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0" documentId="11_661BB4E0844CBE203394F32E5FE91DA4B1397506" xr6:coauthVersionLast="47" xr6:coauthVersionMax="47" xr10:uidLastSave="{00000000-0000-0000-0000-000000000000}"/>
  <bookViews>
    <workbookView xWindow="-28920" yWindow="-120" windowWidth="29040" windowHeight="15840" activeTab="8" xr2:uid="{00000000-000D-0000-FFFF-FFFF00000000}"/>
  </bookViews>
  <sheets>
    <sheet name="00.00" sheetId="1" r:id="rId1"/>
    <sheet name="m04.22" sheetId="2" r:id="rId2"/>
    <sheet name="Tu04.23" sheetId="3" r:id="rId3"/>
    <sheet name="W04.24" sheetId="4" r:id="rId4"/>
    <sheet name="Th04.25" sheetId="5" r:id="rId5"/>
    <sheet name="F04.26" sheetId="6" r:id="rId6"/>
    <sheet name="Sa04.27" sheetId="7" r:id="rId7"/>
    <sheet name="Su04.28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" i="3" l="1"/>
  <c r="AF11" i="3" s="1"/>
  <c r="AH3" i="4"/>
  <c r="AF3" i="4"/>
  <c r="AI18" i="7"/>
  <c r="AE18" i="7"/>
  <c r="AA18" i="7"/>
  <c r="J18" i="7"/>
  <c r="AI17" i="7"/>
  <c r="AE17" i="7"/>
  <c r="AA17" i="7"/>
  <c r="J17" i="7"/>
  <c r="J16" i="7"/>
  <c r="I15" i="7"/>
  <c r="J15" i="7" s="1"/>
  <c r="E15" i="7"/>
  <c r="H15" i="7" s="1"/>
  <c r="I14" i="7"/>
  <c r="J14" i="7" s="1"/>
  <c r="E14" i="7"/>
  <c r="H14" i="7" s="1"/>
  <c r="AE13" i="7"/>
  <c r="AA13" i="7"/>
  <c r="I13" i="7"/>
  <c r="J13" i="7" s="1"/>
  <c r="AH13" i="7" s="1"/>
  <c r="E13" i="7"/>
  <c r="H13" i="7" s="1"/>
  <c r="AE12" i="7"/>
  <c r="AA12" i="7"/>
  <c r="J12" i="7"/>
  <c r="I12" i="7"/>
  <c r="E12" i="7"/>
  <c r="H12" i="7" s="1"/>
  <c r="J11" i="7"/>
  <c r="J10" i="7"/>
  <c r="AE9" i="7"/>
  <c r="AA9" i="7"/>
  <c r="I9" i="7"/>
  <c r="J9" i="7" s="1"/>
  <c r="AH9" i="7" s="1"/>
  <c r="E9" i="7"/>
  <c r="H9" i="7" s="1"/>
  <c r="AE8" i="7"/>
  <c r="AA8" i="7"/>
  <c r="J8" i="7"/>
  <c r="I8" i="7"/>
  <c r="E8" i="7"/>
  <c r="H8" i="7" s="1"/>
  <c r="AE7" i="7"/>
  <c r="AA7" i="7"/>
  <c r="AH7" i="7"/>
  <c r="AF7" i="7" s="1"/>
  <c r="AI7" i="7" s="1"/>
  <c r="I7" i="7"/>
  <c r="J7" i="7" s="1"/>
  <c r="E7" i="7"/>
  <c r="H7" i="7" s="1"/>
  <c r="AE6" i="7"/>
  <c r="AA6" i="7"/>
  <c r="I6" i="7"/>
  <c r="J6" i="7" s="1"/>
  <c r="AH6" i="7" s="1"/>
  <c r="AF6" i="7" s="1"/>
  <c r="AI6" i="7" s="1"/>
  <c r="E6" i="7"/>
  <c r="H6" i="7" s="1"/>
  <c r="J5" i="7"/>
  <c r="AI4" i="7"/>
  <c r="AE4" i="7"/>
  <c r="AA4" i="7"/>
  <c r="I4" i="7"/>
  <c r="J4" i="7" s="1"/>
  <c r="E4" i="7"/>
  <c r="H4" i="7" s="1"/>
  <c r="AE3" i="7"/>
  <c r="AA3" i="7"/>
  <c r="J3" i="7"/>
  <c r="AH3" i="7" s="1"/>
  <c r="AF3" i="7" s="1"/>
  <c r="AI3" i="7" s="1"/>
  <c r="I3" i="7"/>
  <c r="E3" i="7"/>
  <c r="H3" i="7" s="1"/>
  <c r="AH8" i="7" l="1"/>
  <c r="AF8" i="7" s="1"/>
  <c r="AI8" i="7" s="1"/>
  <c r="AF9" i="7"/>
  <c r="AI9" i="7" s="1"/>
  <c r="AH12" i="7"/>
  <c r="AF12" i="7" s="1"/>
  <c r="AI12" i="7" s="1"/>
  <c r="AF13" i="7"/>
  <c r="AI13" i="7" s="1"/>
  <c r="AH14" i="7"/>
  <c r="AF14" i="7" s="1"/>
  <c r="AH15" i="7"/>
  <c r="AF15" i="7" s="1"/>
  <c r="AE10" i="8" l="1"/>
  <c r="AA10" i="8"/>
  <c r="I10" i="8"/>
  <c r="J10" i="8" s="1"/>
  <c r="E10" i="8"/>
  <c r="H10" i="8" s="1"/>
  <c r="AE9" i="8"/>
  <c r="AA9" i="8"/>
  <c r="AH9" i="8"/>
  <c r="AF9" i="8"/>
  <c r="AI9" i="8" s="1"/>
  <c r="I9" i="8"/>
  <c r="J9" i="8" s="1"/>
  <c r="E9" i="8"/>
  <c r="H9" i="8" s="1"/>
  <c r="AE8" i="8"/>
  <c r="AA8" i="8"/>
  <c r="I8" i="8"/>
  <c r="J8" i="8" s="1"/>
  <c r="E8" i="8"/>
  <c r="H8" i="8" s="1"/>
  <c r="AE7" i="8"/>
  <c r="AA7" i="8"/>
  <c r="I7" i="8"/>
  <c r="J7" i="8" s="1"/>
  <c r="E7" i="8"/>
  <c r="H7" i="8" s="1"/>
  <c r="J6" i="8"/>
  <c r="AE5" i="8"/>
  <c r="AA5" i="8"/>
  <c r="I5" i="8"/>
  <c r="J5" i="8" s="1"/>
  <c r="AH5" i="8" s="1"/>
  <c r="AF5" i="8" s="1"/>
  <c r="AI5" i="8" s="1"/>
  <c r="E5" i="8"/>
  <c r="H5" i="8" s="1"/>
  <c r="J4" i="8"/>
  <c r="J3" i="8"/>
  <c r="AH8" i="8" l="1"/>
  <c r="AF8" i="8" s="1"/>
  <c r="AI8" i="8" s="1"/>
  <c r="AH7" i="8"/>
  <c r="AF7" i="8" s="1"/>
  <c r="AI7" i="8" s="1"/>
  <c r="AH10" i="8"/>
  <c r="AF10" i="8" s="1"/>
  <c r="AI10" i="8" s="1"/>
  <c r="AE21" i="6"/>
  <c r="AA21" i="6"/>
  <c r="I21" i="6"/>
  <c r="J21" i="6" s="1"/>
  <c r="AH21" i="6" s="1"/>
  <c r="E21" i="6"/>
  <c r="H21" i="6" s="1"/>
  <c r="J20" i="6"/>
  <c r="J19" i="6"/>
  <c r="J18" i="6"/>
  <c r="AE17" i="6"/>
  <c r="AA17" i="6"/>
  <c r="I17" i="6"/>
  <c r="J17" i="6" s="1"/>
  <c r="AH17" i="6" s="1"/>
  <c r="AF17" i="6" s="1"/>
  <c r="AI17" i="6" s="1"/>
  <c r="E17" i="6"/>
  <c r="H17" i="6" s="1"/>
  <c r="AE16" i="6"/>
  <c r="AA16" i="6"/>
  <c r="I16" i="6"/>
  <c r="J16" i="6" s="1"/>
  <c r="AH16" i="6" s="1"/>
  <c r="AF16" i="6" s="1"/>
  <c r="AI16" i="6" s="1"/>
  <c r="E16" i="6"/>
  <c r="H16" i="6" s="1"/>
  <c r="J15" i="6"/>
  <c r="J14" i="6"/>
  <c r="AF13" i="6"/>
  <c r="AI13" i="6" s="1"/>
  <c r="AE13" i="6"/>
  <c r="AA13" i="6"/>
  <c r="I13" i="6"/>
  <c r="J13" i="6" s="1"/>
  <c r="E13" i="6"/>
  <c r="H13" i="6" s="1"/>
  <c r="AE12" i="6"/>
  <c r="AA12" i="6"/>
  <c r="I12" i="6"/>
  <c r="J12" i="6" s="1"/>
  <c r="E12" i="6"/>
  <c r="H12" i="6" s="1"/>
  <c r="J11" i="6"/>
  <c r="J10" i="6"/>
  <c r="AE9" i="6"/>
  <c r="AA9" i="6"/>
  <c r="AF9" i="6"/>
  <c r="AI9" i="6" s="1"/>
  <c r="I9" i="6"/>
  <c r="J9" i="6" s="1"/>
  <c r="AH9" i="6" s="1"/>
  <c r="E9" i="6"/>
  <c r="H9" i="6" s="1"/>
  <c r="AE8" i="6"/>
  <c r="AA8" i="6"/>
  <c r="I8" i="6"/>
  <c r="J8" i="6" s="1"/>
  <c r="AH8" i="6" s="1"/>
  <c r="AF8" i="6" s="1"/>
  <c r="AI8" i="6" s="1"/>
  <c r="E8" i="6"/>
  <c r="H8" i="6" s="1"/>
  <c r="J7" i="6"/>
  <c r="J6" i="6"/>
  <c r="AE5" i="6"/>
  <c r="AA5" i="6"/>
  <c r="AH5" i="6"/>
  <c r="AF5" i="6" s="1"/>
  <c r="AI5" i="6" s="1"/>
  <c r="I5" i="6"/>
  <c r="J5" i="6" s="1"/>
  <c r="E5" i="6"/>
  <c r="H5" i="6" s="1"/>
  <c r="AE4" i="6"/>
  <c r="AA4" i="6"/>
  <c r="I4" i="6"/>
  <c r="J4" i="6" s="1"/>
  <c r="E4" i="6"/>
  <c r="H4" i="6" s="1"/>
  <c r="J3" i="6"/>
  <c r="AH12" i="6" l="1"/>
  <c r="AF12" i="6" s="1"/>
  <c r="AI12" i="6" s="1"/>
  <c r="AH4" i="6"/>
  <c r="AF4" i="6" s="1"/>
  <c r="AI4" i="6" s="1"/>
  <c r="AF21" i="6"/>
  <c r="AI21" i="6" s="1"/>
  <c r="J6" i="4"/>
  <c r="J5" i="4"/>
  <c r="AE4" i="4"/>
  <c r="AA4" i="4"/>
  <c r="I4" i="4"/>
  <c r="J4" i="4" s="1"/>
  <c r="AH4" i="4" s="1"/>
  <c r="AF4" i="4" s="1"/>
  <c r="AI4" i="4" s="1"/>
  <c r="E4" i="4"/>
  <c r="H4" i="4" s="1"/>
  <c r="AI3" i="4"/>
  <c r="AE3" i="4"/>
  <c r="AA3" i="4"/>
  <c r="I3" i="4"/>
  <c r="J3" i="4" s="1"/>
  <c r="E3" i="4"/>
  <c r="H3" i="4" s="1"/>
  <c r="AI13" i="5"/>
  <c r="AE13" i="5"/>
  <c r="AA13" i="5"/>
  <c r="I13" i="5"/>
  <c r="J13" i="5" s="1"/>
  <c r="AH13" i="5" s="1"/>
  <c r="AF13" i="5" s="1"/>
  <c r="E13" i="5"/>
  <c r="H13" i="5" s="1"/>
  <c r="J12" i="5"/>
  <c r="AE11" i="5"/>
  <c r="AA11" i="5"/>
  <c r="I11" i="5"/>
  <c r="J11" i="5" s="1"/>
  <c r="AH11" i="5" s="1"/>
  <c r="AF11" i="5" s="1"/>
  <c r="AI11" i="5" s="1"/>
  <c r="E11" i="5"/>
  <c r="H11" i="5" s="1"/>
  <c r="AI10" i="5"/>
  <c r="AE10" i="5"/>
  <c r="AA10" i="5"/>
  <c r="J10" i="5"/>
  <c r="I10" i="5"/>
  <c r="E10" i="5"/>
  <c r="H10" i="5" s="1"/>
  <c r="J9" i="5"/>
  <c r="AE8" i="5"/>
  <c r="AA8" i="5"/>
  <c r="I8" i="5"/>
  <c r="J8" i="5" s="1"/>
  <c r="AH8" i="5" s="1"/>
  <c r="AF8" i="5" s="1"/>
  <c r="AI8" i="5" s="1"/>
  <c r="E8" i="5"/>
  <c r="H8" i="5" s="1"/>
  <c r="AE7" i="5"/>
  <c r="AA7" i="5"/>
  <c r="I7" i="5"/>
  <c r="J7" i="5" s="1"/>
  <c r="AH7" i="5" s="1"/>
  <c r="AF7" i="5" s="1"/>
  <c r="AI7" i="5" s="1"/>
  <c r="E7" i="5"/>
  <c r="H7" i="5" s="1"/>
  <c r="AI6" i="5"/>
  <c r="AE6" i="5"/>
  <c r="AA6" i="5"/>
  <c r="I6" i="5"/>
  <c r="J6" i="5" s="1"/>
  <c r="AH6" i="5" s="1"/>
  <c r="AF6" i="5" s="1"/>
  <c r="E6" i="5"/>
  <c r="H6" i="5" s="1"/>
  <c r="J5" i="5"/>
  <c r="J4" i="5"/>
  <c r="AE3" i="5"/>
  <c r="AA3" i="5"/>
  <c r="I3" i="5"/>
  <c r="J3" i="5" s="1"/>
  <c r="AH3" i="5" s="1"/>
  <c r="AF3" i="5" s="1"/>
  <c r="AI3" i="5" s="1"/>
  <c r="E3" i="5"/>
  <c r="H3" i="5" s="1"/>
  <c r="AI19" i="3"/>
  <c r="AE19" i="3"/>
  <c r="AA19" i="3"/>
  <c r="J19" i="3"/>
  <c r="E19" i="3"/>
  <c r="H19" i="3" s="1"/>
  <c r="AI18" i="3"/>
  <c r="AE18" i="3"/>
  <c r="AA18" i="3"/>
  <c r="J18" i="3"/>
  <c r="E18" i="3"/>
  <c r="H18" i="3" s="1"/>
  <c r="AI17" i="3"/>
  <c r="AE17" i="3"/>
  <c r="AA17" i="3"/>
  <c r="J17" i="3"/>
  <c r="E17" i="3"/>
  <c r="H17" i="3" s="1"/>
  <c r="AI16" i="3"/>
  <c r="AE16" i="3"/>
  <c r="AA16" i="3"/>
  <c r="J16" i="3"/>
  <c r="E16" i="3"/>
  <c r="H16" i="3" s="1"/>
  <c r="AI15" i="3"/>
  <c r="AE15" i="3"/>
  <c r="AA15" i="3"/>
  <c r="J15" i="3"/>
  <c r="E15" i="3"/>
  <c r="H15" i="3" s="1"/>
  <c r="AI14" i="3"/>
  <c r="AE14" i="3"/>
  <c r="AA14" i="3"/>
  <c r="J14" i="3"/>
  <c r="E14" i="3"/>
  <c r="H14" i="3" s="1"/>
  <c r="J13" i="3"/>
  <c r="J12" i="3"/>
  <c r="AI11" i="3"/>
  <c r="AE11" i="3"/>
  <c r="AA11" i="3"/>
  <c r="I11" i="3"/>
  <c r="J11" i="3" s="1"/>
  <c r="H11" i="3"/>
  <c r="E11" i="3"/>
  <c r="AI10" i="3"/>
  <c r="AE10" i="3"/>
  <c r="AA10" i="3"/>
  <c r="I10" i="3"/>
  <c r="J10" i="3" s="1"/>
  <c r="AH10" i="3" s="1"/>
  <c r="AF10" i="3" s="1"/>
  <c r="E10" i="3"/>
  <c r="H10" i="3" s="1"/>
  <c r="AE9" i="3"/>
  <c r="AA9" i="3"/>
  <c r="J9" i="3"/>
  <c r="AH9" i="3" s="1"/>
  <c r="AF9" i="3" s="1"/>
  <c r="AI9" i="3" s="1"/>
  <c r="I9" i="3"/>
  <c r="E9" i="3"/>
  <c r="H9" i="3" s="1"/>
  <c r="AE8" i="3"/>
  <c r="AA8" i="3"/>
  <c r="I8" i="3"/>
  <c r="J8" i="3" s="1"/>
  <c r="AH8" i="3" s="1"/>
  <c r="AF8" i="3" s="1"/>
  <c r="AI8" i="3" s="1"/>
  <c r="E8" i="3"/>
  <c r="H8" i="3" s="1"/>
  <c r="AI7" i="3"/>
  <c r="AE7" i="3"/>
  <c r="AA7" i="3"/>
  <c r="I7" i="3"/>
  <c r="J7" i="3" s="1"/>
  <c r="AH7" i="3" s="1"/>
  <c r="AF7" i="3" s="1"/>
  <c r="H7" i="3"/>
  <c r="E7" i="3"/>
  <c r="AI6" i="3"/>
  <c r="AE6" i="3"/>
  <c r="AA6" i="3"/>
  <c r="I6" i="3"/>
  <c r="J6" i="3" s="1"/>
  <c r="AH6" i="3" s="1"/>
  <c r="AF6" i="3" s="1"/>
  <c r="E6" i="3"/>
  <c r="H6" i="3" s="1"/>
  <c r="J5" i="3"/>
  <c r="J4" i="3"/>
  <c r="AE3" i="3"/>
  <c r="AA3" i="3"/>
  <c r="I3" i="3"/>
  <c r="J3" i="3" s="1"/>
  <c r="AH3" i="3" s="1"/>
  <c r="AF3" i="3" s="1"/>
  <c r="AI3" i="3" s="1"/>
  <c r="E3" i="3"/>
  <c r="H3" i="3" s="1"/>
  <c r="AE17" i="2" l="1"/>
  <c r="AA17" i="2"/>
  <c r="I17" i="2"/>
  <c r="J17" i="2" s="1"/>
  <c r="AH17" i="2" s="1"/>
  <c r="AF17" i="2" s="1"/>
  <c r="AI17" i="2" s="1"/>
  <c r="E17" i="2"/>
  <c r="H17" i="2" s="1"/>
  <c r="AE16" i="2"/>
  <c r="AA16" i="2"/>
  <c r="I16" i="2"/>
  <c r="J16" i="2" s="1"/>
  <c r="AH16" i="2" s="1"/>
  <c r="AF16" i="2" s="1"/>
  <c r="AI16" i="2" s="1"/>
  <c r="E16" i="2"/>
  <c r="H16" i="2" s="1"/>
  <c r="AI15" i="2"/>
  <c r="AE15" i="2"/>
  <c r="AA15" i="2"/>
  <c r="I15" i="2"/>
  <c r="J15" i="2" s="1"/>
  <c r="AH15" i="2" s="1"/>
  <c r="AF15" i="2" s="1"/>
  <c r="E15" i="2"/>
  <c r="H15" i="2" s="1"/>
  <c r="AE14" i="2"/>
  <c r="AA14" i="2"/>
  <c r="J14" i="2"/>
  <c r="AH14" i="2" s="1"/>
  <c r="AF14" i="2" s="1"/>
  <c r="AI14" i="2" s="1"/>
  <c r="I14" i="2"/>
  <c r="E14" i="2"/>
  <c r="H14" i="2" s="1"/>
  <c r="AE13" i="2"/>
  <c r="AA13" i="2"/>
  <c r="I13" i="2"/>
  <c r="J13" i="2" s="1"/>
  <c r="AH13" i="2" s="1"/>
  <c r="AF13" i="2" s="1"/>
  <c r="AI13" i="2" s="1"/>
  <c r="E13" i="2"/>
  <c r="H13" i="2" s="1"/>
  <c r="AI12" i="2"/>
  <c r="AE12" i="2"/>
  <c r="AA12" i="2"/>
  <c r="I12" i="2"/>
  <c r="J12" i="2" s="1"/>
  <c r="AH12" i="2" s="1"/>
  <c r="AF12" i="2" s="1"/>
  <c r="H12" i="2"/>
  <c r="E12" i="2"/>
  <c r="J11" i="2"/>
  <c r="J10" i="2"/>
  <c r="J9" i="2"/>
  <c r="J8" i="2"/>
  <c r="J7" i="2"/>
  <c r="J6" i="2"/>
  <c r="J5" i="2"/>
  <c r="J4" i="2"/>
  <c r="J3" i="2"/>
  <c r="AH60" i="2" l="1"/>
  <c r="AF60" i="2"/>
  <c r="AD60" i="2"/>
  <c r="AB60" i="2"/>
  <c r="Z60" i="2"/>
  <c r="X60" i="2"/>
  <c r="W60" i="2"/>
  <c r="AI55" i="2"/>
  <c r="AE55" i="2"/>
  <c r="AA55" i="2"/>
  <c r="AI54" i="2"/>
  <c r="AE54" i="2"/>
  <c r="AA54" i="2"/>
  <c r="AI53" i="2"/>
  <c r="AE53" i="2"/>
  <c r="AA53" i="2"/>
  <c r="AI52" i="2"/>
  <c r="AE52" i="2"/>
  <c r="AA52" i="2"/>
  <c r="AI51" i="2"/>
  <c r="AE51" i="2"/>
  <c r="AA51" i="2"/>
  <c r="AI50" i="2"/>
  <c r="AE50" i="2"/>
  <c r="AA50" i="2"/>
  <c r="AI49" i="2"/>
  <c r="AE49" i="2"/>
  <c r="AA49" i="2"/>
  <c r="AI48" i="2"/>
  <c r="AE48" i="2"/>
  <c r="AA48" i="2"/>
  <c r="AI47" i="2"/>
  <c r="AE47" i="2"/>
  <c r="AA47" i="2"/>
  <c r="AI46" i="2"/>
  <c r="AE46" i="2"/>
  <c r="AA46" i="2"/>
  <c r="AI45" i="2"/>
  <c r="AE45" i="2"/>
  <c r="AA45" i="2"/>
  <c r="AI44" i="2"/>
  <c r="AE44" i="2"/>
  <c r="AA44" i="2"/>
  <c r="AI43" i="2"/>
  <c r="AE43" i="2"/>
  <c r="AA43" i="2"/>
  <c r="AI42" i="2"/>
  <c r="AE42" i="2"/>
  <c r="AA42" i="2"/>
  <c r="AI41" i="2"/>
  <c r="AE41" i="2"/>
  <c r="AA41" i="2"/>
  <c r="AI40" i="2"/>
  <c r="AE40" i="2"/>
  <c r="AA40" i="2"/>
  <c r="AI39" i="2"/>
  <c r="AE39" i="2"/>
  <c r="AA39" i="2"/>
  <c r="AI38" i="2"/>
  <c r="AE38" i="2"/>
  <c r="AA38" i="2"/>
  <c r="AI37" i="2"/>
  <c r="AE37" i="2"/>
  <c r="AA37" i="2"/>
  <c r="AI36" i="2"/>
  <c r="AE36" i="2"/>
  <c r="AA36" i="2"/>
  <c r="AI35" i="2"/>
  <c r="AE35" i="2"/>
  <c r="AA35" i="2"/>
  <c r="AI34" i="2"/>
  <c r="AE34" i="2"/>
  <c r="AA34" i="2"/>
  <c r="AI33" i="2"/>
  <c r="AE33" i="2"/>
  <c r="AA33" i="2"/>
  <c r="AI32" i="2"/>
  <c r="AE32" i="2"/>
  <c r="AA32" i="2"/>
  <c r="AI31" i="2"/>
  <c r="AE31" i="2"/>
  <c r="AA31" i="2"/>
  <c r="AI30" i="2"/>
  <c r="AE30" i="2"/>
  <c r="AA30" i="2"/>
  <c r="AI29" i="2"/>
  <c r="AE29" i="2"/>
  <c r="AA29" i="2"/>
  <c r="AI28" i="2"/>
  <c r="AE28" i="2"/>
  <c r="AA28" i="2"/>
  <c r="AI27" i="2"/>
  <c r="AE27" i="2"/>
  <c r="AA27" i="2"/>
  <c r="AI26" i="2"/>
  <c r="AE26" i="2"/>
  <c r="AA26" i="2"/>
  <c r="AI25" i="2"/>
  <c r="AE25" i="2"/>
  <c r="AA25" i="2"/>
  <c r="AI24" i="2"/>
  <c r="AE24" i="2"/>
  <c r="AA24" i="2"/>
  <c r="AI23" i="2"/>
  <c r="AE23" i="2"/>
  <c r="AA23" i="2"/>
  <c r="AI22" i="2"/>
  <c r="AE22" i="2"/>
  <c r="AA22" i="2"/>
  <c r="AI21" i="2"/>
  <c r="AE21" i="2"/>
  <c r="AA21" i="2"/>
  <c r="AI20" i="2"/>
  <c r="AE20" i="2"/>
  <c r="AA20" i="2"/>
  <c r="AI19" i="2"/>
  <c r="AE19" i="2"/>
  <c r="AA19" i="2"/>
  <c r="AI18" i="2"/>
  <c r="AE18" i="2"/>
  <c r="AA18" i="2"/>
  <c r="AA4" i="1"/>
  <c r="AE4" i="1"/>
  <c r="AI4" i="1"/>
  <c r="AA5" i="1"/>
  <c r="AE5" i="1"/>
  <c r="AI5" i="1"/>
  <c r="AA6" i="1"/>
  <c r="AE6" i="1"/>
  <c r="AI6" i="1"/>
  <c r="AA7" i="1"/>
  <c r="AE7" i="1"/>
  <c r="AI7" i="1"/>
  <c r="AA8" i="1"/>
  <c r="AE8" i="1"/>
  <c r="AI8" i="1"/>
  <c r="AA9" i="1"/>
  <c r="AE9" i="1"/>
  <c r="AI9" i="1"/>
  <c r="AA10" i="1"/>
  <c r="AE10" i="1"/>
  <c r="AI10" i="1"/>
  <c r="AA11" i="1"/>
  <c r="AE11" i="1"/>
  <c r="AI11" i="1"/>
  <c r="AA12" i="1"/>
  <c r="AE12" i="1"/>
  <c r="AI12" i="1"/>
  <c r="AA13" i="1"/>
  <c r="AE13" i="1"/>
  <c r="AI13" i="1"/>
  <c r="AA14" i="1"/>
  <c r="AE14" i="1"/>
  <c r="AI14" i="1"/>
  <c r="AA15" i="1"/>
  <c r="AE15" i="1"/>
  <c r="AI15" i="1"/>
  <c r="AA16" i="1"/>
  <c r="AE16" i="1"/>
  <c r="AI16" i="1"/>
  <c r="AA17" i="1"/>
  <c r="AE17" i="1"/>
  <c r="AI17" i="1"/>
  <c r="AA18" i="1"/>
  <c r="AE18" i="1"/>
  <c r="AI18" i="1"/>
  <c r="AA19" i="1"/>
  <c r="AE19" i="1"/>
  <c r="AI19" i="1"/>
  <c r="AA20" i="1"/>
  <c r="AE20" i="1"/>
  <c r="AI20" i="1"/>
  <c r="AA21" i="1"/>
  <c r="AE21" i="1"/>
  <c r="AI21" i="1"/>
  <c r="AA22" i="1"/>
  <c r="AE22" i="1"/>
  <c r="AI22" i="1"/>
  <c r="AA23" i="1"/>
  <c r="AE23" i="1"/>
  <c r="AI23" i="1"/>
  <c r="AA24" i="1"/>
  <c r="AE24" i="1"/>
  <c r="AI24" i="1"/>
  <c r="AA25" i="1"/>
  <c r="AE25" i="1"/>
  <c r="AI25" i="1"/>
  <c r="AA26" i="1"/>
  <c r="AE26" i="1"/>
  <c r="AI26" i="1"/>
  <c r="AA27" i="1"/>
  <c r="AE27" i="1"/>
  <c r="AI27" i="1"/>
  <c r="AA28" i="1"/>
  <c r="AE28" i="1"/>
  <c r="AI28" i="1"/>
  <c r="AA29" i="1"/>
  <c r="AE29" i="1"/>
  <c r="AI29" i="1"/>
  <c r="AA30" i="1"/>
  <c r="AE30" i="1"/>
  <c r="AI30" i="1"/>
  <c r="AA31" i="1"/>
  <c r="AE31" i="1"/>
  <c r="AI31" i="1"/>
  <c r="AA32" i="1"/>
  <c r="AE32" i="1"/>
  <c r="AI32" i="1"/>
  <c r="AA33" i="1"/>
  <c r="AE33" i="1"/>
  <c r="AI33" i="1"/>
  <c r="AA34" i="1"/>
  <c r="AE34" i="1"/>
  <c r="AI34" i="1"/>
  <c r="AA35" i="1"/>
  <c r="AE35" i="1"/>
  <c r="AI35" i="1"/>
  <c r="AA36" i="1"/>
  <c r="AE36" i="1"/>
  <c r="AI36" i="1"/>
  <c r="AA37" i="1"/>
  <c r="AE37" i="1"/>
  <c r="AI37" i="1"/>
  <c r="AA38" i="1"/>
  <c r="AE38" i="1"/>
  <c r="AI38" i="1"/>
  <c r="AA39" i="1"/>
  <c r="AE39" i="1"/>
  <c r="AI39" i="1"/>
  <c r="AA40" i="1"/>
  <c r="AE40" i="1"/>
  <c r="AI40" i="1"/>
  <c r="AA41" i="1"/>
  <c r="AE41" i="1"/>
  <c r="AI41" i="1"/>
  <c r="AA42" i="1"/>
  <c r="AE42" i="1"/>
  <c r="AI42" i="1"/>
  <c r="AA43" i="1"/>
  <c r="AE43" i="1"/>
  <c r="AI43" i="1"/>
  <c r="AA44" i="1"/>
  <c r="AE44" i="1"/>
  <c r="AI44" i="1"/>
  <c r="AA45" i="1"/>
  <c r="AE45" i="1"/>
  <c r="AI45" i="1"/>
  <c r="AA46" i="1"/>
  <c r="AE46" i="1"/>
  <c r="AI46" i="1"/>
  <c r="AA47" i="1"/>
  <c r="AE47" i="1"/>
  <c r="AI47" i="1"/>
  <c r="AA48" i="1"/>
  <c r="AE48" i="1"/>
  <c r="AI48" i="1"/>
  <c r="AA49" i="1"/>
  <c r="AE49" i="1"/>
  <c r="AI49" i="1"/>
  <c r="AA50" i="1"/>
  <c r="AE50" i="1"/>
  <c r="AI50" i="1"/>
  <c r="AA51" i="1"/>
  <c r="AE51" i="1"/>
  <c r="AI51" i="1"/>
  <c r="AA52" i="1"/>
  <c r="AE52" i="1"/>
  <c r="AI52" i="1"/>
  <c r="AA53" i="1"/>
  <c r="AE53" i="1"/>
  <c r="AI53" i="1"/>
  <c r="AA54" i="1"/>
  <c r="AE54" i="1"/>
  <c r="AI54" i="1"/>
  <c r="AA55" i="1"/>
  <c r="AE55" i="1"/>
  <c r="AI55" i="1"/>
  <c r="AA56" i="1"/>
  <c r="AE56" i="1"/>
  <c r="AI56" i="1"/>
  <c r="W60" i="1"/>
  <c r="X60" i="1"/>
  <c r="Z60" i="1"/>
  <c r="AB60" i="1"/>
  <c r="AD60" i="1"/>
  <c r="AF60" i="1"/>
  <c r="AH60" i="1"/>
  <c r="AA60" i="1" l="1"/>
  <c r="AE60" i="1"/>
  <c r="AI60" i="1"/>
  <c r="AA60" i="2"/>
  <c r="AI60" i="2"/>
  <c r="AE60" i="2"/>
  <c r="AH60" i="8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I36" i="8"/>
  <c r="AE36" i="8"/>
  <c r="AA36" i="8"/>
  <c r="AI35" i="8"/>
  <c r="AE35" i="8"/>
  <c r="AA35" i="8"/>
  <c r="AI34" i="8"/>
  <c r="AE34" i="8"/>
  <c r="AA34" i="8"/>
  <c r="AI33" i="8"/>
  <c r="AE33" i="8"/>
  <c r="AA33" i="8"/>
  <c r="AI32" i="8"/>
  <c r="AE32" i="8"/>
  <c r="AA32" i="8"/>
  <c r="AI31" i="8"/>
  <c r="AE31" i="8"/>
  <c r="AA31" i="8"/>
  <c r="AI30" i="8"/>
  <c r="AE30" i="8"/>
  <c r="AA30" i="8"/>
  <c r="AI29" i="8"/>
  <c r="AE29" i="8"/>
  <c r="AA29" i="8"/>
  <c r="AI28" i="8"/>
  <c r="AE28" i="8"/>
  <c r="AA28" i="8"/>
  <c r="AI27" i="8"/>
  <c r="AE27" i="8"/>
  <c r="AA27" i="8"/>
  <c r="AI26" i="8"/>
  <c r="AE26" i="8"/>
  <c r="AA26" i="8"/>
  <c r="AI25" i="8"/>
  <c r="AE25" i="8"/>
  <c r="AA25" i="8"/>
  <c r="AI24" i="8"/>
  <c r="AE24" i="8"/>
  <c r="AA24" i="8"/>
  <c r="AI23" i="8"/>
  <c r="AE23" i="8"/>
  <c r="AA23" i="8"/>
  <c r="AI22" i="8"/>
  <c r="AE22" i="8"/>
  <c r="AA22" i="8"/>
  <c r="AI21" i="8"/>
  <c r="AE21" i="8"/>
  <c r="AA21" i="8"/>
  <c r="AI20" i="8"/>
  <c r="AE20" i="8"/>
  <c r="AA20" i="8"/>
  <c r="AI19" i="8"/>
  <c r="AE19" i="8"/>
  <c r="AA19" i="8"/>
  <c r="AI18" i="8"/>
  <c r="AE18" i="8"/>
  <c r="AA18" i="8"/>
  <c r="AI17" i="8"/>
  <c r="AE17" i="8"/>
  <c r="AA17" i="8"/>
  <c r="AI16" i="8"/>
  <c r="AE16" i="8"/>
  <c r="AA16" i="8"/>
  <c r="AI15" i="8"/>
  <c r="AE15" i="8"/>
  <c r="AA15" i="8"/>
  <c r="AI14" i="8"/>
  <c r="AE14" i="8"/>
  <c r="AA14" i="8"/>
  <c r="AI13" i="8"/>
  <c r="AE13" i="8"/>
  <c r="AA13" i="8"/>
  <c r="AI12" i="8"/>
  <c r="AE12" i="8"/>
  <c r="AA12" i="8"/>
  <c r="AI11" i="8"/>
  <c r="AE11" i="8"/>
  <c r="AA11" i="8"/>
  <c r="AA60" i="8" s="1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I21" i="7"/>
  <c r="AE21" i="7"/>
  <c r="AA21" i="7"/>
  <c r="AI20" i="7"/>
  <c r="AE20" i="7"/>
  <c r="AA20" i="7"/>
  <c r="AI19" i="7"/>
  <c r="AI60" i="7" s="1"/>
  <c r="AE19" i="7"/>
  <c r="AA19" i="7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E20" i="5"/>
  <c r="AA20" i="5"/>
  <c r="AI19" i="5"/>
  <c r="AE19" i="5"/>
  <c r="AA19" i="5"/>
  <c r="AI18" i="5"/>
  <c r="AE18" i="5"/>
  <c r="AA18" i="5"/>
  <c r="AI17" i="5"/>
  <c r="AE17" i="5"/>
  <c r="AA17" i="5"/>
  <c r="AI16" i="5"/>
  <c r="AE16" i="5"/>
  <c r="AA16" i="5"/>
  <c r="AI15" i="5"/>
  <c r="AE15" i="5"/>
  <c r="AA15" i="5"/>
  <c r="AI14" i="5"/>
  <c r="AI60" i="5" s="1"/>
  <c r="AE14" i="5"/>
  <c r="AA14" i="5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E18" i="4"/>
  <c r="AA18" i="4"/>
  <c r="AI17" i="4"/>
  <c r="AE17" i="4"/>
  <c r="AA17" i="4"/>
  <c r="AI16" i="4"/>
  <c r="AE16" i="4"/>
  <c r="AA16" i="4"/>
  <c r="AI15" i="4"/>
  <c r="AE15" i="4"/>
  <c r="AA15" i="4"/>
  <c r="AI14" i="4"/>
  <c r="AE14" i="4"/>
  <c r="AA14" i="4"/>
  <c r="AI13" i="4"/>
  <c r="AE13" i="4"/>
  <c r="AA13" i="4"/>
  <c r="AI12" i="4"/>
  <c r="AE12" i="4"/>
  <c r="AA12" i="4"/>
  <c r="AI11" i="4"/>
  <c r="AE11" i="4"/>
  <c r="AA11" i="4"/>
  <c r="AI10" i="4"/>
  <c r="AE10" i="4"/>
  <c r="AA10" i="4"/>
  <c r="AI9" i="4"/>
  <c r="AE9" i="4"/>
  <c r="AA9" i="4"/>
  <c r="AI8" i="4"/>
  <c r="AE8" i="4"/>
  <c r="AA8" i="4"/>
  <c r="AI7" i="4"/>
  <c r="AE7" i="4"/>
  <c r="AA7" i="4"/>
  <c r="AH60" i="3"/>
  <c r="AF60" i="3"/>
  <c r="AD60" i="3"/>
  <c r="AB60" i="3"/>
  <c r="Z60" i="3"/>
  <c r="X60" i="3"/>
  <c r="W60" i="3"/>
  <c r="AI56" i="3"/>
  <c r="AE56" i="3"/>
  <c r="AA56" i="3"/>
  <c r="AI55" i="3"/>
  <c r="AE55" i="3"/>
  <c r="AA55" i="3"/>
  <c r="AI54" i="3"/>
  <c r="AE54" i="3"/>
  <c r="AA54" i="3"/>
  <c r="AI53" i="3"/>
  <c r="AE53" i="3"/>
  <c r="AA53" i="3"/>
  <c r="AI52" i="3"/>
  <c r="AE52" i="3"/>
  <c r="AA52" i="3"/>
  <c r="AI51" i="3"/>
  <c r="AE51" i="3"/>
  <c r="AA51" i="3"/>
  <c r="AI50" i="3"/>
  <c r="AE50" i="3"/>
  <c r="AA50" i="3"/>
  <c r="AI49" i="3"/>
  <c r="AE49" i="3"/>
  <c r="AA49" i="3"/>
  <c r="AI48" i="3"/>
  <c r="AE48" i="3"/>
  <c r="AA48" i="3"/>
  <c r="AI47" i="3"/>
  <c r="AE47" i="3"/>
  <c r="AA47" i="3"/>
  <c r="AI46" i="3"/>
  <c r="AE46" i="3"/>
  <c r="AA46" i="3"/>
  <c r="AI45" i="3"/>
  <c r="AE45" i="3"/>
  <c r="AA45" i="3"/>
  <c r="AI44" i="3"/>
  <c r="AE44" i="3"/>
  <c r="AA44" i="3"/>
  <c r="AI43" i="3"/>
  <c r="AE43" i="3"/>
  <c r="AA43" i="3"/>
  <c r="AI42" i="3"/>
  <c r="AE42" i="3"/>
  <c r="AA42" i="3"/>
  <c r="AI41" i="3"/>
  <c r="AE41" i="3"/>
  <c r="AA41" i="3"/>
  <c r="AI40" i="3"/>
  <c r="AE40" i="3"/>
  <c r="AA40" i="3"/>
  <c r="AI39" i="3"/>
  <c r="AE39" i="3"/>
  <c r="AA39" i="3"/>
  <c r="AI38" i="3"/>
  <c r="AE38" i="3"/>
  <c r="AA38" i="3"/>
  <c r="AI37" i="3"/>
  <c r="AE37" i="3"/>
  <c r="AA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A23" i="3"/>
  <c r="AI22" i="3"/>
  <c r="AE22" i="3"/>
  <c r="AA22" i="3"/>
  <c r="AI21" i="3"/>
  <c r="AE21" i="3"/>
  <c r="AA21" i="3"/>
  <c r="AI20" i="3"/>
  <c r="AE20" i="3"/>
  <c r="AA20" i="3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R4" i="9"/>
  <c r="Q60" i="3"/>
  <c r="H4" i="9" s="1"/>
  <c r="P60" i="3"/>
  <c r="G4" i="9" s="1"/>
  <c r="O60" i="3"/>
  <c r="F4" i="9" s="1"/>
  <c r="N60" i="3"/>
  <c r="E4" i="9" s="1"/>
  <c r="M60" i="3"/>
  <c r="D4" i="9" s="1"/>
  <c r="L60" i="3"/>
  <c r="K60" i="3"/>
  <c r="I4" i="9" s="1"/>
  <c r="I60" i="3"/>
  <c r="G60" i="3"/>
  <c r="F60" i="3"/>
  <c r="E57" i="3"/>
  <c r="H57" i="3" s="1"/>
  <c r="E56" i="3"/>
  <c r="H56" i="3" s="1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4" i="3"/>
  <c r="H44" i="3" s="1"/>
  <c r="E43" i="3"/>
  <c r="H43" i="3" s="1"/>
  <c r="E42" i="3"/>
  <c r="H42" i="3" s="1"/>
  <c r="E41" i="3"/>
  <c r="H41" i="3" s="1"/>
  <c r="E40" i="3"/>
  <c r="H40" i="3" s="1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E24" i="3"/>
  <c r="H24" i="3" s="1"/>
  <c r="E23" i="3"/>
  <c r="H23" i="3" s="1"/>
  <c r="E22" i="3"/>
  <c r="H22" i="3" s="1"/>
  <c r="E21" i="3"/>
  <c r="H21" i="3" s="1"/>
  <c r="E20" i="3"/>
  <c r="H20" i="3" s="1"/>
  <c r="Q60" i="4"/>
  <c r="P60" i="4"/>
  <c r="O60" i="4"/>
  <c r="N60" i="4"/>
  <c r="M60" i="4"/>
  <c r="L60" i="4"/>
  <c r="K60" i="4"/>
  <c r="R5" i="9" s="1"/>
  <c r="I60" i="4"/>
  <c r="G60" i="4"/>
  <c r="F60" i="4"/>
  <c r="E57" i="4"/>
  <c r="H57" i="4" s="1"/>
  <c r="E56" i="4"/>
  <c r="H56" i="4" s="1"/>
  <c r="E55" i="4"/>
  <c r="H55" i="4" s="1"/>
  <c r="E54" i="4"/>
  <c r="H54" i="4" s="1"/>
  <c r="E53" i="4"/>
  <c r="H53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Q60" i="5"/>
  <c r="P60" i="5"/>
  <c r="O60" i="5"/>
  <c r="N60" i="5"/>
  <c r="M60" i="5"/>
  <c r="L60" i="5"/>
  <c r="M62" i="5" s="1"/>
  <c r="K60" i="5"/>
  <c r="R6" i="9" s="1"/>
  <c r="I60" i="5"/>
  <c r="G60" i="5"/>
  <c r="F60" i="5"/>
  <c r="E57" i="5"/>
  <c r="H57" i="5" s="1"/>
  <c r="E56" i="5"/>
  <c r="H56" i="5" s="1"/>
  <c r="E55" i="5"/>
  <c r="H55" i="5" s="1"/>
  <c r="E54" i="5"/>
  <c r="H54" i="5" s="1"/>
  <c r="E53" i="5"/>
  <c r="H53" i="5" s="1"/>
  <c r="E52" i="5"/>
  <c r="H52" i="5" s="1"/>
  <c r="E51" i="5"/>
  <c r="H51" i="5" s="1"/>
  <c r="E50" i="5"/>
  <c r="H50" i="5" s="1"/>
  <c r="E49" i="5"/>
  <c r="H49" i="5" s="1"/>
  <c r="E48" i="5"/>
  <c r="H48" i="5" s="1"/>
  <c r="E47" i="5"/>
  <c r="H47" i="5" s="1"/>
  <c r="E46" i="5"/>
  <c r="H46" i="5" s="1"/>
  <c r="E45" i="5"/>
  <c r="H45" i="5" s="1"/>
  <c r="E44" i="5"/>
  <c r="H44" i="5" s="1"/>
  <c r="E43" i="5"/>
  <c r="H43" i="5" s="1"/>
  <c r="E42" i="5"/>
  <c r="H42" i="5" s="1"/>
  <c r="E41" i="5"/>
  <c r="H41" i="5" s="1"/>
  <c r="E40" i="5"/>
  <c r="H40" i="5" s="1"/>
  <c r="E39" i="5"/>
  <c r="H39" i="5" s="1"/>
  <c r="E38" i="5"/>
  <c r="H38" i="5" s="1"/>
  <c r="E37" i="5"/>
  <c r="H37" i="5" s="1"/>
  <c r="E36" i="5"/>
  <c r="H36" i="5" s="1"/>
  <c r="E35" i="5"/>
  <c r="H35" i="5" s="1"/>
  <c r="E34" i="5"/>
  <c r="H34" i="5" s="1"/>
  <c r="E33" i="5"/>
  <c r="H33" i="5" s="1"/>
  <c r="E32" i="5"/>
  <c r="H32" i="5" s="1"/>
  <c r="H31" i="5"/>
  <c r="E31" i="5"/>
  <c r="E30" i="5"/>
  <c r="H30" i="5" s="1"/>
  <c r="E29" i="5"/>
  <c r="H29" i="5" s="1"/>
  <c r="H28" i="5"/>
  <c r="E28" i="5"/>
  <c r="E27" i="5"/>
  <c r="H27" i="5" s="1"/>
  <c r="E26" i="5"/>
  <c r="H26" i="5" s="1"/>
  <c r="E25" i="5"/>
  <c r="H25" i="5" s="1"/>
  <c r="E24" i="5"/>
  <c r="H24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4" i="5"/>
  <c r="H14" i="5" s="1"/>
  <c r="Q60" i="6"/>
  <c r="P60" i="6"/>
  <c r="O60" i="6"/>
  <c r="N60" i="6"/>
  <c r="M60" i="6"/>
  <c r="L60" i="6"/>
  <c r="K60" i="6"/>
  <c r="R7" i="9" s="1"/>
  <c r="I60" i="6"/>
  <c r="G60" i="6"/>
  <c r="F60" i="6"/>
  <c r="E57" i="6"/>
  <c r="H57" i="6" s="1"/>
  <c r="E56" i="6"/>
  <c r="H56" i="6" s="1"/>
  <c r="E55" i="6"/>
  <c r="H55" i="6" s="1"/>
  <c r="E54" i="6"/>
  <c r="H54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Q60" i="2"/>
  <c r="P60" i="2"/>
  <c r="O60" i="2"/>
  <c r="N60" i="2"/>
  <c r="M60" i="2"/>
  <c r="L60" i="2"/>
  <c r="K60" i="2"/>
  <c r="R3" i="9" s="1"/>
  <c r="I60" i="2"/>
  <c r="G60" i="2"/>
  <c r="F60" i="2"/>
  <c r="E57" i="2"/>
  <c r="H57" i="2" s="1"/>
  <c r="E56" i="2"/>
  <c r="H56" i="2" s="1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AA60" i="4" l="1"/>
  <c r="AI60" i="3"/>
  <c r="AA60" i="6"/>
  <c r="M62" i="6"/>
  <c r="M62" i="4"/>
  <c r="E60" i="3"/>
  <c r="H60" i="3"/>
  <c r="M62" i="3"/>
  <c r="AE60" i="4"/>
  <c r="AE60" i="8"/>
  <c r="E60" i="6"/>
  <c r="H60" i="6" s="1"/>
  <c r="I62" i="6"/>
  <c r="R60" i="6"/>
  <c r="I62" i="3"/>
  <c r="B4" i="9"/>
  <c r="O4" i="9" s="1"/>
  <c r="AA60" i="3"/>
  <c r="AI60" i="4"/>
  <c r="AA60" i="5"/>
  <c r="AI60" i="6"/>
  <c r="AI60" i="8"/>
  <c r="J60" i="6"/>
  <c r="AE60" i="6"/>
  <c r="E60" i="5"/>
  <c r="H60" i="5" s="1"/>
  <c r="I62" i="5"/>
  <c r="E60" i="4"/>
  <c r="H60" i="4" s="1"/>
  <c r="I62" i="4"/>
  <c r="R60" i="4"/>
  <c r="J60" i="3"/>
  <c r="C4" i="9"/>
  <c r="L4" i="9" s="1"/>
  <c r="AE60" i="3"/>
  <c r="AE60" i="5"/>
  <c r="AE60" i="7"/>
  <c r="AA60" i="7"/>
  <c r="I62" i="2"/>
  <c r="M62" i="2"/>
  <c r="E60" i="2"/>
  <c r="H60" i="2" s="1"/>
  <c r="J60" i="5"/>
  <c r="J60" i="2"/>
  <c r="J60" i="4"/>
  <c r="R60" i="3"/>
  <c r="R60" i="5"/>
  <c r="R60" i="2"/>
  <c r="P4" i="9" l="1"/>
  <c r="N4" i="9"/>
  <c r="M4" i="9"/>
  <c r="Q4" i="9"/>
  <c r="E19" i="7"/>
  <c r="H19" i="7" s="1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11" i="8"/>
  <c r="H11" i="8" s="1"/>
  <c r="E12" i="8"/>
  <c r="H12" i="8" s="1"/>
  <c r="E13" i="8"/>
  <c r="H13" i="8" s="1"/>
  <c r="E14" i="8"/>
  <c r="E15" i="8"/>
  <c r="H15" i="8" s="1"/>
  <c r="E16" i="8"/>
  <c r="H16" i="8" s="1"/>
  <c r="E17" i="8"/>
  <c r="H17" i="8" s="1"/>
  <c r="E18" i="8"/>
  <c r="E19" i="8"/>
  <c r="H19" i="8" s="1"/>
  <c r="E20" i="8"/>
  <c r="H20" i="8" s="1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H20" i="7"/>
  <c r="H18" i="8"/>
  <c r="H14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M9" i="9" l="1"/>
  <c r="Q9" i="9"/>
  <c r="N9" i="9"/>
  <c r="I8" i="9"/>
  <c r="R8" i="9"/>
  <c r="I9" i="9"/>
  <c r="K9" i="9" s="1"/>
  <c r="R9" i="9"/>
  <c r="O9" i="9"/>
  <c r="P9" i="9"/>
  <c r="I62" i="7"/>
  <c r="B8" i="9"/>
  <c r="K8" i="9" s="1"/>
  <c r="M62" i="7"/>
  <c r="C8" i="9"/>
  <c r="C5" i="9"/>
  <c r="M62" i="8"/>
  <c r="C9" i="9"/>
  <c r="L9" i="9" s="1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M3" i="9" s="1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P7" i="9" l="1"/>
  <c r="I11" i="9"/>
  <c r="L7" i="9"/>
  <c r="O6" i="9"/>
  <c r="N5" i="9"/>
  <c r="L5" i="9"/>
  <c r="N6" i="9"/>
  <c r="O7" i="9"/>
  <c r="P6" i="9"/>
  <c r="Q8" i="9"/>
  <c r="Q5" i="9"/>
  <c r="L6" i="9"/>
  <c r="L8" i="9"/>
  <c r="P5" i="9"/>
  <c r="O8" i="9"/>
  <c r="Q6" i="9"/>
  <c r="N8" i="9"/>
  <c r="M8" i="9"/>
  <c r="M5" i="9"/>
  <c r="O5" i="9"/>
  <c r="P8" i="9"/>
  <c r="M6" i="9"/>
  <c r="N7" i="9"/>
  <c r="Q7" i="9"/>
  <c r="M7" i="9"/>
  <c r="L3" i="9"/>
  <c r="O3" i="9"/>
  <c r="Q3" i="9"/>
  <c r="K3" i="9"/>
  <c r="N3" i="9"/>
  <c r="P3" i="9"/>
  <c r="C11" i="9"/>
  <c r="B11" i="9"/>
  <c r="J60" i="1" l="1"/>
</calcChain>
</file>

<file path=xl/sharedStrings.xml><?xml version="1.0" encoding="utf-8"?>
<sst xmlns="http://schemas.openxmlformats.org/spreadsheetml/2006/main" count="3425" uniqueCount="151">
  <si>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</si>
  <si>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</si>
  <si>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</si>
  <si>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</si>
  <si>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</si>
  <si>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</si>
  <si>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</si>
  <si>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</si>
  <si>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</si>
  <si>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</si>
  <si>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</si>
  <si>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</si>
  <si>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</si>
  <si>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</si>
  <si>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</si>
  <si>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</si>
  <si>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</si>
  <si>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</si>
  <si>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</si>
  <si>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</si>
  <si>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</si>
  <si>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</si>
  <si>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</si>
  <si>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</si>
  <si>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</si>
  <si>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</si>
  <si>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</si>
  <si>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</si>
  <si>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</si>
  <si>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</si>
  <si>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</si>
  <si>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</si>
  <si>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</si>
  <si>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</si>
  <si>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</si>
  <si>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</si>
  <si>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</si>
  <si>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</si>
  <si>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</si>
  <si>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</si>
  <si>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</si>
  <si>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</si>
  <si>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Single</t>
  </si>
  <si>
    <t>Additional</t>
  </si>
  <si>
    <t>Total</t>
  </si>
  <si>
    <t>+</t>
  </si>
  <si>
    <t>wk 0</t>
  </si>
  <si>
    <r>
      <rPr>
        <b/>
        <sz val="20"/>
        <color theme="1"/>
        <rFont val="Aptos Narrow"/>
        <family val="2"/>
        <scheme val="minor"/>
      </rPr>
      <t xml:space="preserve">WEEK 15 </t>
    </r>
    <r>
      <rPr>
        <sz val="20"/>
        <color theme="1"/>
        <rFont val="Aptos Narrow"/>
        <family val="2"/>
        <scheme val="minor"/>
      </rPr>
      <t>(04/22 - 04/27)</t>
    </r>
  </si>
  <si>
    <t>Suzanne</t>
  </si>
  <si>
    <t>1929 test 0, 1930 [Legends Comp] was for sarge</t>
  </si>
  <si>
    <t>Joy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</si>
  <si>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23; Rastered 4675</t>
    </r>
  </si>
  <si>
    <t>Sherry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</si>
  <si>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33; Rastered 4680</t>
    </r>
  </si>
  <si>
    <t>Jerry</t>
  </si>
  <si>
    <t>1933 NP</t>
  </si>
  <si>
    <t>1939 TEST</t>
  </si>
  <si>
    <t>Kim</t>
  </si>
  <si>
    <t>Todd</t>
  </si>
  <si>
    <t>1966+1969 NP</t>
  </si>
  <si>
    <t>1971 NP</t>
  </si>
  <si>
    <t>Cliff</t>
  </si>
  <si>
    <t>NO PHOTOS</t>
  </si>
  <si>
    <t>Ted</t>
  </si>
  <si>
    <t>Carrie,Maria, Tim(David), Brent, Jerry(Joanie)</t>
  </si>
  <si>
    <r>
      <t xml:space="preserve">SEE BELOW; </t>
    </r>
    <r>
      <rPr>
        <sz val="7"/>
        <color theme="1"/>
        <rFont val="Calibri"/>
        <family val="2"/>
      </rP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{148} 18, 17, 22, 23, 21, 21, 26; 
Rastered 4638, 4643, 4646, 4651, 4655, 4662, 4665. </t>
    </r>
  </si>
  <si>
    <t>↑</t>
  </si>
  <si>
    <t>Printed 18; Rastered 4638</t>
  </si>
  <si>
    <t>Printed 17 ; Rastered 4643</t>
  </si>
  <si>
    <t>Printed 22; Rastered 4646</t>
  </si>
  <si>
    <t>Printed 23 ; Rastered 4651</t>
  </si>
  <si>
    <t>Printed 21; Rastered 4655</t>
  </si>
  <si>
    <t>Printed 21; Rastered 4662</t>
  </si>
  <si>
    <t>Printed 26; Rastered 4665</t>
  </si>
  <si>
    <t>Sammye</t>
  </si>
  <si>
    <t>1882 test</t>
  </si>
  <si>
    <t>Kathy</t>
  </si>
  <si>
    <t>1891 NP</t>
  </si>
  <si>
    <t>Bart</t>
  </si>
  <si>
    <t>1 ADDITIONAL</t>
  </si>
  <si>
    <r>
      <rPr>
        <b/>
        <sz val="7"/>
        <color theme="0" tint="-0.34998626667073579"/>
        <rFont val="Calibri"/>
        <family val="2"/>
      </rPr>
      <t xml:space="preserve">1918 NP, </t>
    </r>
    <r>
      <rPr>
        <b/>
        <sz val="7"/>
        <color theme="1"/>
        <rFont val="Calibri"/>
        <family val="2"/>
      </rPr>
      <t>1 ADDITIONAL</t>
    </r>
  </si>
  <si>
    <r>
      <rPr>
        <b/>
        <sz val="7"/>
        <color theme="0" tint="-0.34998626667073579"/>
        <rFont val="Calibri"/>
        <family val="2"/>
      </rPr>
      <t xml:space="preserve">1921 +1927 NP, </t>
    </r>
    <r>
      <rPr>
        <b/>
        <sz val="7"/>
        <color theme="1"/>
        <rFont val="Calibri"/>
        <family val="2"/>
      </rPr>
      <t>2 ADDITIONALS</t>
    </r>
  </si>
  <si>
    <r>
      <t>0874 TEST,</t>
    </r>
    <r>
      <rPr>
        <b/>
        <sz val="7"/>
        <color theme="1"/>
        <rFont val="Calibri"/>
        <family val="2"/>
      </rPr>
      <t xml:space="preserve"> 1 ADDITIONAL</t>
    </r>
  </si>
  <si>
    <r>
      <t xml:space="preserve">SEE BELOW: </t>
    </r>
    <r>
      <rPr>
        <sz val="7"/>
        <color theme="1"/>
        <rFont val="Calibri"/>
        <family val="2"/>
      </rPr>
      <t xml:space="preserve">Group VIP photo → [NE GAP];      Print → one 5x7 / person   </t>
    </r>
    <r>
      <rPr>
        <b/>
        <sz val="7"/>
        <color theme="1"/>
        <rFont val="Calibri"/>
        <family val="2"/>
      </rPr>
      <t xml:space="preserve">
Printed {171} 38, 50, 43, 20, 20; 
Rastered 4718,4721,4727,4729,4734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</si>
  <si>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22; Rastered 4713</t>
    </r>
  </si>
  <si>
    <t>1 MEGA PACK PLUS SOLD ( SHEET, PANO AND DIGITAL)</t>
  </si>
  <si>
    <t>1 MILITARY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</si>
  <si>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50 ; Rastered 4737</t>
    </r>
  </si>
  <si>
    <t>0920 NP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</si>
  <si>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25; Rastered 4740</t>
    </r>
  </si>
  <si>
    <t>3 Stolen w cell phone [0853, 0856, 0857]</t>
  </si>
  <si>
    <t>2X PANO (+)</t>
  </si>
  <si>
    <r>
      <t xml:space="preserve">SEE BELOW: </t>
    </r>
    <r>
      <rPr>
        <sz val="7"/>
        <color theme="1"/>
        <rFont val="Calibri"/>
        <family val="2"/>
      </rPr>
      <t xml:space="preserve">Group VIP photo → [NE GAP]; Print → one 5x7 / person 
</t>
    </r>
    <r>
      <rPr>
        <b/>
        <sz val="7"/>
        <color rgb="FFFF0000"/>
        <rFont val="Calibri"/>
        <family val="2"/>
      </rPr>
      <t xml:space="preserve">1st 2 group pics VERY crooked, all pics over-exposed. </t>
    </r>
    <r>
      <rPr>
        <b/>
        <sz val="7"/>
        <color theme="1"/>
        <rFont val="Calibri"/>
        <family val="2"/>
      </rPr>
      <t xml:space="preserve">
Printed {145} 19, 17, 11, 15; 33, 50;
Rastered 4683, 4687, 4693, 4695, 4698, 4702</t>
    </r>
  </si>
  <si>
    <t>No Photos</t>
  </si>
  <si>
    <t>Todd, Glenn, Cliff, Tim, Sam</t>
  </si>
  <si>
    <t xml:space="preserve">Suzanne </t>
  </si>
  <si>
    <t>Sam</t>
  </si>
  <si>
    <t>Roger       (Suzanne B)</t>
  </si>
  <si>
    <t>Maria, Cliff, Bart,Larry, Sheery</t>
  </si>
  <si>
    <t>Snoopy -dups</t>
  </si>
  <si>
    <r>
      <t>Group VIP photo → [NE GAP]; Print → one 5x7 /</t>
    </r>
    <r>
      <rPr>
        <b/>
        <sz val="7"/>
        <color theme="1"/>
        <rFont val="Calibri"/>
        <family val="2"/>
      </rPr>
      <t xml:space="preserve"> </t>
    </r>
    <r>
      <rPr>
        <b/>
        <sz val="7"/>
        <color rgb="FFFF0000"/>
        <rFont val="Calibri"/>
        <family val="2"/>
      </rPr>
      <t>GROUP</t>
    </r>
    <r>
      <rPr>
        <b/>
        <sz val="7"/>
        <color theme="1"/>
        <rFont val="Calibri"/>
        <family val="2"/>
      </rPr>
      <t xml:space="preserve"> 
Printed</t>
    </r>
    <r>
      <rPr>
        <b/>
        <sz val="7"/>
        <color rgb="FFFF0000"/>
        <rFont val="Calibri"/>
        <family val="2"/>
      </rPr>
      <t xml:space="preserve"> 1 </t>
    </r>
    <r>
      <rPr>
        <b/>
        <sz val="7"/>
        <color theme="1"/>
        <rFont val="Calibri"/>
        <family val="2"/>
      </rPr>
      <t xml:space="preserve">; Rastered 4779 </t>
    </r>
    <r>
      <rPr>
        <b/>
        <sz val="7"/>
        <color rgb="FFFF0000"/>
        <rFont val="Calibri"/>
        <family val="2"/>
      </rPr>
      <t>[HOW MANY PPL IN PIC?]</t>
    </r>
  </si>
  <si>
    <r>
      <rPr>
        <b/>
        <sz val="7"/>
        <color theme="0" tint="-0.34998626667073579"/>
        <rFont val="Calibri"/>
        <family val="2"/>
      </rPr>
      <t>NP 0951,0952 ,</t>
    </r>
    <r>
      <rPr>
        <b/>
        <sz val="7"/>
        <color theme="1"/>
        <rFont val="Calibri"/>
        <family val="2"/>
      </rPr>
      <t>1 PANO SOLD</t>
    </r>
  </si>
  <si>
    <r>
      <t xml:space="preserve">SEE BELOW: </t>
    </r>
    <r>
      <rPr>
        <sz val="7"/>
        <color theme="1"/>
        <rFont val="Calibri"/>
        <family val="2"/>
      </rPr>
      <t>Group VIP photo → [NE GAP]; Print → one 5x7 /</t>
    </r>
    <r>
      <rPr>
        <b/>
        <sz val="7"/>
        <color theme="1"/>
        <rFont val="Calibri"/>
        <family val="2"/>
      </rPr>
      <t xml:space="preserve"> </t>
    </r>
    <r>
      <rPr>
        <b/>
        <sz val="7"/>
        <color rgb="FF980000"/>
        <rFont val="Calibri"/>
        <family val="2"/>
      </rPr>
      <t xml:space="preserve">GROUP </t>
    </r>
    <r>
      <rPr>
        <b/>
        <sz val="7"/>
        <color theme="1"/>
        <rFont val="Calibri"/>
        <family val="2"/>
      </rPr>
      <t xml:space="preserve">
Printed {95} 22, 25, 24, 24; 
Rastered 4780, 4785, 4789, 4792</t>
    </r>
  </si>
  <si>
    <r>
      <rPr>
        <b/>
        <sz val="7"/>
        <color theme="0" tint="-0.34998626667073579"/>
        <rFont val="Calibri"/>
        <family val="2"/>
      </rPr>
      <t xml:space="preserve">0984,0982 NP; </t>
    </r>
    <r>
      <rPr>
        <b/>
        <sz val="7"/>
        <color theme="1"/>
        <rFont val="Calibri"/>
        <family val="2"/>
      </rPr>
      <t>1 additional,</t>
    </r>
    <r>
      <rPr>
        <sz val="7"/>
        <color theme="1"/>
        <rFont val="Calibri"/>
        <family val="2"/>
      </rPr>
      <t xml:space="preserve"> 2 people asked where we were to come back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</si>
  <si>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50; Rastered 4798</t>
    </r>
  </si>
  <si>
    <r>
      <t xml:space="preserve">CARD CHANGE , </t>
    </r>
    <r>
      <rPr>
        <b/>
        <sz val="7"/>
        <color theme="0" tint="-0.34998626667073579"/>
        <rFont val="Calibri"/>
        <family val="2"/>
      </rPr>
      <t>4001 NP</t>
    </r>
  </si>
  <si>
    <r>
      <t xml:space="preserve">1 ADDITIONAL, </t>
    </r>
    <r>
      <rPr>
        <b/>
        <sz val="7"/>
        <color theme="0" tint="-0.34998626667073579"/>
        <rFont val="Calibri"/>
        <family val="2"/>
      </rPr>
      <t>4002 NP</t>
    </r>
  </si>
  <si>
    <r>
      <t xml:space="preserve">SEE BELOW: </t>
    </r>
    <r>
      <rPr>
        <sz val="7"/>
        <color theme="1"/>
        <rFont val="Calibri"/>
        <family val="2"/>
      </rPr>
      <t>Group VIP photo → [NE GAP]; Print → one 5x7 /</t>
    </r>
    <r>
      <rPr>
        <b/>
        <sz val="7"/>
        <color rgb="FF980000"/>
        <rFont val="Calibri"/>
        <family val="2"/>
      </rPr>
      <t xml:space="preserve"> GROUP</t>
    </r>
    <r>
      <rPr>
        <b/>
        <sz val="7"/>
        <color theme="1"/>
        <rFont val="Calibri"/>
        <family val="2"/>
      </rPr>
      <t xml:space="preserve">
Printed {64} 35, 29; Rastered 4800, 4806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</si>
  <si>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34; Rastered; 4805 </t>
    </r>
    <r>
      <rPr>
        <b/>
        <sz val="7"/>
        <color rgb="FF980000"/>
        <rFont val="Calibri"/>
        <family val="2"/>
      </rPr>
      <t>cooper incorrect name</t>
    </r>
  </si>
  <si>
    <t>4027, 4031 NP</t>
  </si>
  <si>
    <t>4046,4048 NP</t>
  </si>
  <si>
    <r>
      <rPr>
        <sz val="7"/>
        <color theme="1"/>
        <rFont val="Calibri"/>
        <family val="2"/>
      </rP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{99} 49, 50; Rastered 4811, 4815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</si>
  <si>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Printed; Rastered</t>
    </r>
    <r>
      <rPr>
        <b/>
        <sz val="7"/>
        <color rgb="FFFF0000"/>
        <rFont val="Calibri"/>
        <family val="2"/>
      </rPr>
      <t xml:space="preserve"> CANCELLED (MISSED FLIGHT)</t>
    </r>
  </si>
  <si>
    <r>
      <t xml:space="preserve">SEE BELOW: </t>
    </r>
    <r>
      <rPr>
        <sz val="7"/>
        <color theme="1"/>
        <rFont val="Calibri"/>
        <family val="2"/>
      </rPr>
      <t xml:space="preserve">Group VIP photo, [NE GAP]; Print, one 5x7 / person </t>
    </r>
    <r>
      <rPr>
        <b/>
        <sz val="7"/>
        <color theme="1"/>
        <rFont val="Calibri"/>
        <family val="2"/>
      </rPr>
      <t xml:space="preserve">
Printed 24 ; Rastered 4822</t>
    </r>
  </si>
  <si>
    <t>4066, 4067, 4069, 4071 NP</t>
  </si>
  <si>
    <t>Tim</t>
  </si>
  <si>
    <t>Todd(Debbie L), Sherry(Alexia),  Brent(Sean)</t>
  </si>
  <si>
    <t xml:space="preserve">Bart </t>
  </si>
  <si>
    <t>Suzanne, Kim</t>
  </si>
  <si>
    <t>Glenn, Maria</t>
  </si>
  <si>
    <t>Ples</t>
  </si>
  <si>
    <t>Todd, Sammye</t>
  </si>
  <si>
    <t>Maria</t>
  </si>
  <si>
    <t>Glenn, Roger</t>
  </si>
  <si>
    <t>Bohn</t>
  </si>
  <si>
    <t>Todd,Ples</t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</si>
  <si>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1; Rastered 4851</t>
    </r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</si>
  <si>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55; Rastered 4862</t>
    </r>
  </si>
  <si>
    <t>4223 need extra focus</t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</si>
  <si>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10; Rastered 4867</t>
    </r>
  </si>
  <si>
    <t>4237 no print</t>
  </si>
  <si>
    <t>2 ADDITIONALS</t>
  </si>
  <si>
    <r>
      <rPr>
        <b/>
        <sz val="6"/>
        <color theme="0" tint="-0.34998626667073579"/>
        <rFont val="Calibri"/>
        <family val="2"/>
      </rPr>
      <t xml:space="preserve">4254 np, </t>
    </r>
    <r>
      <rPr>
        <b/>
        <sz val="6"/>
        <color theme="1"/>
        <rFont val="Calibri"/>
        <family val="2"/>
      </rPr>
      <t>1ADDITIONAL</t>
    </r>
  </si>
  <si>
    <t>Larry</t>
  </si>
  <si>
    <t>Jody</t>
  </si>
  <si>
    <t>Mr. West</t>
  </si>
  <si>
    <t>Glenn</t>
  </si>
  <si>
    <t>Glenn/Gloria</t>
  </si>
  <si>
    <t>4075 test, 4078,75,91,89,82,83 no print</t>
  </si>
  <si>
    <t>99,100 NP</t>
  </si>
  <si>
    <t>Group VIP photo → [NE GAP]; Print → one 5x7 / person 
Printed 20; Rastered 4828</t>
  </si>
  <si>
    <t>4118 NP, 1 PANO SALE</t>
  </si>
  <si>
    <t>4137,48,45 NP</t>
  </si>
  <si>
    <t>Group VIP photo → [NE GAP]; Print → one 5x7 / person 
Printed 20; Rastered 4836</t>
  </si>
  <si>
    <t>Group VIP photo → [NE GAP]; Print → one 5x7 / person 
Printed 21; Rastered 4839</t>
  </si>
  <si>
    <t>4160 NP</t>
  </si>
  <si>
    <t>75,70 NP</t>
  </si>
  <si>
    <t>85,82 NP</t>
  </si>
  <si>
    <t>Group VIP photo → [NE GAP]; Print → one 5x7 / person 
Printed 35; Rastered 4845</t>
  </si>
  <si>
    <t>Wayne</t>
  </si>
  <si>
    <t>Sammy / Bart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</si>
</sst>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5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b/>
      <sz val="9"/>
      <color rgb="FFFF00FF"/>
      <name val="Aptos Narrow"/>
      <family val="2"/>
      <scheme val="minor"/>
    </font>
    <font>
      <b/>
      <sz val="9"/>
      <color rgb="FFCC9900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rgb="FF7030A0"/>
      <name val="Aptos Narrow"/>
      <family val="2"/>
      <scheme val="minor"/>
    </font>
    <font>
      <b/>
      <sz val="9"/>
      <color rgb="FF92D05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b/>
      <sz val="7"/>
      <color rgb="FF999999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sz val="10"/>
      <color theme="1"/>
      <name val="Arial"/>
      <family val="2"/>
    </font>
    <font>
      <b/>
      <sz val="6"/>
      <color theme="1"/>
      <name val="Aptos Narrow"/>
      <family val="2"/>
      <scheme val="minor"/>
    </font>
    <font>
      <b/>
      <sz val="7"/>
      <name val="Calibri"/>
      <family val="2"/>
    </font>
    <font>
      <b/>
      <sz val="7"/>
      <color theme="0" tint="-0.34998626667073579"/>
      <name val="Calibri"/>
      <family val="2"/>
    </font>
    <font>
      <b/>
      <sz val="7"/>
      <color rgb="FFFF0000"/>
      <name val="Calibri"/>
      <family val="2"/>
    </font>
    <font>
      <sz val="7"/>
      <color theme="1"/>
      <name val="Arial"/>
      <family val="2"/>
    </font>
    <font>
      <b/>
      <sz val="7"/>
      <color rgb="FF980000"/>
      <name val="Calibri"/>
      <family val="2"/>
    </font>
    <font>
      <b/>
      <sz val="18"/>
      <color theme="9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6"/>
      <color theme="9"/>
      <name val="Aptos Narrow"/>
      <family val="2"/>
      <scheme val="minor"/>
    </font>
    <font>
      <sz val="6"/>
      <color theme="1"/>
      <name val="Calibri"/>
      <family val="2"/>
    </font>
    <font>
      <b/>
      <sz val="6"/>
      <color theme="1"/>
      <name val="Calibri"/>
      <family val="2"/>
    </font>
    <font>
      <b/>
      <sz val="6"/>
      <color rgb="FFFF0000"/>
      <name val="Calibri"/>
      <family val="2"/>
    </font>
    <font>
      <b/>
      <sz val="6"/>
      <color theme="0" tint="-0.34998626667073579"/>
      <name val="Calibri"/>
      <family val="2"/>
    </font>
    <font>
      <b/>
      <sz val="16"/>
      <color rgb="FFFF000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6"/>
      <color rgb="FFFF0000"/>
      <name val="Aptos Narrow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A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34" fillId="0" borderId="0" xfId="0" applyFont="1" applyAlignment="1">
      <alignment horizontal="center" textRotation="90"/>
    </xf>
    <xf numFmtId="0" fontId="1" fillId="12" borderId="19" xfId="0" applyFont="1" applyFill="1" applyBorder="1" applyAlignment="1">
      <alignment horizontal="center" vertical="center" textRotation="90"/>
    </xf>
    <xf numFmtId="0" fontId="1" fillId="15" borderId="18" xfId="0" applyFont="1" applyFill="1" applyBorder="1" applyAlignment="1">
      <alignment horizontal="center" vertical="center" textRotation="90"/>
    </xf>
    <xf numFmtId="0" fontId="1" fillId="15" borderId="7" xfId="0" applyFont="1" applyFill="1" applyBorder="1" applyAlignment="1">
      <alignment horizontal="center" vertical="center" textRotation="90"/>
    </xf>
    <xf numFmtId="0" fontId="1" fillId="15" borderId="8" xfId="0" applyFont="1" applyFill="1" applyBorder="1" applyAlignment="1">
      <alignment horizontal="center" vertical="center" textRotation="90"/>
    </xf>
    <xf numFmtId="0" fontId="35" fillId="16" borderId="19" xfId="0" applyFont="1" applyFill="1" applyBorder="1" applyAlignment="1">
      <alignment horizontal="center" vertical="center" textRotation="90"/>
    </xf>
    <xf numFmtId="0" fontId="1" fillId="17" borderId="18" xfId="0" applyFont="1" applyFill="1" applyBorder="1" applyAlignment="1">
      <alignment horizontal="center" vertical="center" textRotation="90"/>
    </xf>
    <xf numFmtId="0" fontId="1" fillId="17" borderId="7" xfId="0" applyFont="1" applyFill="1" applyBorder="1" applyAlignment="1">
      <alignment horizontal="center" vertical="center" textRotation="90"/>
    </xf>
    <xf numFmtId="0" fontId="1" fillId="17" borderId="8" xfId="0" applyFont="1" applyFill="1" applyBorder="1" applyAlignment="1">
      <alignment horizontal="center" vertical="center" textRotation="90"/>
    </xf>
    <xf numFmtId="0" fontId="36" fillId="16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37" fillId="16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35" fillId="16" borderId="19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36" fillId="16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1" fontId="10" fillId="21" borderId="16" xfId="0" applyNumberFormat="1" applyFont="1" applyFill="1" applyBorder="1" applyAlignment="1">
      <alignment horizontal="center" vertical="center"/>
    </xf>
    <xf numFmtId="1" fontId="10" fillId="7" borderId="17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20" fontId="1" fillId="23" borderId="19" xfId="0" applyNumberFormat="1" applyFont="1" applyFill="1" applyBorder="1" applyAlignment="1">
      <alignment horizontal="center" vertical="center"/>
    </xf>
    <xf numFmtId="0" fontId="5" fillId="23" borderId="17" xfId="0" applyFont="1" applyFill="1" applyBorder="1" applyAlignment="1">
      <alignment horizontal="center" vertical="center" wrapText="1"/>
    </xf>
    <xf numFmtId="20" fontId="1" fillId="13" borderId="19" xfId="0" applyNumberFormat="1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 wrapText="1"/>
    </xf>
    <xf numFmtId="0" fontId="17" fillId="13" borderId="42" xfId="0" applyFont="1" applyFill="1" applyBorder="1" applyAlignment="1">
      <alignment horizontal="center" vertical="center"/>
    </xf>
    <xf numFmtId="0" fontId="17" fillId="13" borderId="34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1" fontId="10" fillId="13" borderId="17" xfId="0" applyNumberFormat="1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0" fillId="13" borderId="18" xfId="0" applyFont="1" applyFill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2" fillId="23" borderId="17" xfId="0" applyFont="1" applyFill="1" applyBorder="1" applyAlignment="1">
      <alignment horizontal="center" vertical="center" wrapText="1"/>
    </xf>
    <xf numFmtId="20" fontId="10" fillId="26" borderId="16" xfId="0" applyNumberFormat="1" applyFont="1" applyFill="1" applyBorder="1" applyAlignment="1">
      <alignment horizontal="center" vertical="center"/>
    </xf>
    <xf numFmtId="0" fontId="5" fillId="26" borderId="17" xfId="0" applyFont="1" applyFill="1" applyBorder="1" applyAlignment="1">
      <alignment horizontal="center" vertical="center" wrapText="1"/>
    </xf>
    <xf numFmtId="0" fontId="5" fillId="27" borderId="0" xfId="0" applyFont="1" applyFill="1"/>
    <xf numFmtId="1" fontId="10" fillId="18" borderId="18" xfId="0" applyNumberFormat="1" applyFont="1" applyFill="1" applyBorder="1" applyAlignment="1">
      <alignment horizontal="center" vertical="center"/>
    </xf>
    <xf numFmtId="0" fontId="48" fillId="28" borderId="19" xfId="0" applyFont="1" applyFill="1" applyBorder="1" applyAlignment="1">
      <alignment horizontal="center" vertical="center"/>
    </xf>
    <xf numFmtId="0" fontId="49" fillId="13" borderId="20" xfId="0" applyFont="1" applyFill="1" applyBorder="1" applyAlignment="1">
      <alignment horizontal="center" vertical="center"/>
    </xf>
    <xf numFmtId="0" fontId="50" fillId="28" borderId="8" xfId="0" applyFont="1" applyFill="1" applyBorder="1" applyAlignment="1">
      <alignment horizontal="center" vertical="center"/>
    </xf>
    <xf numFmtId="0" fontId="55" fillId="13" borderId="8" xfId="0" applyFont="1" applyFill="1" applyBorder="1" applyAlignment="1">
      <alignment horizontal="center" vertical="center"/>
    </xf>
    <xf numFmtId="1" fontId="56" fillId="13" borderId="18" xfId="0" applyNumberFormat="1" applyFont="1" applyFill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1" fontId="57" fillId="7" borderId="17" xfId="0" applyNumberFormat="1" applyFont="1" applyFill="1" applyBorder="1" applyAlignment="1">
      <alignment horizontal="center" vertical="center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40" fillId="12" borderId="6" xfId="0" applyFont="1" applyFill="1" applyBorder="1" applyAlignment="1">
      <alignment vertical="center" wrapText="1"/>
    </xf>
    <xf numFmtId="0" fontId="40" fillId="12" borderId="7" xfId="0" applyFont="1" applyFill="1" applyBorder="1" applyAlignment="1">
      <alignment vertical="center" wrapText="1"/>
    </xf>
    <xf numFmtId="0" fontId="40" fillId="12" borderId="15" xfId="0" applyFont="1" applyFill="1" applyBorder="1" applyAlignment="1">
      <alignment vertical="center" wrapText="1"/>
    </xf>
    <xf numFmtId="0" fontId="43" fillId="12" borderId="6" xfId="0" applyFont="1" applyFill="1" applyBorder="1" applyAlignment="1">
      <alignment vertical="center" wrapText="1"/>
    </xf>
    <xf numFmtId="0" fontId="43" fillId="12" borderId="7" xfId="0" applyFont="1" applyFill="1" applyBorder="1" applyAlignment="1">
      <alignment vertical="center" wrapText="1"/>
    </xf>
    <xf numFmtId="0" fontId="43" fillId="12" borderId="15" xfId="0" applyFont="1" applyFill="1" applyBorder="1" applyAlignment="1">
      <alignment vertical="center" wrapText="1"/>
    </xf>
    <xf numFmtId="0" fontId="43" fillId="12" borderId="27" xfId="0" applyFont="1" applyFill="1" applyBorder="1" applyAlignment="1">
      <alignment vertical="center" wrapText="1"/>
    </xf>
    <xf numFmtId="0" fontId="43" fillId="12" borderId="28" xfId="0" applyFont="1" applyFill="1" applyBorder="1" applyAlignment="1">
      <alignment vertical="center" wrapText="1"/>
    </xf>
    <xf numFmtId="0" fontId="43" fillId="12" borderId="29" xfId="0" applyFont="1" applyFill="1" applyBorder="1" applyAlignment="1">
      <alignment vertical="center" wrapText="1"/>
    </xf>
    <xf numFmtId="0" fontId="44" fillId="0" borderId="43" xfId="0" applyFont="1" applyBorder="1" applyAlignment="1">
      <alignment vertical="center" wrapText="1"/>
    </xf>
    <xf numFmtId="0" fontId="44" fillId="0" borderId="44" xfId="0" applyFont="1" applyBorder="1" applyAlignment="1">
      <alignment vertical="center" wrapText="1"/>
    </xf>
    <xf numFmtId="0" fontId="44" fillId="0" borderId="46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7" xfId="0" applyFont="1" applyBorder="1" applyAlignment="1">
      <alignment vertical="center" wrapText="1"/>
    </xf>
    <xf numFmtId="0" fontId="44" fillId="0" borderId="8" xfId="0" applyFont="1" applyBorder="1" applyAlignment="1">
      <alignment vertical="center" wrapText="1"/>
    </xf>
    <xf numFmtId="0" fontId="41" fillId="0" borderId="6" xfId="0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1" fillId="0" borderId="8" xfId="0" applyFont="1" applyBorder="1" applyAlignment="1">
      <alignment vertical="center" wrapText="1"/>
    </xf>
    <xf numFmtId="0" fontId="40" fillId="0" borderId="6" xfId="0" applyFont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0" fontId="40" fillId="0" borderId="8" xfId="0" applyFont="1" applyBorder="1" applyAlignment="1">
      <alignment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2" fillId="13" borderId="27" xfId="0" applyFont="1" applyFill="1" applyBorder="1" applyAlignment="1">
      <alignment horizontal="left" vertical="center" wrapText="1"/>
    </xf>
    <xf numFmtId="0" fontId="42" fillId="13" borderId="28" xfId="0" applyFont="1" applyFill="1" applyBorder="1" applyAlignment="1">
      <alignment horizontal="left" vertical="center" wrapText="1"/>
    </xf>
    <xf numFmtId="0" fontId="42" fillId="13" borderId="26" xfId="0" applyFont="1" applyFill="1" applyBorder="1" applyAlignment="1">
      <alignment horizontal="left" vertical="center" wrapText="1"/>
    </xf>
    <xf numFmtId="0" fontId="40" fillId="25" borderId="43" xfId="0" applyFont="1" applyFill="1" applyBorder="1" applyAlignment="1">
      <alignment vertical="center" wrapText="1"/>
    </xf>
    <xf numFmtId="0" fontId="40" fillId="25" borderId="44" xfId="0" applyFont="1" applyFill="1" applyBorder="1" applyAlignment="1">
      <alignment vertical="center" wrapText="1"/>
    </xf>
    <xf numFmtId="0" fontId="40" fillId="25" borderId="45" xfId="0" applyFont="1" applyFill="1" applyBorder="1" applyAlignment="1">
      <alignment vertical="center" wrapText="1"/>
    </xf>
    <xf numFmtId="0" fontId="38" fillId="22" borderId="6" xfId="0" applyFont="1" applyFill="1" applyBorder="1" applyAlignment="1">
      <alignment vertical="center" wrapText="1"/>
    </xf>
    <xf numFmtId="0" fontId="38" fillId="22" borderId="7" xfId="0" applyFont="1" applyFill="1" applyBorder="1" applyAlignment="1">
      <alignment vertical="center" wrapText="1"/>
    </xf>
    <xf numFmtId="0" fontId="38" fillId="22" borderId="15" xfId="0" applyFont="1" applyFill="1" applyBorder="1" applyAlignment="1">
      <alignment vertical="center" wrapText="1"/>
    </xf>
    <xf numFmtId="0" fontId="41" fillId="22" borderId="6" xfId="0" applyFont="1" applyFill="1" applyBorder="1" applyAlignment="1">
      <alignment vertical="center" wrapText="1"/>
    </xf>
    <xf numFmtId="0" fontId="41" fillId="22" borderId="7" xfId="0" applyFont="1" applyFill="1" applyBorder="1" applyAlignment="1">
      <alignment vertical="center" wrapText="1"/>
    </xf>
    <xf numFmtId="0" fontId="41" fillId="22" borderId="15" xfId="0" applyFont="1" applyFill="1" applyBorder="1" applyAlignment="1">
      <alignment vertical="center" wrapText="1"/>
    </xf>
    <xf numFmtId="0" fontId="40" fillId="24" borderId="6" xfId="0" applyFont="1" applyFill="1" applyBorder="1" applyAlignment="1">
      <alignment vertical="center" wrapText="1"/>
    </xf>
    <xf numFmtId="0" fontId="40" fillId="24" borderId="7" xfId="0" applyFont="1" applyFill="1" applyBorder="1" applyAlignment="1">
      <alignment vertical="center" wrapText="1"/>
    </xf>
    <xf numFmtId="0" fontId="40" fillId="24" borderId="15" xfId="0" applyFont="1" applyFill="1" applyBorder="1" applyAlignment="1">
      <alignment vertical="center" wrapText="1"/>
    </xf>
    <xf numFmtId="0" fontId="40" fillId="24" borderId="27" xfId="0" applyFont="1" applyFill="1" applyBorder="1" applyAlignment="1">
      <alignment vertical="center" wrapText="1"/>
    </xf>
    <xf numFmtId="0" fontId="40" fillId="24" borderId="28" xfId="0" applyFont="1" applyFill="1" applyBorder="1" applyAlignment="1">
      <alignment vertical="center" wrapText="1"/>
    </xf>
    <xf numFmtId="0" fontId="40" fillId="24" borderId="29" xfId="0" applyFont="1" applyFill="1" applyBorder="1" applyAlignment="1">
      <alignment vertical="center" wrapText="1"/>
    </xf>
    <xf numFmtId="0" fontId="38" fillId="22" borderId="43" xfId="0" applyFont="1" applyFill="1" applyBorder="1" applyAlignment="1">
      <alignment vertical="center" wrapText="1"/>
    </xf>
    <xf numFmtId="0" fontId="38" fillId="22" borderId="44" xfId="0" applyFont="1" applyFill="1" applyBorder="1" applyAlignment="1">
      <alignment vertical="center" wrapText="1"/>
    </xf>
    <xf numFmtId="0" fontId="38" fillId="22" borderId="45" xfId="0" applyFont="1" applyFill="1" applyBorder="1" applyAlignment="1">
      <alignment vertical="center" wrapText="1"/>
    </xf>
    <xf numFmtId="0" fontId="39" fillId="12" borderId="6" xfId="0" applyFont="1" applyFill="1" applyBorder="1" applyAlignment="1">
      <alignment vertical="center" wrapText="1"/>
    </xf>
    <xf numFmtId="0" fontId="39" fillId="12" borderId="7" xfId="0" applyFont="1" applyFill="1" applyBorder="1" applyAlignment="1">
      <alignment vertical="center" wrapText="1"/>
    </xf>
    <xf numFmtId="0" fontId="39" fillId="12" borderId="15" xfId="0" applyFont="1" applyFill="1" applyBorder="1" applyAlignment="1">
      <alignment vertical="center" wrapText="1"/>
    </xf>
    <xf numFmtId="0" fontId="40" fillId="22" borderId="43" xfId="0" applyFont="1" applyFill="1" applyBorder="1" applyAlignment="1">
      <alignment vertical="center" wrapText="1"/>
    </xf>
    <xf numFmtId="0" fontId="40" fillId="22" borderId="44" xfId="0" applyFont="1" applyFill="1" applyBorder="1" applyAlignment="1">
      <alignment vertical="center" wrapText="1"/>
    </xf>
    <xf numFmtId="0" fontId="40" fillId="22" borderId="45" xfId="0" applyFont="1" applyFill="1" applyBorder="1" applyAlignment="1">
      <alignment vertical="center" wrapText="1"/>
    </xf>
    <xf numFmtId="0" fontId="40" fillId="22" borderId="6" xfId="0" applyFont="1" applyFill="1" applyBorder="1" applyAlignment="1">
      <alignment vertical="center" wrapText="1"/>
    </xf>
    <xf numFmtId="0" fontId="40" fillId="22" borderId="7" xfId="0" applyFont="1" applyFill="1" applyBorder="1" applyAlignment="1">
      <alignment vertical="center" wrapText="1"/>
    </xf>
    <xf numFmtId="0" fontId="40" fillId="22" borderId="15" xfId="0" applyFont="1" applyFill="1" applyBorder="1" applyAlignment="1">
      <alignment vertical="center" wrapText="1"/>
    </xf>
    <xf numFmtId="0" fontId="40" fillId="22" borderId="27" xfId="0" applyFont="1" applyFill="1" applyBorder="1" applyAlignment="1">
      <alignment vertical="center" wrapText="1"/>
    </xf>
    <xf numFmtId="0" fontId="40" fillId="22" borderId="28" xfId="0" applyFont="1" applyFill="1" applyBorder="1" applyAlignment="1">
      <alignment vertical="center" wrapText="1"/>
    </xf>
    <xf numFmtId="0" fontId="40" fillId="22" borderId="29" xfId="0" applyFont="1" applyFill="1" applyBorder="1" applyAlignment="1">
      <alignment vertical="center" wrapText="1"/>
    </xf>
    <xf numFmtId="0" fontId="39" fillId="12" borderId="8" xfId="0" applyFont="1" applyFill="1" applyBorder="1" applyAlignment="1">
      <alignment vertical="center" wrapText="1"/>
    </xf>
    <xf numFmtId="0" fontId="40" fillId="12" borderId="8" xfId="0" applyFont="1" applyFill="1" applyBorder="1" applyAlignment="1">
      <alignment vertical="center" wrapText="1"/>
    </xf>
    <xf numFmtId="0" fontId="44" fillId="22" borderId="6" xfId="0" applyFont="1" applyFill="1" applyBorder="1" applyAlignment="1">
      <alignment vertical="center" wrapText="1"/>
    </xf>
    <xf numFmtId="0" fontId="44" fillId="22" borderId="7" xfId="0" applyFont="1" applyFill="1" applyBorder="1" applyAlignment="1">
      <alignment vertical="center" wrapText="1"/>
    </xf>
    <xf numFmtId="0" fontId="44" fillId="22" borderId="8" xfId="0" applyFont="1" applyFill="1" applyBorder="1" applyAlignment="1">
      <alignment vertical="center" wrapText="1"/>
    </xf>
    <xf numFmtId="0" fontId="40" fillId="24" borderId="8" xfId="0" applyFont="1" applyFill="1" applyBorder="1" applyAlignment="1">
      <alignment vertical="center" wrapText="1"/>
    </xf>
    <xf numFmtId="0" fontId="40" fillId="22" borderId="8" xfId="0" applyFont="1" applyFill="1" applyBorder="1" applyAlignment="1">
      <alignment vertical="center" wrapText="1"/>
    </xf>
    <xf numFmtId="0" fontId="46" fillId="22" borderId="6" xfId="0" applyFont="1" applyFill="1" applyBorder="1" applyAlignment="1">
      <alignment vertical="center" wrapText="1"/>
    </xf>
    <xf numFmtId="0" fontId="46" fillId="22" borderId="7" xfId="0" applyFont="1" applyFill="1" applyBorder="1" applyAlignment="1">
      <alignment vertical="center" wrapText="1"/>
    </xf>
    <xf numFmtId="0" fontId="46" fillId="22" borderId="8" xfId="0" applyFont="1" applyFill="1" applyBorder="1" applyAlignment="1">
      <alignment vertical="center" wrapText="1"/>
    </xf>
    <xf numFmtId="0" fontId="46" fillId="13" borderId="6" xfId="0" applyFont="1" applyFill="1" applyBorder="1" applyAlignment="1">
      <alignment horizontal="left" vertical="center" wrapText="1"/>
    </xf>
    <xf numFmtId="0" fontId="46" fillId="13" borderId="7" xfId="0" applyFont="1" applyFill="1" applyBorder="1" applyAlignment="1">
      <alignment horizontal="left" vertical="center" wrapText="1"/>
    </xf>
    <xf numFmtId="0" fontId="46" fillId="13" borderId="8" xfId="0" applyFont="1" applyFill="1" applyBorder="1" applyAlignment="1">
      <alignment horizontal="left" vertical="center" wrapText="1"/>
    </xf>
    <xf numFmtId="0" fontId="46" fillId="0" borderId="6" xfId="0" applyFont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 wrapText="1"/>
    </xf>
    <xf numFmtId="0" fontId="46" fillId="0" borderId="8" xfId="0" applyFont="1" applyBorder="1" applyAlignment="1">
      <alignment horizontal="left" vertical="center" wrapText="1"/>
    </xf>
    <xf numFmtId="0" fontId="46" fillId="12" borderId="6" xfId="0" applyFont="1" applyFill="1" applyBorder="1" applyAlignment="1">
      <alignment horizontal="left" vertical="center" wrapText="1"/>
    </xf>
    <xf numFmtId="0" fontId="46" fillId="12" borderId="7" xfId="0" applyFont="1" applyFill="1" applyBorder="1" applyAlignment="1">
      <alignment horizontal="left" vertical="center" wrapText="1"/>
    </xf>
    <xf numFmtId="0" fontId="46" fillId="12" borderId="8" xfId="0" applyFont="1" applyFill="1" applyBorder="1" applyAlignment="1">
      <alignment horizontal="left" vertical="center" wrapText="1"/>
    </xf>
    <xf numFmtId="0" fontId="54" fillId="22" borderId="6" xfId="0" applyFont="1" applyFill="1" applyBorder="1" applyAlignment="1">
      <alignment vertical="center" wrapText="1"/>
    </xf>
    <xf numFmtId="0" fontId="54" fillId="22" borderId="7" xfId="0" applyFont="1" applyFill="1" applyBorder="1" applyAlignment="1">
      <alignment vertical="center" wrapText="1"/>
    </xf>
    <xf numFmtId="0" fontId="54" fillId="22" borderId="15" xfId="0" applyFont="1" applyFill="1" applyBorder="1" applyAlignment="1">
      <alignment vertical="center" wrapText="1"/>
    </xf>
    <xf numFmtId="0" fontId="52" fillId="22" borderId="6" xfId="0" applyFont="1" applyFill="1" applyBorder="1" applyAlignment="1">
      <alignment vertical="center" wrapText="1"/>
    </xf>
    <xf numFmtId="0" fontId="52" fillId="22" borderId="7" xfId="0" applyFont="1" applyFill="1" applyBorder="1" applyAlignment="1">
      <alignment vertical="center" wrapText="1"/>
    </xf>
    <xf numFmtId="0" fontId="52" fillId="22" borderId="15" xfId="0" applyFont="1" applyFill="1" applyBorder="1" applyAlignment="1">
      <alignment vertical="center" wrapText="1"/>
    </xf>
    <xf numFmtId="0" fontId="41" fillId="22" borderId="27" xfId="0" applyFont="1" applyFill="1" applyBorder="1" applyAlignment="1">
      <alignment vertical="center" wrapText="1"/>
    </xf>
    <xf numFmtId="0" fontId="41" fillId="22" borderId="28" xfId="0" applyFont="1" applyFill="1" applyBorder="1" applyAlignment="1">
      <alignment vertical="center" wrapText="1"/>
    </xf>
    <xf numFmtId="0" fontId="41" fillId="22" borderId="29" xfId="0" applyFont="1" applyFill="1" applyBorder="1" applyAlignment="1">
      <alignment vertical="center" wrapText="1"/>
    </xf>
    <xf numFmtId="0" fontId="51" fillId="12" borderId="6" xfId="0" applyFont="1" applyFill="1" applyBorder="1" applyAlignment="1">
      <alignment vertical="center" wrapText="1"/>
    </xf>
    <xf numFmtId="0" fontId="51" fillId="12" borderId="7" xfId="0" applyFont="1" applyFill="1" applyBorder="1" applyAlignment="1">
      <alignment vertical="center" wrapText="1"/>
    </xf>
    <xf numFmtId="0" fontId="51" fillId="12" borderId="15" xfId="0" applyFont="1" applyFill="1" applyBorder="1" applyAlignment="1">
      <alignment vertical="center" wrapText="1"/>
    </xf>
    <xf numFmtId="0" fontId="51" fillId="12" borderId="43" xfId="0" applyFont="1" applyFill="1" applyBorder="1" applyAlignment="1">
      <alignment vertical="center" wrapText="1"/>
    </xf>
    <xf numFmtId="0" fontId="51" fillId="12" borderId="44" xfId="0" applyFont="1" applyFill="1" applyBorder="1" applyAlignment="1">
      <alignment vertical="center" wrapText="1"/>
    </xf>
    <xf numFmtId="0" fontId="51" fillId="12" borderId="45" xfId="0" applyFont="1" applyFill="1" applyBorder="1" applyAlignment="1">
      <alignment vertical="center" wrapText="1"/>
    </xf>
    <xf numFmtId="0" fontId="53" fillId="22" borderId="6" xfId="0" applyFont="1" applyFill="1" applyBorder="1" applyAlignment="1">
      <alignment vertical="center" wrapText="1"/>
    </xf>
    <xf numFmtId="0" fontId="53" fillId="22" borderId="7" xfId="0" applyFont="1" applyFill="1" applyBorder="1" applyAlignment="1">
      <alignment vertical="center" wrapText="1"/>
    </xf>
    <xf numFmtId="0" fontId="53" fillId="22" borderId="15" xfId="0" applyFont="1" applyFill="1" applyBorder="1" applyAlignment="1">
      <alignment vertical="center" wrapText="1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43</c:v>
                </c:pt>
                <c:pt idx="1">
                  <c:v>75</c:v>
                </c:pt>
                <c:pt idx="2">
                  <c:v>92</c:v>
                </c:pt>
                <c:pt idx="3">
                  <c:v>44</c:v>
                </c:pt>
                <c:pt idx="4">
                  <c:v>12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0.16216216216216217</c:v>
                </c:pt>
                <c:pt idx="4">
                  <c:v>5.4054054054054057E-2</c:v>
                </c:pt>
                <c:pt idx="5">
                  <c:v>0.15841584158415842</c:v>
                </c:pt>
                <c:pt idx="6">
                  <c:v>0.15789473684210525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0.12195121951219512</c:v>
                </c:pt>
                <c:pt idx="1">
                  <c:v>0.2807017543859649</c:v>
                </c:pt>
                <c:pt idx="2">
                  <c:v>4.7619047619047616E-2</c:v>
                </c:pt>
                <c:pt idx="3">
                  <c:v>9.45945945945946E-2</c:v>
                </c:pt>
                <c:pt idx="4">
                  <c:v>0.1981981981981982</c:v>
                </c:pt>
                <c:pt idx="5">
                  <c:v>0.14851485148514851</c:v>
                </c:pt>
                <c:pt idx="6">
                  <c:v>0.15789473684210525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0.41463414634146339</c:v>
                </c:pt>
                <c:pt idx="1">
                  <c:v>0.15789473684210525</c:v>
                </c:pt>
                <c:pt idx="2">
                  <c:v>0.23809523809523808</c:v>
                </c:pt>
                <c:pt idx="3">
                  <c:v>9.45945945945946E-2</c:v>
                </c:pt>
                <c:pt idx="4">
                  <c:v>0.26126126126126126</c:v>
                </c:pt>
                <c:pt idx="5">
                  <c:v>0.14851485148514851</c:v>
                </c:pt>
                <c:pt idx="6">
                  <c:v>0.17543859649122806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2.4390243902439025E-2</c:v>
                </c:pt>
                <c:pt idx="1">
                  <c:v>0.12280701754385964</c:v>
                </c:pt>
                <c:pt idx="2">
                  <c:v>0</c:v>
                </c:pt>
                <c:pt idx="3">
                  <c:v>0.17567567567567569</c:v>
                </c:pt>
                <c:pt idx="4">
                  <c:v>7.2072072072072071E-2</c:v>
                </c:pt>
                <c:pt idx="5">
                  <c:v>0.10891089108910891</c:v>
                </c:pt>
                <c:pt idx="6">
                  <c:v>7.0175438596491224E-2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2.7027027027027029E-2</c:v>
                </c:pt>
                <c:pt idx="4">
                  <c:v>3.6036036036036036E-2</c:v>
                </c:pt>
                <c:pt idx="5">
                  <c:v>2.9702970297029702E-2</c:v>
                </c:pt>
                <c:pt idx="6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</c:v>
                </c:pt>
                <c:pt idx="1">
                  <c:v>1.7543859649122806E-2</c:v>
                </c:pt>
                <c:pt idx="2">
                  <c:v>0.14285714285714285</c:v>
                </c:pt>
                <c:pt idx="3">
                  <c:v>0</c:v>
                </c:pt>
                <c:pt idx="4">
                  <c:v>0</c:v>
                </c:pt>
                <c:pt idx="5">
                  <c:v>1.9801980198019802E-2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073088"/>
        <c:axId val="274799360"/>
      </c:barChart>
      <c:catAx>
        <c:axId val="274073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799360"/>
        <c:crosses val="autoZero"/>
        <c:auto val="1"/>
        <c:lblAlgn val="ctr"/>
        <c:lblOffset val="100"/>
        <c:noMultiLvlLbl val="0"/>
      </c:catAx>
      <c:valAx>
        <c:axId val="27479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07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43</c:v>
                </c:pt>
                <c:pt idx="1">
                  <c:v>75</c:v>
                </c:pt>
                <c:pt idx="2">
                  <c:v>92</c:v>
                </c:pt>
                <c:pt idx="3">
                  <c:v>44</c:v>
                </c:pt>
                <c:pt idx="4">
                  <c:v>12</c:v>
                </c:pt>
                <c:pt idx="5">
                  <c:v>6</c:v>
                </c:pt>
                <c:pt idx="6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0.53658536585365857</c:v>
                </c:pt>
                <c:pt idx="1">
                  <c:v>0.42105263157894735</c:v>
                </c:pt>
                <c:pt idx="2">
                  <c:v>0.5714285714285714</c:v>
                </c:pt>
                <c:pt idx="3">
                  <c:v>0.5</c:v>
                </c:pt>
                <c:pt idx="4">
                  <c:v>0.43243243243243246</c:v>
                </c:pt>
                <c:pt idx="5">
                  <c:v>0.43564356435643564</c:v>
                </c:pt>
                <c:pt idx="6">
                  <c:v>0.49122807017543857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616576"/>
        <c:axId val="263918656"/>
      </c:barChart>
      <c:catAx>
        <c:axId val="2706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918656"/>
        <c:crosses val="autoZero"/>
        <c:auto val="1"/>
        <c:lblAlgn val="ctr"/>
        <c:lblOffset val="100"/>
        <c:noMultiLvlLbl val="0"/>
      </c:catAx>
      <c:valAx>
        <c:axId val="2639186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61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41</c:v>
                </c:pt>
                <c:pt idx="1">
                  <c:v>57</c:v>
                </c:pt>
                <c:pt idx="2">
                  <c:v>21</c:v>
                </c:pt>
                <c:pt idx="3">
                  <c:v>74</c:v>
                </c:pt>
                <c:pt idx="4">
                  <c:v>111</c:v>
                </c:pt>
                <c:pt idx="5">
                  <c:v>101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12</c:v>
                </c:pt>
                <c:pt idx="3">
                  <c:v>37</c:v>
                </c:pt>
                <c:pt idx="4">
                  <c:v>48</c:v>
                </c:pt>
                <c:pt idx="5">
                  <c:v>44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618112"/>
        <c:axId val="265585216"/>
      </c:barChart>
      <c:catAx>
        <c:axId val="2706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585216"/>
        <c:crosses val="autoZero"/>
        <c:auto val="1"/>
        <c:lblAlgn val="ctr"/>
        <c:lblOffset val="100"/>
        <c:noMultiLvlLbl val="0"/>
      </c:catAx>
      <c:valAx>
        <c:axId val="26558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61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17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0FF-4776-A87E-D9F57FEB741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0FF-4776-A87E-D9F57FEB741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0FF-4776-A87E-D9F57FEB741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20FF-4776-A87E-D9F57FEB741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0FF-4776-A87E-D9F57FEB741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0FF-4776-A87E-D9F57FEB741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0FF-4776-A87E-D9F57FEB74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0FF-4776-A87E-D9F57FEB74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0FF-4776-A87E-D9F57FEB741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0FF-4776-A87E-D9F57FEB741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0FF-4776-A87E-D9F57FEB741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0FF-4776-A87E-D9F57FEB741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0FF-4776-A87E-D9F57FEB741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0FF-4776-A87E-D9F57FEB741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9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12</c:v>
                </c:pt>
                <c:pt idx="1">
                  <c:v>7</c:v>
                </c:pt>
                <c:pt idx="2">
                  <c:v>7</c:v>
                </c:pt>
                <c:pt idx="3">
                  <c:v>13</c:v>
                </c:pt>
                <c:pt idx="4">
                  <c:v>2</c:v>
                </c:pt>
                <c:pt idx="5">
                  <c:v>0</c:v>
                </c:pt>
                <c:pt idx="6">
                  <c:v>37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6</c:v>
                </c:pt>
                <c:pt idx="1">
                  <c:v>22</c:v>
                </c:pt>
                <c:pt idx="2">
                  <c:v>29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48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16</c:v>
                </c:pt>
                <c:pt idx="1">
                  <c:v>15</c:v>
                </c:pt>
                <c:pt idx="2">
                  <c:v>15</c:v>
                </c:pt>
                <c:pt idx="3">
                  <c:v>11</c:v>
                </c:pt>
                <c:pt idx="4">
                  <c:v>3</c:v>
                </c:pt>
                <c:pt idx="5">
                  <c:v>2</c:v>
                </c:pt>
                <c:pt idx="6">
                  <c:v>44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17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9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12</c:v>
                      </c:pt>
                      <c:pt idx="1">
                        <c:v>7</c:v>
                      </c:pt>
                      <c:pt idx="2">
                        <c:v>7</c:v>
                      </c:pt>
                      <c:pt idx="3">
                        <c:v>13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22</c:v>
                      </c:pt>
                      <c:pt idx="2">
                        <c:v>29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47625</xdr:rowOff>
    </xdr:from>
    <xdr:to>
      <xdr:col>23</xdr:col>
      <xdr:colOff>485774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240507</xdr:colOff>
      <xdr:row>17</xdr:row>
      <xdr:rowOff>15875</xdr:rowOff>
    </xdr:from>
    <xdr:to>
      <xdr:col>12</xdr:col>
      <xdr:colOff>23019</xdr:colOff>
      <xdr:row>24</xdr:row>
      <xdr:rowOff>121444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8D0796B-9B5D-7564-C68A-6F594646A469}"/>
            </a:ext>
          </a:extLst>
        </xdr:cNvPr>
        <xdr:cNvSpPr/>
      </xdr:nvSpPr>
      <xdr:spPr>
        <a:xfrm rot="16200000">
          <a:off x="3567510" y="4840685"/>
          <a:ext cx="1161257" cy="465137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CERTAINTEED</a:t>
          </a:r>
        </a:p>
        <a:p>
          <a:pPr algn="l"/>
          <a:r>
            <a:rPr lang="en-US" sz="1000"/>
            <a:t>ONLY</a:t>
          </a:r>
          <a:r>
            <a:rPr lang="en-US" sz="1000" baseline="0"/>
            <a:t> 2 TOURS</a:t>
          </a: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I63"/>
  <sheetViews>
    <sheetView zoomScale="80" zoomScaleNormal="80" workbookViewId="0">
      <pane ySplit="2" topLeftCell="A47" activePane="bottomLeft" state="frozen"/>
      <selection activeCell="R10" sqref="R10:V10"/>
      <selection pane="bottomLeft" activeCell="C61" sqref="C61"/>
    </sheetView>
  </sheetViews>
  <sheetFormatPr defaultRowHeight="14.25" x14ac:dyDescent="0.45"/>
  <cols>
    <col min="1" max="1" width="7.26562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6" t="s">
        <v>46</v>
      </c>
      <c r="B1" s="117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16" t="s">
        <v>14</v>
      </c>
      <c r="S1" s="217"/>
      <c r="T1" s="217"/>
      <c r="U1" s="217"/>
      <c r="V1" s="21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x14ac:dyDescent="0.4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9"/>
      <c r="S2" s="220"/>
      <c r="T2" s="220"/>
      <c r="U2" s="220"/>
      <c r="V2" s="22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 t="shared" ref="H3:H4" si="0">E3-G3-F3</f>
        <v>0</v>
      </c>
      <c r="I3" s="33"/>
      <c r="J3" s="34">
        <f t="shared" ref="J3:J4" si="1">IF(ISBLANK(I3),-90,(I3-SUM(L3:Q3,K3)))</f>
        <v>-90</v>
      </c>
      <c r="K3" s="35"/>
      <c r="L3" s="36"/>
      <c r="M3" s="37"/>
      <c r="N3" s="91"/>
      <c r="O3" s="107"/>
      <c r="P3" s="36"/>
      <c r="Q3" s="38"/>
      <c r="R3" s="213"/>
      <c r="S3" s="214"/>
      <c r="T3" s="214"/>
      <c r="U3" s="214"/>
      <c r="V3" s="21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 x14ac:dyDescent="0.45">
      <c r="A4" s="26"/>
      <c r="B4" s="27"/>
      <c r="C4" s="28"/>
      <c r="D4" s="29"/>
      <c r="E4" s="30">
        <f t="shared" ref="E4:E57" si="2">IF(ISBLANK(D4),0,(D4-C4+1))</f>
        <v>0</v>
      </c>
      <c r="F4" s="31"/>
      <c r="G4" s="31"/>
      <c r="H4" s="32">
        <f t="shared" si="0"/>
        <v>0</v>
      </c>
      <c r="I4" s="33"/>
      <c r="J4" s="34">
        <f t="shared" si="1"/>
        <v>-90</v>
      </c>
      <c r="K4" s="35"/>
      <c r="L4" s="36"/>
      <c r="M4" s="37"/>
      <c r="N4" s="91"/>
      <c r="O4" s="107"/>
      <c r="P4" s="36"/>
      <c r="Q4" s="38"/>
      <c r="R4" s="213"/>
      <c r="S4" s="214"/>
      <c r="T4" s="214"/>
      <c r="U4" s="214"/>
      <c r="V4" s="21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 x14ac:dyDescent="0.45">
      <c r="A5" s="26"/>
      <c r="B5" s="27"/>
      <c r="C5" s="28"/>
      <c r="D5" s="29"/>
      <c r="E5" s="30">
        <f t="shared" si="2"/>
        <v>0</v>
      </c>
      <c r="F5" s="31"/>
      <c r="G5" s="31"/>
      <c r="H5" s="32">
        <f t="shared" ref="H5:H34" si="6">E5-G5-F5</f>
        <v>0</v>
      </c>
      <c r="I5" s="33"/>
      <c r="J5" s="34">
        <f t="shared" ref="J5:J7" si="7">IF(ISBLANK(I5),-90,(I5-SUM(L5:Q5,K5)))</f>
        <v>-90</v>
      </c>
      <c r="K5" s="35"/>
      <c r="L5" s="36"/>
      <c r="M5" s="37"/>
      <c r="N5" s="91"/>
      <c r="O5" s="107"/>
      <c r="P5" s="36"/>
      <c r="Q5" s="38"/>
      <c r="R5" s="213"/>
      <c r="S5" s="214"/>
      <c r="T5" s="214"/>
      <c r="U5" s="214"/>
      <c r="V5" s="21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 x14ac:dyDescent="0.45">
      <c r="A6" s="26"/>
      <c r="B6" s="27"/>
      <c r="C6" s="28"/>
      <c r="D6" s="29"/>
      <c r="E6" s="30">
        <f t="shared" si="2"/>
        <v>0</v>
      </c>
      <c r="F6" s="31"/>
      <c r="G6" s="31"/>
      <c r="H6" s="32">
        <f t="shared" si="6"/>
        <v>0</v>
      </c>
      <c r="I6" s="33"/>
      <c r="J6" s="34">
        <f t="shared" si="7"/>
        <v>-90</v>
      </c>
      <c r="K6" s="35"/>
      <c r="L6" s="36"/>
      <c r="M6" s="37"/>
      <c r="N6" s="91"/>
      <c r="O6" s="107"/>
      <c r="P6" s="36"/>
      <c r="Q6" s="38"/>
      <c r="R6" s="213"/>
      <c r="S6" s="214"/>
      <c r="T6" s="214"/>
      <c r="U6" s="214"/>
      <c r="V6" s="21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 x14ac:dyDescent="0.45">
      <c r="A7" s="26"/>
      <c r="B7" s="27"/>
      <c r="C7" s="28"/>
      <c r="D7" s="29"/>
      <c r="E7" s="30">
        <f t="shared" si="2"/>
        <v>0</v>
      </c>
      <c r="F7" s="31"/>
      <c r="G7" s="31"/>
      <c r="H7" s="32">
        <f t="shared" si="6"/>
        <v>0</v>
      </c>
      <c r="I7" s="33"/>
      <c r="J7" s="34">
        <f t="shared" si="7"/>
        <v>-90</v>
      </c>
      <c r="K7" s="35"/>
      <c r="L7" s="36"/>
      <c r="M7" s="37"/>
      <c r="N7" s="91"/>
      <c r="O7" s="107"/>
      <c r="P7" s="36"/>
      <c r="Q7" s="38"/>
      <c r="R7" s="213"/>
      <c r="S7" s="214"/>
      <c r="T7" s="214"/>
      <c r="U7" s="214"/>
      <c r="V7" s="21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 x14ac:dyDescent="0.45">
      <c r="A8" s="26"/>
      <c r="B8" s="27"/>
      <c r="C8" s="28"/>
      <c r="D8" s="29"/>
      <c r="E8" s="30">
        <f t="shared" si="2"/>
        <v>0</v>
      </c>
      <c r="F8" s="31"/>
      <c r="G8" s="31"/>
      <c r="H8" s="32">
        <f t="shared" ref="H8:H9" si="8">E8-G8-F8</f>
        <v>0</v>
      </c>
      <c r="I8" s="33"/>
      <c r="J8" s="34">
        <f>IF(ISBLANK(I8),-90,(I8-SUM(L8:Q8,K8)))</f>
        <v>-90</v>
      </c>
      <c r="K8" s="35"/>
      <c r="L8" s="36"/>
      <c r="M8" s="37"/>
      <c r="N8" s="91"/>
      <c r="O8" s="107"/>
      <c r="P8" s="36"/>
      <c r="Q8" s="38"/>
      <c r="R8" s="201"/>
      <c r="S8" s="202"/>
      <c r="T8" s="202"/>
      <c r="U8" s="202"/>
      <c r="V8" s="203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 x14ac:dyDescent="0.45">
      <c r="A9" s="26"/>
      <c r="B9" s="27"/>
      <c r="C9" s="28"/>
      <c r="D9" s="29"/>
      <c r="E9" s="30">
        <f t="shared" si="2"/>
        <v>0</v>
      </c>
      <c r="F9" s="31"/>
      <c r="G9" s="31"/>
      <c r="H9" s="32">
        <f t="shared" si="8"/>
        <v>0</v>
      </c>
      <c r="I9" s="33"/>
      <c r="J9" s="34">
        <f t="shared" ref="J9:J32" si="9">IF(ISBLANK(I9),-90,(I9-SUM(L9:Q9,K9)))</f>
        <v>-90</v>
      </c>
      <c r="K9" s="35"/>
      <c r="L9" s="36"/>
      <c r="M9" s="37"/>
      <c r="N9" s="91"/>
      <c r="O9" s="107"/>
      <c r="P9" s="36"/>
      <c r="Q9" s="38"/>
      <c r="R9" s="201"/>
      <c r="S9" s="202"/>
      <c r="T9" s="202"/>
      <c r="U9" s="202"/>
      <c r="V9" s="203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 x14ac:dyDescent="0.45">
      <c r="A10" s="26"/>
      <c r="B10" s="27"/>
      <c r="C10" s="28"/>
      <c r="D10" s="29"/>
      <c r="E10" s="30">
        <f t="shared" si="2"/>
        <v>0</v>
      </c>
      <c r="F10" s="31"/>
      <c r="G10" s="31"/>
      <c r="H10" s="32">
        <f>E10-G10-F10</f>
        <v>0</v>
      </c>
      <c r="I10" s="33"/>
      <c r="J10" s="34">
        <f t="shared" si="9"/>
        <v>-90</v>
      </c>
      <c r="K10" s="35"/>
      <c r="L10" s="36"/>
      <c r="M10" s="37"/>
      <c r="N10" s="91"/>
      <c r="O10" s="107"/>
      <c r="P10" s="36"/>
      <c r="Q10" s="38"/>
      <c r="R10" s="201"/>
      <c r="S10" s="202"/>
      <c r="T10" s="202"/>
      <c r="U10" s="202"/>
      <c r="V10" s="203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 x14ac:dyDescent="0.45">
      <c r="A11" s="26"/>
      <c r="B11" s="27"/>
      <c r="C11" s="28"/>
      <c r="D11" s="29"/>
      <c r="E11" s="30">
        <f t="shared" si="2"/>
        <v>0</v>
      </c>
      <c r="F11" s="31"/>
      <c r="G11" s="31"/>
      <c r="H11" s="32">
        <f t="shared" ref="H11:H17" si="10">E11-G11-F11</f>
        <v>0</v>
      </c>
      <c r="I11" s="33"/>
      <c r="J11" s="34">
        <f t="shared" si="9"/>
        <v>-90</v>
      </c>
      <c r="K11" s="35"/>
      <c r="L11" s="36"/>
      <c r="M11" s="37"/>
      <c r="N11" s="91"/>
      <c r="O11" s="107"/>
      <c r="P11" s="36"/>
      <c r="Q11" s="38"/>
      <c r="R11" s="201"/>
      <c r="S11" s="202"/>
      <c r="T11" s="202"/>
      <c r="U11" s="202"/>
      <c r="V11" s="203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 x14ac:dyDescent="0.45">
      <c r="A12" s="26"/>
      <c r="B12" s="27"/>
      <c r="C12" s="28"/>
      <c r="D12" s="29"/>
      <c r="E12" s="30">
        <f t="shared" si="2"/>
        <v>0</v>
      </c>
      <c r="F12" s="31"/>
      <c r="G12" s="31"/>
      <c r="H12" s="32">
        <f t="shared" si="10"/>
        <v>0</v>
      </c>
      <c r="I12" s="33"/>
      <c r="J12" s="34">
        <f t="shared" si="9"/>
        <v>-90</v>
      </c>
      <c r="K12" s="35"/>
      <c r="L12" s="36"/>
      <c r="M12" s="37"/>
      <c r="N12" s="91"/>
      <c r="O12" s="107"/>
      <c r="P12" s="36"/>
      <c r="Q12" s="38"/>
      <c r="R12" s="201"/>
      <c r="S12" s="202"/>
      <c r="T12" s="202"/>
      <c r="U12" s="202"/>
      <c r="V12" s="203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 x14ac:dyDescent="0.45">
      <c r="A13" s="26"/>
      <c r="B13" s="27"/>
      <c r="C13" s="28"/>
      <c r="D13" s="29"/>
      <c r="E13" s="30">
        <f t="shared" si="2"/>
        <v>0</v>
      </c>
      <c r="F13" s="31"/>
      <c r="G13" s="31"/>
      <c r="H13" s="32">
        <f t="shared" si="10"/>
        <v>0</v>
      </c>
      <c r="I13" s="33"/>
      <c r="J13" s="34">
        <f t="shared" si="9"/>
        <v>-90</v>
      </c>
      <c r="K13" s="35"/>
      <c r="L13" s="36"/>
      <c r="M13" s="37"/>
      <c r="N13" s="91"/>
      <c r="O13" s="107"/>
      <c r="P13" s="36"/>
      <c r="Q13" s="38"/>
      <c r="R13" s="201"/>
      <c r="S13" s="202"/>
      <c r="T13" s="202"/>
      <c r="U13" s="202"/>
      <c r="V13" s="203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 x14ac:dyDescent="0.45">
      <c r="A14" s="26"/>
      <c r="B14" s="27"/>
      <c r="C14" s="28"/>
      <c r="D14" s="29"/>
      <c r="E14" s="30">
        <f t="shared" si="2"/>
        <v>0</v>
      </c>
      <c r="F14" s="31"/>
      <c r="G14" s="31"/>
      <c r="H14" s="32">
        <f t="shared" si="10"/>
        <v>0</v>
      </c>
      <c r="I14" s="33"/>
      <c r="J14" s="34">
        <f t="shared" si="9"/>
        <v>-90</v>
      </c>
      <c r="K14" s="35"/>
      <c r="L14" s="36"/>
      <c r="M14" s="37"/>
      <c r="N14" s="91"/>
      <c r="O14" s="107"/>
      <c r="P14" s="36"/>
      <c r="Q14" s="38"/>
      <c r="R14" s="201"/>
      <c r="S14" s="202"/>
      <c r="T14" s="202"/>
      <c r="U14" s="202"/>
      <c r="V14" s="203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 x14ac:dyDescent="0.45">
      <c r="A15" s="26"/>
      <c r="B15" s="27"/>
      <c r="C15" s="28"/>
      <c r="D15" s="29"/>
      <c r="E15" s="30">
        <f t="shared" si="2"/>
        <v>0</v>
      </c>
      <c r="F15" s="31"/>
      <c r="G15" s="31"/>
      <c r="H15" s="32">
        <f t="shared" si="10"/>
        <v>0</v>
      </c>
      <c r="I15" s="33"/>
      <c r="J15" s="34">
        <f t="shared" si="9"/>
        <v>-90</v>
      </c>
      <c r="K15" s="35"/>
      <c r="L15" s="36"/>
      <c r="M15" s="37"/>
      <c r="N15" s="91"/>
      <c r="O15" s="107"/>
      <c r="P15" s="36"/>
      <c r="Q15" s="38"/>
      <c r="R15" s="201"/>
      <c r="S15" s="202"/>
      <c r="T15" s="202"/>
      <c r="U15" s="202"/>
      <c r="V15" s="203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 x14ac:dyDescent="0.45">
      <c r="A16" s="26"/>
      <c r="B16" s="27"/>
      <c r="C16" s="28"/>
      <c r="D16" s="29"/>
      <c r="E16" s="30">
        <f t="shared" si="2"/>
        <v>0</v>
      </c>
      <c r="F16" s="31"/>
      <c r="G16" s="31"/>
      <c r="H16" s="32">
        <f t="shared" si="10"/>
        <v>0</v>
      </c>
      <c r="I16" s="33"/>
      <c r="J16" s="34">
        <f t="shared" si="9"/>
        <v>-90</v>
      </c>
      <c r="K16" s="35"/>
      <c r="L16" s="36"/>
      <c r="M16" s="37"/>
      <c r="N16" s="91"/>
      <c r="O16" s="107"/>
      <c r="P16" s="36"/>
      <c r="Q16" s="38"/>
      <c r="R16" s="201"/>
      <c r="S16" s="202"/>
      <c r="T16" s="202"/>
      <c r="U16" s="202"/>
      <c r="V16" s="203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 x14ac:dyDescent="0.45">
      <c r="A17" s="26"/>
      <c r="B17" s="27"/>
      <c r="C17" s="28"/>
      <c r="D17" s="29"/>
      <c r="E17" s="30">
        <f t="shared" si="2"/>
        <v>0</v>
      </c>
      <c r="F17" s="31"/>
      <c r="G17" s="31"/>
      <c r="H17" s="32">
        <f t="shared" si="10"/>
        <v>0</v>
      </c>
      <c r="I17" s="33"/>
      <c r="J17" s="34">
        <f t="shared" si="9"/>
        <v>-90</v>
      </c>
      <c r="K17" s="35"/>
      <c r="L17" s="36"/>
      <c r="M17" s="37"/>
      <c r="N17" s="91"/>
      <c r="O17" s="107"/>
      <c r="P17" s="36"/>
      <c r="Q17" s="38"/>
      <c r="R17" s="201"/>
      <c r="S17" s="202"/>
      <c r="T17" s="202"/>
      <c r="U17" s="202"/>
      <c r="V17" s="203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 x14ac:dyDescent="0.45">
      <c r="A18" s="26"/>
      <c r="B18" s="27"/>
      <c r="C18" s="28"/>
      <c r="D18" s="29"/>
      <c r="E18" s="30">
        <f t="shared" si="2"/>
        <v>0</v>
      </c>
      <c r="F18" s="31"/>
      <c r="G18" s="31"/>
      <c r="H18" s="32">
        <f>E18-G18-F18</f>
        <v>0</v>
      </c>
      <c r="I18" s="33"/>
      <c r="J18" s="34">
        <f t="shared" si="9"/>
        <v>-90</v>
      </c>
      <c r="K18" s="35"/>
      <c r="L18" s="36"/>
      <c r="M18" s="37"/>
      <c r="N18" s="91"/>
      <c r="O18" s="107"/>
      <c r="P18" s="36"/>
      <c r="Q18" s="38"/>
      <c r="R18" s="201"/>
      <c r="S18" s="202"/>
      <c r="T18" s="202"/>
      <c r="U18" s="202"/>
      <c r="V18" s="203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 x14ac:dyDescent="0.45">
      <c r="A19" s="26"/>
      <c r="B19" s="27"/>
      <c r="C19" s="28"/>
      <c r="D19" s="29"/>
      <c r="E19" s="30">
        <f t="shared" si="2"/>
        <v>0</v>
      </c>
      <c r="F19" s="31"/>
      <c r="G19" s="31"/>
      <c r="H19" s="32">
        <f t="shared" ref="H19:H24" si="11"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201"/>
      <c r="S19" s="202"/>
      <c r="T19" s="202"/>
      <c r="U19" s="202"/>
      <c r="V19" s="203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 x14ac:dyDescent="0.45">
      <c r="A20" s="26"/>
      <c r="B20" s="27"/>
      <c r="C20" s="28"/>
      <c r="D20" s="29"/>
      <c r="E20" s="30">
        <f t="shared" si="2"/>
        <v>0</v>
      </c>
      <c r="F20" s="31"/>
      <c r="G20" s="31"/>
      <c r="H20" s="32">
        <f t="shared" si="11"/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201"/>
      <c r="S20" s="202"/>
      <c r="T20" s="202"/>
      <c r="U20" s="202"/>
      <c r="V20" s="203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 x14ac:dyDescent="0.45">
      <c r="A21" s="26"/>
      <c r="B21" s="27"/>
      <c r="C21" s="28"/>
      <c r="D21" s="29"/>
      <c r="E21" s="30">
        <f t="shared" si="2"/>
        <v>0</v>
      </c>
      <c r="F21" s="31"/>
      <c r="G21" s="31"/>
      <c r="H21" s="32">
        <f t="shared" si="11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201"/>
      <c r="S21" s="202"/>
      <c r="T21" s="202"/>
      <c r="U21" s="202"/>
      <c r="V21" s="203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 x14ac:dyDescent="0.45">
      <c r="A22" s="26"/>
      <c r="B22" s="27"/>
      <c r="C22" s="28"/>
      <c r="D22" s="29"/>
      <c r="E22" s="30">
        <f t="shared" si="2"/>
        <v>0</v>
      </c>
      <c r="F22" s="31"/>
      <c r="G22" s="31"/>
      <c r="H22" s="32">
        <f t="shared" si="11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201"/>
      <c r="S22" s="202"/>
      <c r="T22" s="202"/>
      <c r="U22" s="202"/>
      <c r="V22" s="203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 x14ac:dyDescent="0.45">
      <c r="A23" s="26"/>
      <c r="B23" s="27"/>
      <c r="C23" s="28"/>
      <c r="D23" s="29"/>
      <c r="E23" s="30">
        <f t="shared" si="2"/>
        <v>0</v>
      </c>
      <c r="F23" s="31"/>
      <c r="G23" s="31"/>
      <c r="H23" s="32">
        <f t="shared" si="11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201"/>
      <c r="S23" s="202"/>
      <c r="T23" s="202"/>
      <c r="U23" s="202"/>
      <c r="V23" s="203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 x14ac:dyDescent="0.45">
      <c r="A24" s="26"/>
      <c r="B24" s="27"/>
      <c r="C24" s="28"/>
      <c r="D24" s="29"/>
      <c r="E24" s="30">
        <f t="shared" si="2"/>
        <v>0</v>
      </c>
      <c r="F24" s="31"/>
      <c r="G24" s="31"/>
      <c r="H24" s="32">
        <f t="shared" si="11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201"/>
      <c r="S24" s="202"/>
      <c r="T24" s="202"/>
      <c r="U24" s="202"/>
      <c r="V24" s="203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 x14ac:dyDescent="0.45">
      <c r="A25" s="26"/>
      <c r="B25" s="27"/>
      <c r="C25" s="28"/>
      <c r="D25" s="29"/>
      <c r="E25" s="30">
        <f t="shared" si="2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201"/>
      <c r="S25" s="202"/>
      <c r="T25" s="202"/>
      <c r="U25" s="202"/>
      <c r="V25" s="203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 x14ac:dyDescent="0.45">
      <c r="A26" s="26"/>
      <c r="B26" s="27"/>
      <c r="C26" s="28"/>
      <c r="D26" s="29"/>
      <c r="E26" s="30">
        <f t="shared" si="2"/>
        <v>0</v>
      </c>
      <c r="F26" s="31"/>
      <c r="G26" s="31"/>
      <c r="H26" s="32">
        <f t="shared" ref="H26:H32" si="12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201"/>
      <c r="S26" s="202"/>
      <c r="T26" s="202"/>
      <c r="U26" s="202"/>
      <c r="V26" s="203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 x14ac:dyDescent="0.45">
      <c r="A27" s="26"/>
      <c r="B27" s="27"/>
      <c r="C27" s="28"/>
      <c r="D27" s="29"/>
      <c r="E27" s="30">
        <f t="shared" si="2"/>
        <v>0</v>
      </c>
      <c r="F27" s="31"/>
      <c r="G27" s="31"/>
      <c r="H27" s="32">
        <f t="shared" si="12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201"/>
      <c r="S27" s="202"/>
      <c r="T27" s="202"/>
      <c r="U27" s="202"/>
      <c r="V27" s="203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 x14ac:dyDescent="0.45">
      <c r="A28" s="26"/>
      <c r="B28" s="27"/>
      <c r="C28" s="28"/>
      <c r="D28" s="29"/>
      <c r="E28" s="30">
        <f t="shared" si="2"/>
        <v>0</v>
      </c>
      <c r="F28" s="31"/>
      <c r="G28" s="31"/>
      <c r="H28" s="32">
        <f t="shared" si="12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201"/>
      <c r="S28" s="202"/>
      <c r="T28" s="202"/>
      <c r="U28" s="202"/>
      <c r="V28" s="203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 x14ac:dyDescent="0.45">
      <c r="A29" s="26"/>
      <c r="B29" s="27"/>
      <c r="C29" s="28"/>
      <c r="D29" s="29"/>
      <c r="E29" s="30">
        <f t="shared" si="2"/>
        <v>0</v>
      </c>
      <c r="F29" s="31"/>
      <c r="G29" s="31"/>
      <c r="H29" s="32">
        <f t="shared" si="12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201"/>
      <c r="S29" s="202"/>
      <c r="T29" s="202"/>
      <c r="U29" s="202"/>
      <c r="V29" s="203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 x14ac:dyDescent="0.45">
      <c r="A30" s="26"/>
      <c r="B30" s="27"/>
      <c r="C30" s="28"/>
      <c r="D30" s="29"/>
      <c r="E30" s="30">
        <f t="shared" si="2"/>
        <v>0</v>
      </c>
      <c r="F30" s="31"/>
      <c r="G30" s="31"/>
      <c r="H30" s="32">
        <f t="shared" si="12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201"/>
      <c r="S30" s="202"/>
      <c r="T30" s="202"/>
      <c r="U30" s="202"/>
      <c r="V30" s="203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 x14ac:dyDescent="0.45">
      <c r="A31" s="26"/>
      <c r="B31" s="27"/>
      <c r="C31" s="28"/>
      <c r="D31" s="29"/>
      <c r="E31" s="30">
        <f t="shared" si="2"/>
        <v>0</v>
      </c>
      <c r="F31" s="31"/>
      <c r="G31" s="31"/>
      <c r="H31" s="32">
        <f t="shared" si="12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201"/>
      <c r="S31" s="202"/>
      <c r="T31" s="202"/>
      <c r="U31" s="202"/>
      <c r="V31" s="203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 x14ac:dyDescent="0.45">
      <c r="A32" s="26"/>
      <c r="B32" s="27"/>
      <c r="C32" s="28"/>
      <c r="D32" s="29"/>
      <c r="E32" s="30">
        <f t="shared" si="2"/>
        <v>0</v>
      </c>
      <c r="F32" s="31"/>
      <c r="G32" s="31"/>
      <c r="H32" s="32">
        <f t="shared" si="12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201"/>
      <c r="S32" s="202"/>
      <c r="T32" s="202"/>
      <c r="U32" s="202"/>
      <c r="V32" s="203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 x14ac:dyDescent="0.45">
      <c r="A33" s="26"/>
      <c r="B33" s="27"/>
      <c r="C33" s="28"/>
      <c r="D33" s="29"/>
      <c r="E33" s="30">
        <f t="shared" si="2"/>
        <v>0</v>
      </c>
      <c r="F33" s="31"/>
      <c r="G33" s="31"/>
      <c r="H33" s="32">
        <f t="shared" si="6"/>
        <v>0</v>
      </c>
      <c r="I33" s="33"/>
      <c r="J33" s="34">
        <f>IF(ISBLANK(I33),-90,(I33-SUM(L33:Q33,K33)))</f>
        <v>-90</v>
      </c>
      <c r="K33" s="35"/>
      <c r="L33" s="36"/>
      <c r="M33" s="37"/>
      <c r="N33" s="91"/>
      <c r="O33" s="107"/>
      <c r="P33" s="36"/>
      <c r="Q33" s="38"/>
      <c r="R33" s="201"/>
      <c r="S33" s="202"/>
      <c r="T33" s="202"/>
      <c r="U33" s="202"/>
      <c r="V33" s="203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 x14ac:dyDescent="0.45">
      <c r="A34" s="26"/>
      <c r="B34" s="27"/>
      <c r="C34" s="28"/>
      <c r="D34" s="29"/>
      <c r="E34" s="30">
        <f t="shared" si="2"/>
        <v>0</v>
      </c>
      <c r="F34" s="31"/>
      <c r="G34" s="31"/>
      <c r="H34" s="32">
        <f t="shared" si="6"/>
        <v>0</v>
      </c>
      <c r="I34" s="33"/>
      <c r="J34" s="34">
        <f t="shared" ref="J34:J58" si="13">IF(ISBLANK(I34),-90,(I34-SUM(L34:Q34,K34)))</f>
        <v>-90</v>
      </c>
      <c r="K34" s="35"/>
      <c r="L34" s="36"/>
      <c r="M34" s="37"/>
      <c r="N34" s="91"/>
      <c r="O34" s="107"/>
      <c r="P34" s="36"/>
      <c r="Q34" s="38"/>
      <c r="R34" s="201"/>
      <c r="S34" s="202"/>
      <c r="T34" s="202"/>
      <c r="U34" s="202"/>
      <c r="V34" s="203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 x14ac:dyDescent="0.45">
      <c r="A35" s="26"/>
      <c r="B35" s="27"/>
      <c r="C35" s="28"/>
      <c r="D35" s="29"/>
      <c r="E35" s="30">
        <f t="shared" si="2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201"/>
      <c r="S35" s="202"/>
      <c r="T35" s="202"/>
      <c r="U35" s="202"/>
      <c r="V35" s="203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 x14ac:dyDescent="0.45">
      <c r="A36" s="26"/>
      <c r="B36" s="27"/>
      <c r="C36" s="28"/>
      <c r="D36" s="29"/>
      <c r="E36" s="30">
        <f t="shared" si="2"/>
        <v>0</v>
      </c>
      <c r="F36" s="31"/>
      <c r="G36" s="31"/>
      <c r="H36" s="32">
        <f t="shared" ref="H36:H42" si="14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201"/>
      <c r="S36" s="202"/>
      <c r="T36" s="202"/>
      <c r="U36" s="202"/>
      <c r="V36" s="203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 x14ac:dyDescent="0.45">
      <c r="A37" s="26"/>
      <c r="B37" s="27"/>
      <c r="C37" s="28"/>
      <c r="D37" s="29"/>
      <c r="E37" s="30">
        <f t="shared" si="2"/>
        <v>0</v>
      </c>
      <c r="F37" s="31"/>
      <c r="G37" s="31"/>
      <c r="H37" s="32">
        <f t="shared" si="14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201"/>
      <c r="S37" s="202"/>
      <c r="T37" s="202"/>
      <c r="U37" s="202"/>
      <c r="V37" s="20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 x14ac:dyDescent="0.45">
      <c r="A38" s="26"/>
      <c r="B38" s="27"/>
      <c r="C38" s="28"/>
      <c r="D38" s="29"/>
      <c r="E38" s="30">
        <f t="shared" si="2"/>
        <v>0</v>
      </c>
      <c r="F38" s="31"/>
      <c r="G38" s="31"/>
      <c r="H38" s="32">
        <f t="shared" si="14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201"/>
      <c r="S38" s="202"/>
      <c r="T38" s="202"/>
      <c r="U38" s="202"/>
      <c r="V38" s="203"/>
      <c r="W38" s="45" t="s">
        <v>18</v>
      </c>
      <c r="X38" s="146"/>
      <c r="Y38" s="147" t="s">
        <v>45</v>
      </c>
      <c r="Z38" s="148"/>
      <c r="AA38" s="149">
        <f t="shared" ref="AA38:AA56" si="15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 x14ac:dyDescent="0.45">
      <c r="A39" s="26"/>
      <c r="B39" s="27"/>
      <c r="C39" s="28"/>
      <c r="D39" s="29"/>
      <c r="E39" s="30">
        <f t="shared" si="2"/>
        <v>0</v>
      </c>
      <c r="F39" s="31"/>
      <c r="G39" s="31"/>
      <c r="H39" s="32">
        <f t="shared" si="14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201"/>
      <c r="S39" s="202"/>
      <c r="T39" s="202"/>
      <c r="U39" s="202"/>
      <c r="V39" s="203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 x14ac:dyDescent="0.45">
      <c r="A40" s="26"/>
      <c r="B40" s="27"/>
      <c r="C40" s="28"/>
      <c r="D40" s="29"/>
      <c r="E40" s="30">
        <f t="shared" si="2"/>
        <v>0</v>
      </c>
      <c r="F40" s="31"/>
      <c r="G40" s="31"/>
      <c r="H40" s="32">
        <f t="shared" si="14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201"/>
      <c r="S40" s="202"/>
      <c r="T40" s="202"/>
      <c r="U40" s="202"/>
      <c r="V40" s="203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 x14ac:dyDescent="0.45">
      <c r="A41" s="26"/>
      <c r="B41" s="27"/>
      <c r="C41" s="28"/>
      <c r="D41" s="29"/>
      <c r="E41" s="30">
        <f t="shared" si="2"/>
        <v>0</v>
      </c>
      <c r="F41" s="31"/>
      <c r="G41" s="31"/>
      <c r="H41" s="32">
        <f t="shared" si="14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201"/>
      <c r="S41" s="202"/>
      <c r="T41" s="202"/>
      <c r="U41" s="202"/>
      <c r="V41" s="203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 x14ac:dyDescent="0.45">
      <c r="A42" s="26"/>
      <c r="B42" s="27"/>
      <c r="C42" s="28"/>
      <c r="D42" s="29"/>
      <c r="E42" s="30">
        <f t="shared" si="2"/>
        <v>0</v>
      </c>
      <c r="F42" s="31"/>
      <c r="G42" s="31"/>
      <c r="H42" s="32">
        <f t="shared" si="14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201"/>
      <c r="S42" s="202"/>
      <c r="T42" s="202"/>
      <c r="U42" s="202"/>
      <c r="V42" s="203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 x14ac:dyDescent="0.45">
      <c r="A43" s="26"/>
      <c r="B43" s="27"/>
      <c r="C43" s="28"/>
      <c r="D43" s="29"/>
      <c r="E43" s="30">
        <f t="shared" si="2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201"/>
      <c r="S43" s="202"/>
      <c r="T43" s="202"/>
      <c r="U43" s="202"/>
      <c r="V43" s="203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 x14ac:dyDescent="0.45">
      <c r="A44" s="26"/>
      <c r="B44" s="27"/>
      <c r="C44" s="28"/>
      <c r="D44" s="29"/>
      <c r="E44" s="30">
        <f t="shared" si="2"/>
        <v>0</v>
      </c>
      <c r="F44" s="31"/>
      <c r="G44" s="31"/>
      <c r="H44" s="32">
        <f t="shared" ref="H44:H49" si="16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201"/>
      <c r="S44" s="202"/>
      <c r="T44" s="202"/>
      <c r="U44" s="202"/>
      <c r="V44" s="203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 x14ac:dyDescent="0.45">
      <c r="A45" s="26"/>
      <c r="B45" s="27"/>
      <c r="C45" s="28"/>
      <c r="D45" s="29"/>
      <c r="E45" s="30">
        <f t="shared" si="2"/>
        <v>0</v>
      </c>
      <c r="F45" s="31"/>
      <c r="G45" s="31"/>
      <c r="H45" s="32">
        <f t="shared" si="16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201"/>
      <c r="S45" s="202"/>
      <c r="T45" s="202"/>
      <c r="U45" s="202"/>
      <c r="V45" s="203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 x14ac:dyDescent="0.45">
      <c r="A46" s="26"/>
      <c r="B46" s="27"/>
      <c r="C46" s="28"/>
      <c r="D46" s="29"/>
      <c r="E46" s="30">
        <f t="shared" si="2"/>
        <v>0</v>
      </c>
      <c r="F46" s="31"/>
      <c r="G46" s="31"/>
      <c r="H46" s="32">
        <f t="shared" si="16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201"/>
      <c r="S46" s="202"/>
      <c r="T46" s="202"/>
      <c r="U46" s="202"/>
      <c r="V46" s="203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 x14ac:dyDescent="0.45">
      <c r="A47" s="26"/>
      <c r="B47" s="27"/>
      <c r="C47" s="28"/>
      <c r="D47" s="29"/>
      <c r="E47" s="30">
        <f t="shared" si="2"/>
        <v>0</v>
      </c>
      <c r="F47" s="31"/>
      <c r="G47" s="31"/>
      <c r="H47" s="32">
        <f t="shared" si="16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201"/>
      <c r="S47" s="202"/>
      <c r="T47" s="202"/>
      <c r="U47" s="202"/>
      <c r="V47" s="203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 x14ac:dyDescent="0.45">
      <c r="A48" s="26"/>
      <c r="B48" s="27"/>
      <c r="C48" s="28"/>
      <c r="D48" s="29"/>
      <c r="E48" s="30">
        <f t="shared" si="2"/>
        <v>0</v>
      </c>
      <c r="F48" s="31"/>
      <c r="G48" s="31"/>
      <c r="H48" s="32">
        <f t="shared" si="16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201"/>
      <c r="S48" s="202"/>
      <c r="T48" s="202"/>
      <c r="U48" s="202"/>
      <c r="V48" s="203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 x14ac:dyDescent="0.45">
      <c r="A49" s="26"/>
      <c r="B49" s="27"/>
      <c r="C49" s="28"/>
      <c r="D49" s="29"/>
      <c r="E49" s="30">
        <f t="shared" si="2"/>
        <v>0</v>
      </c>
      <c r="F49" s="31"/>
      <c r="G49" s="31"/>
      <c r="H49" s="32">
        <f t="shared" si="16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201"/>
      <c r="S49" s="202"/>
      <c r="T49" s="202"/>
      <c r="U49" s="202"/>
      <c r="V49" s="203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 x14ac:dyDescent="0.45">
      <c r="A50" s="26"/>
      <c r="B50" s="27"/>
      <c r="C50" s="28"/>
      <c r="D50" s="29"/>
      <c r="E50" s="30">
        <f t="shared" si="2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201"/>
      <c r="S50" s="202"/>
      <c r="T50" s="202"/>
      <c r="U50" s="202"/>
      <c r="V50" s="203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 x14ac:dyDescent="0.45">
      <c r="A51" s="26"/>
      <c r="B51" s="27"/>
      <c r="C51" s="28"/>
      <c r="D51" s="29"/>
      <c r="E51" s="30">
        <f t="shared" si="2"/>
        <v>0</v>
      </c>
      <c r="F51" s="31"/>
      <c r="G51" s="31"/>
      <c r="H51" s="32">
        <f t="shared" ref="H51:H57" si="17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201"/>
      <c r="S51" s="202"/>
      <c r="T51" s="202"/>
      <c r="U51" s="202"/>
      <c r="V51" s="203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 x14ac:dyDescent="0.45">
      <c r="A52" s="26"/>
      <c r="B52" s="27"/>
      <c r="C52" s="28"/>
      <c r="D52" s="29"/>
      <c r="E52" s="30">
        <f t="shared" si="2"/>
        <v>0</v>
      </c>
      <c r="F52" s="31"/>
      <c r="G52" s="31"/>
      <c r="H52" s="32">
        <f t="shared" si="17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201"/>
      <c r="S52" s="202"/>
      <c r="T52" s="202"/>
      <c r="U52" s="202"/>
      <c r="V52" s="203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 x14ac:dyDescent="0.45">
      <c r="A53" s="26"/>
      <c r="B53" s="27"/>
      <c r="C53" s="28"/>
      <c r="D53" s="29"/>
      <c r="E53" s="30">
        <f t="shared" si="2"/>
        <v>0</v>
      </c>
      <c r="F53" s="31"/>
      <c r="G53" s="31"/>
      <c r="H53" s="32">
        <f t="shared" si="17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201"/>
      <c r="S53" s="202"/>
      <c r="T53" s="202"/>
      <c r="U53" s="202"/>
      <c r="V53" s="203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 x14ac:dyDescent="0.45">
      <c r="A54" s="26"/>
      <c r="B54" s="27"/>
      <c r="C54" s="28"/>
      <c r="D54" s="29"/>
      <c r="E54" s="30">
        <f t="shared" si="2"/>
        <v>0</v>
      </c>
      <c r="F54" s="31"/>
      <c r="G54" s="31"/>
      <c r="H54" s="32">
        <f t="shared" si="17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201"/>
      <c r="S54" s="202"/>
      <c r="T54" s="202"/>
      <c r="U54" s="202"/>
      <c r="V54" s="203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 x14ac:dyDescent="0.45">
      <c r="A55" s="26"/>
      <c r="B55" s="27"/>
      <c r="C55" s="28"/>
      <c r="D55" s="29"/>
      <c r="E55" s="30">
        <f t="shared" si="2"/>
        <v>0</v>
      </c>
      <c r="F55" s="31"/>
      <c r="G55" s="31"/>
      <c r="H55" s="32">
        <f t="shared" si="17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201"/>
      <c r="S55" s="202"/>
      <c r="T55" s="202"/>
      <c r="U55" s="202"/>
      <c r="V55" s="203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 x14ac:dyDescent="0.45">
      <c r="A56" s="26"/>
      <c r="B56" s="27"/>
      <c r="C56" s="28"/>
      <c r="D56" s="29"/>
      <c r="E56" s="30">
        <f t="shared" si="2"/>
        <v>0</v>
      </c>
      <c r="F56" s="31"/>
      <c r="G56" s="31"/>
      <c r="H56" s="32">
        <f t="shared" si="17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201"/>
      <c r="S56" s="202"/>
      <c r="T56" s="202"/>
      <c r="U56" s="202"/>
      <c r="V56" s="203"/>
      <c r="W56" s="45" t="s">
        <v>18</v>
      </c>
      <c r="X56" s="146"/>
      <c r="Y56" s="147" t="s">
        <v>45</v>
      </c>
      <c r="Z56" s="148"/>
      <c r="AA56" s="149">
        <f t="shared" si="15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 x14ac:dyDescent="0.45">
      <c r="A57" s="26"/>
      <c r="B57" s="27"/>
      <c r="C57" s="28"/>
      <c r="D57" s="29"/>
      <c r="E57" s="30">
        <f t="shared" si="2"/>
        <v>0</v>
      </c>
      <c r="F57" s="31"/>
      <c r="G57" s="31"/>
      <c r="H57" s="32">
        <f t="shared" si="17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201"/>
      <c r="S57" s="202"/>
      <c r="T57" s="202"/>
      <c r="U57" s="202"/>
      <c r="V57" s="20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4"/>
      <c r="S58" s="205"/>
      <c r="T58" s="205"/>
      <c r="U58" s="205"/>
      <c r="V58" s="206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7"/>
      <c r="S59" s="208"/>
      <c r="T59" s="208"/>
      <c r="U59" s="208"/>
      <c r="V59" s="209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8">SUM(I2:I59)</f>
        <v>0</v>
      </c>
      <c r="J60" s="70" t="e">
        <f t="shared" si="18"/>
        <v>#VALUE!</v>
      </c>
      <c r="K60" s="71">
        <f t="shared" si="18"/>
        <v>0</v>
      </c>
      <c r="L60" s="72">
        <f t="shared" si="18"/>
        <v>0</v>
      </c>
      <c r="M60" s="73">
        <f t="shared" si="18"/>
        <v>0</v>
      </c>
      <c r="N60" s="94">
        <f t="shared" si="18"/>
        <v>0</v>
      </c>
      <c r="O60" s="105">
        <f t="shared" si="18"/>
        <v>0</v>
      </c>
      <c r="P60" s="99">
        <f t="shared" si="18"/>
        <v>0</v>
      </c>
      <c r="Q60" s="73">
        <f t="shared" si="18"/>
        <v>0</v>
      </c>
      <c r="R60" s="74">
        <f>SUM(L60:Q60)</f>
        <v>0</v>
      </c>
      <c r="S60" s="210" t="s">
        <v>19</v>
      </c>
      <c r="T60" s="211"/>
      <c r="U60" s="211"/>
      <c r="V60" s="212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98"/>
      <c r="T61" s="199"/>
      <c r="U61" s="199"/>
      <c r="V61" s="200"/>
    </row>
    <row r="62" spans="1:35" s="75" customFormat="1" x14ac:dyDescent="0.45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5" priority="5" stopIfTrue="1" operator="equal">
      <formula>-90</formula>
    </cfRule>
  </conditionalFormatting>
  <conditionalFormatting sqref="J3:J58">
    <cfRule type="cellIs" dxfId="34" priority="6" operator="equal">
      <formula>0</formula>
    </cfRule>
    <cfRule type="cellIs" dxfId="33" priority="7" operator="lessThan">
      <formula>0</formula>
    </cfRule>
    <cfRule type="cellIs" dxfId="32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activeCell="A3" sqref="A3:XFD17"/>
      <selection pane="bottomLeft" activeCell="AH16" sqref="AH16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45404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16" t="s">
        <v>14</v>
      </c>
      <c r="S1" s="217"/>
      <c r="T1" s="217"/>
      <c r="U1" s="217"/>
      <c r="V1" s="21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x14ac:dyDescent="0.4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9"/>
      <c r="S2" s="220"/>
      <c r="T2" s="220"/>
      <c r="U2" s="220"/>
      <c r="V2" s="22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14.65" thickBot="1" x14ac:dyDescent="0.5">
      <c r="A3" s="174">
        <v>0.375</v>
      </c>
      <c r="B3" s="175" t="s">
        <v>48</v>
      </c>
      <c r="C3" s="176" t="s">
        <v>18</v>
      </c>
      <c r="D3" s="177" t="s">
        <v>18</v>
      </c>
      <c r="E3" s="30" t="s">
        <v>18</v>
      </c>
      <c r="F3" s="178" t="s">
        <v>18</v>
      </c>
      <c r="G3" s="178" t="s">
        <v>18</v>
      </c>
      <c r="H3" s="32" t="s">
        <v>18</v>
      </c>
      <c r="I3" s="179" t="s">
        <v>18</v>
      </c>
      <c r="J3" s="34" t="e">
        <f t="shared" ref="J3:J11" si="0">IF(ISBLANK(I3),-90,(-((I3)-SUM(L3:Q3,K3))))</f>
        <v>#VALUE!</v>
      </c>
      <c r="K3" s="180" t="s">
        <v>18</v>
      </c>
      <c r="L3" s="181" t="s">
        <v>18</v>
      </c>
      <c r="M3" s="178" t="s">
        <v>18</v>
      </c>
      <c r="N3" s="182" t="s">
        <v>18</v>
      </c>
      <c r="O3" s="183" t="s">
        <v>18</v>
      </c>
      <c r="P3" s="181" t="s">
        <v>18</v>
      </c>
      <c r="Q3" s="184" t="s">
        <v>18</v>
      </c>
      <c r="R3" s="246" t="s">
        <v>62</v>
      </c>
      <c r="S3" s="247"/>
      <c r="T3" s="247"/>
      <c r="U3" s="247"/>
      <c r="V3" s="248"/>
      <c r="W3" s="178" t="s">
        <v>18</v>
      </c>
      <c r="X3" s="182" t="s">
        <v>18</v>
      </c>
      <c r="Y3" s="185" t="s">
        <v>18</v>
      </c>
      <c r="Z3" s="181" t="s">
        <v>18</v>
      </c>
      <c r="AA3" s="149" t="s">
        <v>18</v>
      </c>
      <c r="AB3" s="182" t="s">
        <v>18</v>
      </c>
      <c r="AC3" s="185" t="s">
        <v>18</v>
      </c>
      <c r="AD3" s="181" t="s">
        <v>18</v>
      </c>
      <c r="AE3" s="153" t="s">
        <v>18</v>
      </c>
      <c r="AF3" s="182" t="s">
        <v>18</v>
      </c>
      <c r="AG3" s="185" t="s">
        <v>18</v>
      </c>
      <c r="AH3" s="181" t="s">
        <v>18</v>
      </c>
      <c r="AI3" s="157" t="s">
        <v>18</v>
      </c>
    </row>
    <row r="4" spans="1:35" s="39" customFormat="1" ht="42" customHeight="1" x14ac:dyDescent="0.45">
      <c r="A4" s="172">
        <v>0.41666666666666669</v>
      </c>
      <c r="B4" s="186" t="s">
        <v>64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si="0"/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50" t="s">
        <v>18</v>
      </c>
      <c r="R4" s="249" t="s">
        <v>65</v>
      </c>
      <c r="S4" s="250"/>
      <c r="T4" s="250"/>
      <c r="U4" s="250"/>
      <c r="V4" s="251"/>
      <c r="W4" s="45">
        <v>218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15" customHeight="1" x14ac:dyDescent="0.45">
      <c r="A5" s="187" t="s">
        <v>66</v>
      </c>
      <c r="B5" s="188">
        <v>0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si="0"/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22" t="s">
        <v>67</v>
      </c>
      <c r="S5" s="223"/>
      <c r="T5" s="223"/>
      <c r="U5" s="223"/>
      <c r="V5" s="224"/>
      <c r="W5" s="45" t="s">
        <v>18</v>
      </c>
      <c r="X5" s="146" t="s">
        <v>18</v>
      </c>
      <c r="Y5" s="147" t="s">
        <v>18</v>
      </c>
      <c r="Z5" s="148" t="s">
        <v>18</v>
      </c>
      <c r="AA5" s="149" t="s">
        <v>18</v>
      </c>
      <c r="AB5" s="150" t="s">
        <v>18</v>
      </c>
      <c r="AC5" s="151" t="s">
        <v>18</v>
      </c>
      <c r="AD5" s="152" t="s">
        <v>18</v>
      </c>
      <c r="AE5" s="153" t="s">
        <v>18</v>
      </c>
      <c r="AF5" s="154" t="s">
        <v>18</v>
      </c>
      <c r="AG5" s="155" t="s">
        <v>18</v>
      </c>
      <c r="AH5" s="156" t="s">
        <v>18</v>
      </c>
      <c r="AI5" s="157" t="s">
        <v>18</v>
      </c>
    </row>
    <row r="6" spans="1:35" s="39" customFormat="1" ht="15" customHeight="1" x14ac:dyDescent="0.45">
      <c r="A6" s="187" t="s">
        <v>66</v>
      </c>
      <c r="B6" s="188">
        <v>0</v>
      </c>
      <c r="C6" s="42" t="s">
        <v>18</v>
      </c>
      <c r="D6" s="43" t="s">
        <v>18</v>
      </c>
      <c r="E6" s="30" t="s">
        <v>18</v>
      </c>
      <c r="F6" s="44" t="s">
        <v>18</v>
      </c>
      <c r="G6" s="45" t="s">
        <v>18</v>
      </c>
      <c r="H6" s="32" t="s">
        <v>18</v>
      </c>
      <c r="I6" s="46" t="s">
        <v>18</v>
      </c>
      <c r="J6" s="34" t="e">
        <f t="shared" si="0"/>
        <v>#VALUE!</v>
      </c>
      <c r="K6" s="47" t="s">
        <v>18</v>
      </c>
      <c r="L6" s="48" t="s">
        <v>18</v>
      </c>
      <c r="M6" s="49" t="s">
        <v>18</v>
      </c>
      <c r="N6" s="92" t="s">
        <v>18</v>
      </c>
      <c r="O6" s="103" t="s">
        <v>18</v>
      </c>
      <c r="P6" s="48" t="s">
        <v>18</v>
      </c>
      <c r="Q6" s="50" t="s">
        <v>18</v>
      </c>
      <c r="R6" s="222" t="s">
        <v>68</v>
      </c>
      <c r="S6" s="223"/>
      <c r="T6" s="223"/>
      <c r="U6" s="223"/>
      <c r="V6" s="224"/>
      <c r="W6" s="45" t="s">
        <v>18</v>
      </c>
      <c r="X6" s="146" t="s">
        <v>18</v>
      </c>
      <c r="Y6" s="147" t="s">
        <v>18</v>
      </c>
      <c r="Z6" s="148" t="s">
        <v>18</v>
      </c>
      <c r="AA6" s="149" t="s">
        <v>18</v>
      </c>
      <c r="AB6" s="150" t="s">
        <v>18</v>
      </c>
      <c r="AC6" s="151" t="s">
        <v>18</v>
      </c>
      <c r="AD6" s="152" t="s">
        <v>18</v>
      </c>
      <c r="AE6" s="153" t="s">
        <v>18</v>
      </c>
      <c r="AF6" s="154" t="s">
        <v>18</v>
      </c>
      <c r="AG6" s="155" t="s">
        <v>18</v>
      </c>
      <c r="AH6" s="156" t="s">
        <v>18</v>
      </c>
      <c r="AI6" s="157" t="s">
        <v>18</v>
      </c>
    </row>
    <row r="7" spans="1:35" s="39" customFormat="1" ht="15" customHeight="1" x14ac:dyDescent="0.45">
      <c r="A7" s="187" t="s">
        <v>66</v>
      </c>
      <c r="B7" s="188">
        <v>0</v>
      </c>
      <c r="C7" s="42" t="s">
        <v>18</v>
      </c>
      <c r="D7" s="43" t="s">
        <v>18</v>
      </c>
      <c r="E7" s="30" t="s">
        <v>18</v>
      </c>
      <c r="F7" s="44" t="s">
        <v>18</v>
      </c>
      <c r="G7" s="45" t="s">
        <v>18</v>
      </c>
      <c r="H7" s="32" t="s">
        <v>18</v>
      </c>
      <c r="I7" s="46" t="s">
        <v>18</v>
      </c>
      <c r="J7" s="34" t="e">
        <f t="shared" si="0"/>
        <v>#VALUE!</v>
      </c>
      <c r="K7" s="47" t="s">
        <v>18</v>
      </c>
      <c r="L7" s="48" t="s">
        <v>18</v>
      </c>
      <c r="M7" s="49" t="s">
        <v>18</v>
      </c>
      <c r="N7" s="92" t="s">
        <v>18</v>
      </c>
      <c r="O7" s="103" t="s">
        <v>18</v>
      </c>
      <c r="P7" s="48" t="s">
        <v>18</v>
      </c>
      <c r="Q7" s="50" t="s">
        <v>18</v>
      </c>
      <c r="R7" s="222" t="s">
        <v>69</v>
      </c>
      <c r="S7" s="223"/>
      <c r="T7" s="223"/>
      <c r="U7" s="223"/>
      <c r="V7" s="224"/>
      <c r="W7" s="45" t="s">
        <v>18</v>
      </c>
      <c r="X7" s="146" t="s">
        <v>18</v>
      </c>
      <c r="Y7" s="147" t="s">
        <v>18</v>
      </c>
      <c r="Z7" s="148" t="s">
        <v>18</v>
      </c>
      <c r="AA7" s="149" t="s">
        <v>18</v>
      </c>
      <c r="AB7" s="150" t="s">
        <v>18</v>
      </c>
      <c r="AC7" s="151" t="s">
        <v>18</v>
      </c>
      <c r="AD7" s="152" t="s">
        <v>18</v>
      </c>
      <c r="AE7" s="153" t="s">
        <v>18</v>
      </c>
      <c r="AF7" s="154" t="s">
        <v>18</v>
      </c>
      <c r="AG7" s="155" t="s">
        <v>18</v>
      </c>
      <c r="AH7" s="156" t="s">
        <v>18</v>
      </c>
      <c r="AI7" s="157" t="s">
        <v>18</v>
      </c>
    </row>
    <row r="8" spans="1:35" s="39" customFormat="1" ht="15" customHeight="1" x14ac:dyDescent="0.45">
      <c r="A8" s="187" t="s">
        <v>66</v>
      </c>
      <c r="B8" s="188">
        <v>0</v>
      </c>
      <c r="C8" s="42" t="s">
        <v>18</v>
      </c>
      <c r="D8" s="43" t="s">
        <v>18</v>
      </c>
      <c r="E8" s="30" t="s">
        <v>18</v>
      </c>
      <c r="F8" s="44" t="s">
        <v>18</v>
      </c>
      <c r="G8" s="45" t="s">
        <v>18</v>
      </c>
      <c r="H8" s="32" t="s">
        <v>18</v>
      </c>
      <c r="I8" s="46" t="s">
        <v>18</v>
      </c>
      <c r="J8" s="34" t="e">
        <f t="shared" si="0"/>
        <v>#VALUE!</v>
      </c>
      <c r="K8" s="47" t="s">
        <v>18</v>
      </c>
      <c r="L8" s="48" t="s">
        <v>18</v>
      </c>
      <c r="M8" s="49" t="s">
        <v>18</v>
      </c>
      <c r="N8" s="92" t="s">
        <v>18</v>
      </c>
      <c r="O8" s="103" t="s">
        <v>18</v>
      </c>
      <c r="P8" s="48" t="s">
        <v>18</v>
      </c>
      <c r="Q8" s="50" t="s">
        <v>18</v>
      </c>
      <c r="R8" s="222" t="s">
        <v>70</v>
      </c>
      <c r="S8" s="223"/>
      <c r="T8" s="223"/>
      <c r="U8" s="223"/>
      <c r="V8" s="224"/>
      <c r="W8" s="45" t="s">
        <v>18</v>
      </c>
      <c r="X8" s="146" t="s">
        <v>18</v>
      </c>
      <c r="Y8" s="147" t="s">
        <v>18</v>
      </c>
      <c r="Z8" s="148" t="s">
        <v>18</v>
      </c>
      <c r="AA8" s="149" t="s">
        <v>18</v>
      </c>
      <c r="AB8" s="150" t="s">
        <v>18</v>
      </c>
      <c r="AC8" s="151" t="s">
        <v>18</v>
      </c>
      <c r="AD8" s="152" t="s">
        <v>18</v>
      </c>
      <c r="AE8" s="153" t="s">
        <v>18</v>
      </c>
      <c r="AF8" s="154" t="s">
        <v>18</v>
      </c>
      <c r="AG8" s="155" t="s">
        <v>18</v>
      </c>
      <c r="AH8" s="156" t="s">
        <v>18</v>
      </c>
      <c r="AI8" s="157" t="s">
        <v>18</v>
      </c>
    </row>
    <row r="9" spans="1:35" s="39" customFormat="1" ht="15" customHeight="1" x14ac:dyDescent="0.45">
      <c r="A9" s="187" t="s">
        <v>66</v>
      </c>
      <c r="B9" s="188">
        <v>0</v>
      </c>
      <c r="C9" s="42" t="s">
        <v>18</v>
      </c>
      <c r="D9" s="43" t="s">
        <v>18</v>
      </c>
      <c r="E9" s="30" t="s">
        <v>18</v>
      </c>
      <c r="F9" s="44" t="s">
        <v>18</v>
      </c>
      <c r="G9" s="45" t="s">
        <v>18</v>
      </c>
      <c r="H9" s="32" t="s">
        <v>18</v>
      </c>
      <c r="I9" s="46" t="s">
        <v>18</v>
      </c>
      <c r="J9" s="34" t="e">
        <f t="shared" si="0"/>
        <v>#VALUE!</v>
      </c>
      <c r="K9" s="47" t="s">
        <v>18</v>
      </c>
      <c r="L9" s="48" t="s">
        <v>18</v>
      </c>
      <c r="M9" s="49" t="s">
        <v>18</v>
      </c>
      <c r="N9" s="92" t="s">
        <v>18</v>
      </c>
      <c r="O9" s="103" t="s">
        <v>18</v>
      </c>
      <c r="P9" s="48" t="s">
        <v>18</v>
      </c>
      <c r="Q9" s="50" t="s">
        <v>18</v>
      </c>
      <c r="R9" s="222" t="s">
        <v>71</v>
      </c>
      <c r="S9" s="223"/>
      <c r="T9" s="223"/>
      <c r="U9" s="223"/>
      <c r="V9" s="224"/>
      <c r="W9" s="45" t="s">
        <v>18</v>
      </c>
      <c r="X9" s="146" t="s">
        <v>18</v>
      </c>
      <c r="Y9" s="147" t="s">
        <v>18</v>
      </c>
      <c r="Z9" s="148" t="s">
        <v>18</v>
      </c>
      <c r="AA9" s="149" t="s">
        <v>18</v>
      </c>
      <c r="AB9" s="150" t="s">
        <v>18</v>
      </c>
      <c r="AC9" s="151" t="s">
        <v>18</v>
      </c>
      <c r="AD9" s="152" t="s">
        <v>18</v>
      </c>
      <c r="AE9" s="153" t="s">
        <v>18</v>
      </c>
      <c r="AF9" s="154" t="s">
        <v>18</v>
      </c>
      <c r="AG9" s="155" t="s">
        <v>18</v>
      </c>
      <c r="AH9" s="156" t="s">
        <v>18</v>
      </c>
      <c r="AI9" s="157" t="s">
        <v>18</v>
      </c>
    </row>
    <row r="10" spans="1:35" s="39" customFormat="1" ht="15" customHeight="1" x14ac:dyDescent="0.45">
      <c r="A10" s="187" t="s">
        <v>66</v>
      </c>
      <c r="B10" s="188">
        <v>0</v>
      </c>
      <c r="C10" s="42" t="s">
        <v>18</v>
      </c>
      <c r="D10" s="43" t="s">
        <v>18</v>
      </c>
      <c r="E10" s="30" t="s">
        <v>18</v>
      </c>
      <c r="F10" s="44" t="s">
        <v>18</v>
      </c>
      <c r="G10" s="45" t="s">
        <v>18</v>
      </c>
      <c r="H10" s="32" t="s">
        <v>18</v>
      </c>
      <c r="I10" s="46" t="s">
        <v>18</v>
      </c>
      <c r="J10" s="34" t="e">
        <f t="shared" si="0"/>
        <v>#VALUE!</v>
      </c>
      <c r="K10" s="47" t="s">
        <v>18</v>
      </c>
      <c r="L10" s="48" t="s">
        <v>18</v>
      </c>
      <c r="M10" s="49" t="s">
        <v>18</v>
      </c>
      <c r="N10" s="92" t="s">
        <v>18</v>
      </c>
      <c r="O10" s="103" t="s">
        <v>18</v>
      </c>
      <c r="P10" s="48" t="s">
        <v>18</v>
      </c>
      <c r="Q10" s="50" t="s">
        <v>18</v>
      </c>
      <c r="R10" s="225" t="s">
        <v>72</v>
      </c>
      <c r="S10" s="226"/>
      <c r="T10" s="226"/>
      <c r="U10" s="226"/>
      <c r="V10" s="227"/>
      <c r="W10" s="45" t="s">
        <v>18</v>
      </c>
      <c r="X10" s="146" t="s">
        <v>18</v>
      </c>
      <c r="Y10" s="147" t="s">
        <v>18</v>
      </c>
      <c r="Z10" s="148" t="s">
        <v>18</v>
      </c>
      <c r="AA10" s="149" t="s">
        <v>18</v>
      </c>
      <c r="AB10" s="150" t="s">
        <v>18</v>
      </c>
      <c r="AC10" s="151" t="s">
        <v>18</v>
      </c>
      <c r="AD10" s="152" t="s">
        <v>18</v>
      </c>
      <c r="AE10" s="153" t="s">
        <v>18</v>
      </c>
      <c r="AF10" s="154" t="s">
        <v>18</v>
      </c>
      <c r="AG10" s="155" t="s">
        <v>18</v>
      </c>
      <c r="AH10" s="156" t="s">
        <v>18</v>
      </c>
      <c r="AI10" s="157" t="s">
        <v>18</v>
      </c>
    </row>
    <row r="11" spans="1:35" s="39" customFormat="1" ht="19.149999999999999" customHeight="1" thickBot="1" x14ac:dyDescent="0.5">
      <c r="A11" s="187" t="s">
        <v>66</v>
      </c>
      <c r="B11" s="188">
        <v>0</v>
      </c>
      <c r="C11" s="42" t="s">
        <v>18</v>
      </c>
      <c r="D11" s="43" t="s">
        <v>18</v>
      </c>
      <c r="E11" s="30" t="s">
        <v>18</v>
      </c>
      <c r="F11" s="44" t="s">
        <v>18</v>
      </c>
      <c r="G11" s="45" t="s">
        <v>18</v>
      </c>
      <c r="H11" s="32" t="s">
        <v>18</v>
      </c>
      <c r="I11" s="46" t="s">
        <v>18</v>
      </c>
      <c r="J11" s="34" t="e">
        <f t="shared" si="0"/>
        <v>#VALUE!</v>
      </c>
      <c r="K11" s="47" t="s">
        <v>18</v>
      </c>
      <c r="L11" s="48" t="s">
        <v>18</v>
      </c>
      <c r="M11" s="49" t="s">
        <v>18</v>
      </c>
      <c r="N11" s="92" t="s">
        <v>18</v>
      </c>
      <c r="O11" s="103" t="s">
        <v>18</v>
      </c>
      <c r="P11" s="48" t="s">
        <v>18</v>
      </c>
      <c r="Q11" s="50" t="s">
        <v>18</v>
      </c>
      <c r="R11" s="228" t="s">
        <v>73</v>
      </c>
      <c r="S11" s="229"/>
      <c r="T11" s="229"/>
      <c r="U11" s="229"/>
      <c r="V11" s="230"/>
      <c r="W11" s="45" t="s">
        <v>18</v>
      </c>
      <c r="X11" s="146" t="s">
        <v>18</v>
      </c>
      <c r="Y11" s="147" t="s">
        <v>18</v>
      </c>
      <c r="Z11" s="148" t="s">
        <v>18</v>
      </c>
      <c r="AA11" s="149" t="s">
        <v>18</v>
      </c>
      <c r="AB11" s="150" t="s">
        <v>18</v>
      </c>
      <c r="AC11" s="151" t="s">
        <v>18</v>
      </c>
      <c r="AD11" s="152" t="s">
        <v>18</v>
      </c>
      <c r="AE11" s="153" t="s">
        <v>18</v>
      </c>
      <c r="AF11" s="154" t="s">
        <v>18</v>
      </c>
      <c r="AG11" s="155" t="s">
        <v>18</v>
      </c>
      <c r="AH11" s="156" t="s">
        <v>18</v>
      </c>
      <c r="AI11" s="157" t="s">
        <v>18</v>
      </c>
    </row>
    <row r="12" spans="1:35" s="39" customFormat="1" ht="26.25" customHeight="1" x14ac:dyDescent="0.45">
      <c r="A12" s="26">
        <v>0.45833333333333331</v>
      </c>
      <c r="B12" s="167" t="s">
        <v>74</v>
      </c>
      <c r="C12" s="28">
        <v>1882</v>
      </c>
      <c r="D12" s="29">
        <v>1886</v>
      </c>
      <c r="E12" s="30">
        <f t="shared" ref="E12:E17" si="1">IF(ISBLANK(D12),0,(D12-C12+1))</f>
        <v>5</v>
      </c>
      <c r="F12" s="31">
        <v>1</v>
      </c>
      <c r="G12" s="31">
        <v>0</v>
      </c>
      <c r="H12" s="32">
        <f t="shared" ref="H12:H17" si="2">E12-G12-F12</f>
        <v>4</v>
      </c>
      <c r="I12" s="168">
        <f>4+0</f>
        <v>4</v>
      </c>
      <c r="J12" s="34">
        <f t="shared" ref="J12:J17" si="3">IF(ISBLANK(I12),-90,(-((I12)-SUM(L12:O12,K12))))</f>
        <v>0</v>
      </c>
      <c r="K12" s="169">
        <v>2</v>
      </c>
      <c r="L12" s="36">
        <v>0</v>
      </c>
      <c r="M12" s="37">
        <v>0</v>
      </c>
      <c r="N12" s="91">
        <v>2</v>
      </c>
      <c r="O12" s="107">
        <v>0</v>
      </c>
      <c r="P12" s="170">
        <v>0</v>
      </c>
      <c r="Q12" s="171">
        <v>0</v>
      </c>
      <c r="R12" s="231" t="s">
        <v>75</v>
      </c>
      <c r="S12" s="232"/>
      <c r="T12" s="232"/>
      <c r="U12" s="232"/>
      <c r="V12" s="233"/>
      <c r="W12" s="45" t="s">
        <v>18</v>
      </c>
      <c r="X12" s="146"/>
      <c r="Y12" s="147" t="s">
        <v>45</v>
      </c>
      <c r="Z12" s="148"/>
      <c r="AA12" s="149">
        <f t="shared" ref="AA12:AA17" si="4">X12+Z12</f>
        <v>0</v>
      </c>
      <c r="AB12" s="150"/>
      <c r="AC12" s="151" t="s">
        <v>45</v>
      </c>
      <c r="AD12" s="152"/>
      <c r="AE12" s="153">
        <f t="shared" ref="AE12:AE17" si="5">AB12+AD12</f>
        <v>0</v>
      </c>
      <c r="AF12" s="190">
        <f t="shared" ref="AF12:AF17" si="6">K12-AH12</f>
        <v>2</v>
      </c>
      <c r="AG12" s="155" t="s">
        <v>45</v>
      </c>
      <c r="AH12" s="156">
        <f t="shared" ref="AH12:AH17" si="7">G12-O12+J12</f>
        <v>0</v>
      </c>
      <c r="AI12" s="157">
        <f t="shared" ref="AI12:AI17" si="8">AF12+AH12</f>
        <v>2</v>
      </c>
    </row>
    <row r="13" spans="1:35" s="39" customFormat="1" ht="26.25" customHeight="1" x14ac:dyDescent="0.45">
      <c r="A13" s="26">
        <v>0.5</v>
      </c>
      <c r="B13" s="167" t="s">
        <v>76</v>
      </c>
      <c r="C13" s="28">
        <v>1887</v>
      </c>
      <c r="D13" s="29">
        <v>1892</v>
      </c>
      <c r="E13" s="30">
        <f t="shared" si="1"/>
        <v>6</v>
      </c>
      <c r="F13" s="31">
        <v>1</v>
      </c>
      <c r="G13" s="31">
        <v>0</v>
      </c>
      <c r="H13" s="32">
        <f t="shared" si="2"/>
        <v>5</v>
      </c>
      <c r="I13" s="168">
        <f>5+0</f>
        <v>5</v>
      </c>
      <c r="J13" s="34">
        <f t="shared" si="3"/>
        <v>0</v>
      </c>
      <c r="K13" s="169">
        <v>4</v>
      </c>
      <c r="L13" s="36">
        <v>0</v>
      </c>
      <c r="M13" s="37">
        <v>0</v>
      </c>
      <c r="N13" s="91">
        <v>1</v>
      </c>
      <c r="O13" s="107">
        <v>0</v>
      </c>
      <c r="P13" s="170">
        <v>0</v>
      </c>
      <c r="Q13" s="171">
        <v>0</v>
      </c>
      <c r="R13" s="234" t="s">
        <v>77</v>
      </c>
      <c r="S13" s="235"/>
      <c r="T13" s="235"/>
      <c r="U13" s="235"/>
      <c r="V13" s="236"/>
      <c r="W13" s="45" t="s">
        <v>18</v>
      </c>
      <c r="X13" s="146"/>
      <c r="Y13" s="147" t="s">
        <v>45</v>
      </c>
      <c r="Z13" s="148"/>
      <c r="AA13" s="149">
        <f t="shared" si="4"/>
        <v>0</v>
      </c>
      <c r="AB13" s="150"/>
      <c r="AC13" s="151" t="s">
        <v>45</v>
      </c>
      <c r="AD13" s="152"/>
      <c r="AE13" s="153">
        <f t="shared" si="5"/>
        <v>0</v>
      </c>
      <c r="AF13" s="190">
        <f t="shared" si="6"/>
        <v>4</v>
      </c>
      <c r="AG13" s="155" t="s">
        <v>45</v>
      </c>
      <c r="AH13" s="156">
        <f t="shared" si="7"/>
        <v>0</v>
      </c>
      <c r="AI13" s="157">
        <f t="shared" si="8"/>
        <v>4</v>
      </c>
    </row>
    <row r="14" spans="1:35" s="39" customFormat="1" ht="26.25" customHeight="1" x14ac:dyDescent="0.45">
      <c r="A14" s="26">
        <v>4.1666666666666664E-2</v>
      </c>
      <c r="B14" s="167" t="s">
        <v>78</v>
      </c>
      <c r="C14" s="28">
        <v>1893</v>
      </c>
      <c r="D14" s="29">
        <v>1899</v>
      </c>
      <c r="E14" s="30">
        <f t="shared" si="1"/>
        <v>7</v>
      </c>
      <c r="F14" s="31">
        <v>0</v>
      </c>
      <c r="G14" s="31">
        <v>1</v>
      </c>
      <c r="H14" s="32">
        <f t="shared" si="2"/>
        <v>6</v>
      </c>
      <c r="I14" s="168">
        <f>6+1</f>
        <v>7</v>
      </c>
      <c r="J14" s="34">
        <f t="shared" si="3"/>
        <v>0</v>
      </c>
      <c r="K14" s="169">
        <v>1</v>
      </c>
      <c r="L14" s="36">
        <v>0</v>
      </c>
      <c r="M14" s="37">
        <v>0</v>
      </c>
      <c r="N14" s="91">
        <v>5</v>
      </c>
      <c r="O14" s="107">
        <v>1</v>
      </c>
      <c r="P14" s="170">
        <v>0</v>
      </c>
      <c r="Q14" s="171">
        <v>0</v>
      </c>
      <c r="R14" s="237"/>
      <c r="S14" s="238"/>
      <c r="T14" s="238"/>
      <c r="U14" s="238"/>
      <c r="V14" s="239"/>
      <c r="W14" s="45" t="s">
        <v>18</v>
      </c>
      <c r="X14" s="146"/>
      <c r="Y14" s="147" t="s">
        <v>45</v>
      </c>
      <c r="Z14" s="148"/>
      <c r="AA14" s="149">
        <f t="shared" si="4"/>
        <v>0</v>
      </c>
      <c r="AB14" s="150"/>
      <c r="AC14" s="151" t="s">
        <v>45</v>
      </c>
      <c r="AD14" s="152"/>
      <c r="AE14" s="153">
        <f t="shared" si="5"/>
        <v>0</v>
      </c>
      <c r="AF14" s="190">
        <f t="shared" si="6"/>
        <v>1</v>
      </c>
      <c r="AG14" s="155" t="s">
        <v>45</v>
      </c>
      <c r="AH14" s="156">
        <f t="shared" si="7"/>
        <v>0</v>
      </c>
      <c r="AI14" s="157">
        <f t="shared" si="8"/>
        <v>1</v>
      </c>
    </row>
    <row r="15" spans="1:35" s="39" customFormat="1" ht="26.25" customHeight="1" x14ac:dyDescent="0.45">
      <c r="A15" s="26">
        <v>8.3333333333333329E-2</v>
      </c>
      <c r="B15" s="167" t="s">
        <v>74</v>
      </c>
      <c r="C15" s="28">
        <v>1900</v>
      </c>
      <c r="D15" s="29">
        <v>1911</v>
      </c>
      <c r="E15" s="30">
        <f t="shared" si="1"/>
        <v>12</v>
      </c>
      <c r="F15" s="31">
        <v>0</v>
      </c>
      <c r="G15" s="31">
        <v>0</v>
      </c>
      <c r="H15" s="32">
        <f t="shared" si="2"/>
        <v>12</v>
      </c>
      <c r="I15" s="168">
        <f>12+0</f>
        <v>12</v>
      </c>
      <c r="J15" s="34">
        <f t="shared" si="3"/>
        <v>1</v>
      </c>
      <c r="K15" s="169">
        <v>4</v>
      </c>
      <c r="L15" s="36">
        <v>0</v>
      </c>
      <c r="M15" s="37">
        <v>3</v>
      </c>
      <c r="N15" s="91">
        <v>6</v>
      </c>
      <c r="O15" s="107">
        <v>0</v>
      </c>
      <c r="P15" s="170">
        <v>0</v>
      </c>
      <c r="Q15" s="171">
        <v>0</v>
      </c>
      <c r="R15" s="240" t="s">
        <v>79</v>
      </c>
      <c r="S15" s="241"/>
      <c r="T15" s="241"/>
      <c r="U15" s="241"/>
      <c r="V15" s="242"/>
      <c r="W15" s="45" t="s">
        <v>18</v>
      </c>
      <c r="X15" s="146"/>
      <c r="Y15" s="147" t="s">
        <v>45</v>
      </c>
      <c r="Z15" s="148"/>
      <c r="AA15" s="149">
        <f t="shared" si="4"/>
        <v>0</v>
      </c>
      <c r="AB15" s="150"/>
      <c r="AC15" s="151" t="s">
        <v>45</v>
      </c>
      <c r="AD15" s="152"/>
      <c r="AE15" s="153">
        <f t="shared" si="5"/>
        <v>0</v>
      </c>
      <c r="AF15" s="190">
        <f t="shared" si="6"/>
        <v>3</v>
      </c>
      <c r="AG15" s="155" t="s">
        <v>45</v>
      </c>
      <c r="AH15" s="156">
        <f t="shared" si="7"/>
        <v>1</v>
      </c>
      <c r="AI15" s="157">
        <f t="shared" si="8"/>
        <v>4</v>
      </c>
    </row>
    <row r="16" spans="1:35" s="39" customFormat="1" ht="26.25" customHeight="1" x14ac:dyDescent="0.45">
      <c r="A16" s="26">
        <v>0.125</v>
      </c>
      <c r="B16" s="167" t="s">
        <v>76</v>
      </c>
      <c r="C16" s="28">
        <v>1912</v>
      </c>
      <c r="D16" s="29">
        <v>1918</v>
      </c>
      <c r="E16" s="30">
        <f t="shared" si="1"/>
        <v>7</v>
      </c>
      <c r="F16" s="31">
        <v>1</v>
      </c>
      <c r="G16" s="31">
        <v>0</v>
      </c>
      <c r="H16" s="32">
        <f t="shared" si="2"/>
        <v>6</v>
      </c>
      <c r="I16" s="168">
        <f>6+0</f>
        <v>6</v>
      </c>
      <c r="J16" s="34">
        <f t="shared" si="3"/>
        <v>1</v>
      </c>
      <c r="K16" s="169">
        <v>5</v>
      </c>
      <c r="L16" s="36">
        <v>0</v>
      </c>
      <c r="M16" s="37">
        <v>0</v>
      </c>
      <c r="N16" s="91">
        <v>2</v>
      </c>
      <c r="O16" s="107">
        <v>0</v>
      </c>
      <c r="P16" s="170">
        <v>0</v>
      </c>
      <c r="Q16" s="171">
        <v>0</v>
      </c>
      <c r="R16" s="240" t="s">
        <v>80</v>
      </c>
      <c r="S16" s="241"/>
      <c r="T16" s="241"/>
      <c r="U16" s="241"/>
      <c r="V16" s="242"/>
      <c r="W16" s="45" t="s">
        <v>18</v>
      </c>
      <c r="X16" s="146"/>
      <c r="Y16" s="147" t="s">
        <v>45</v>
      </c>
      <c r="Z16" s="148"/>
      <c r="AA16" s="149">
        <f t="shared" si="4"/>
        <v>0</v>
      </c>
      <c r="AB16" s="150"/>
      <c r="AC16" s="151" t="s">
        <v>45</v>
      </c>
      <c r="AD16" s="152"/>
      <c r="AE16" s="153">
        <f t="shared" si="5"/>
        <v>0</v>
      </c>
      <c r="AF16" s="190">
        <f t="shared" si="6"/>
        <v>4</v>
      </c>
      <c r="AG16" s="155" t="s">
        <v>45</v>
      </c>
      <c r="AH16" s="156">
        <f t="shared" si="7"/>
        <v>1</v>
      </c>
      <c r="AI16" s="157">
        <f t="shared" si="8"/>
        <v>5</v>
      </c>
    </row>
    <row r="17" spans="1:35" s="39" customFormat="1" ht="26.25" customHeight="1" thickBot="1" x14ac:dyDescent="0.5">
      <c r="A17" s="26">
        <v>0.16666666666666666</v>
      </c>
      <c r="B17" s="167" t="s">
        <v>78</v>
      </c>
      <c r="C17" s="28">
        <v>1919</v>
      </c>
      <c r="D17" s="29">
        <v>1927</v>
      </c>
      <c r="E17" s="30">
        <f t="shared" si="1"/>
        <v>9</v>
      </c>
      <c r="F17" s="31">
        <v>2</v>
      </c>
      <c r="G17" s="31">
        <v>2</v>
      </c>
      <c r="H17" s="32">
        <f t="shared" si="2"/>
        <v>5</v>
      </c>
      <c r="I17" s="168">
        <f>5+2</f>
        <v>7</v>
      </c>
      <c r="J17" s="34">
        <f t="shared" si="3"/>
        <v>2</v>
      </c>
      <c r="K17" s="169">
        <v>6</v>
      </c>
      <c r="L17" s="36">
        <v>0</v>
      </c>
      <c r="M17" s="37">
        <v>2</v>
      </c>
      <c r="N17" s="91">
        <v>1</v>
      </c>
      <c r="O17" s="107">
        <v>0</v>
      </c>
      <c r="P17" s="170">
        <v>0</v>
      </c>
      <c r="Q17" s="171">
        <v>0</v>
      </c>
      <c r="R17" s="243" t="s">
        <v>81</v>
      </c>
      <c r="S17" s="244"/>
      <c r="T17" s="244"/>
      <c r="U17" s="244"/>
      <c r="V17" s="245"/>
      <c r="W17" s="45" t="s">
        <v>18</v>
      </c>
      <c r="X17" s="146"/>
      <c r="Y17" s="147" t="s">
        <v>45</v>
      </c>
      <c r="Z17" s="148"/>
      <c r="AA17" s="149">
        <f t="shared" si="4"/>
        <v>0</v>
      </c>
      <c r="AB17" s="150"/>
      <c r="AC17" s="151" t="s">
        <v>45</v>
      </c>
      <c r="AD17" s="152"/>
      <c r="AE17" s="153">
        <f t="shared" si="5"/>
        <v>0</v>
      </c>
      <c r="AF17" s="190">
        <f t="shared" si="6"/>
        <v>2</v>
      </c>
      <c r="AG17" s="155" t="s">
        <v>45</v>
      </c>
      <c r="AH17" s="156">
        <f t="shared" si="7"/>
        <v>4</v>
      </c>
      <c r="AI17" s="157">
        <f t="shared" si="8"/>
        <v>6</v>
      </c>
    </row>
    <row r="18" spans="1:35" s="39" customFormat="1" ht="26.25" hidden="1" customHeight="1" x14ac:dyDescent="0.45">
      <c r="A18" s="26"/>
      <c r="B18" s="27"/>
      <c r="C18" s="28"/>
      <c r="D18" s="29"/>
      <c r="E18" s="30">
        <f t="shared" ref="E18:E57" si="9">IF(ISBLANK(D18),0,(D18-C18+1))</f>
        <v>0</v>
      </c>
      <c r="F18" s="31"/>
      <c r="G18" s="31"/>
      <c r="H18" s="32">
        <f t="shared" ref="H18" si="10">E18-G18-F18</f>
        <v>0</v>
      </c>
      <c r="I18" s="33"/>
      <c r="J18" s="34">
        <f t="shared" ref="J18:J58" si="11">IF(ISBLANK(I18),-90,(-((I18)-(SUM(L18:Q18,K18)))))</f>
        <v>-90</v>
      </c>
      <c r="K18" s="35"/>
      <c r="L18" s="36"/>
      <c r="M18" s="37"/>
      <c r="N18" s="91"/>
      <c r="O18" s="107"/>
      <c r="P18" s="36"/>
      <c r="Q18" s="38"/>
      <c r="R18" s="201"/>
      <c r="S18" s="202"/>
      <c r="T18" s="202"/>
      <c r="U18" s="202"/>
      <c r="V18" s="203"/>
      <c r="W18" s="45" t="s">
        <v>18</v>
      </c>
      <c r="X18" s="146"/>
      <c r="Y18" s="147" t="s">
        <v>45</v>
      </c>
      <c r="Z18" s="148"/>
      <c r="AA18" s="149">
        <f t="shared" ref="AA18:AA55" si="12">X18+Z18</f>
        <v>0</v>
      </c>
      <c r="AB18" s="150"/>
      <c r="AC18" s="151" t="s">
        <v>45</v>
      </c>
      <c r="AD18" s="152"/>
      <c r="AE18" s="153">
        <f t="shared" ref="AE18:AE55" si="13">AB18+AD18</f>
        <v>0</v>
      </c>
      <c r="AF18" s="154"/>
      <c r="AG18" s="155" t="s">
        <v>45</v>
      </c>
      <c r="AH18" s="156"/>
      <c r="AI18" s="157">
        <f t="shared" ref="AI18:AI55" si="14">AF18+AH18</f>
        <v>0</v>
      </c>
    </row>
    <row r="19" spans="1:35" s="39" customFormat="1" ht="26.25" hidden="1" customHeight="1" x14ac:dyDescent="0.45">
      <c r="A19" s="26"/>
      <c r="B19" s="27"/>
      <c r="C19" s="28"/>
      <c r="D19" s="29"/>
      <c r="E19" s="30">
        <f t="shared" si="9"/>
        <v>0</v>
      </c>
      <c r="F19" s="31"/>
      <c r="G19" s="31"/>
      <c r="H19" s="32">
        <f>E19-G19-F19</f>
        <v>0</v>
      </c>
      <c r="I19" s="33"/>
      <c r="J19" s="34">
        <f t="shared" si="11"/>
        <v>-90</v>
      </c>
      <c r="K19" s="35"/>
      <c r="L19" s="36"/>
      <c r="M19" s="37"/>
      <c r="N19" s="91"/>
      <c r="O19" s="107"/>
      <c r="P19" s="36"/>
      <c r="Q19" s="38"/>
      <c r="R19" s="201"/>
      <c r="S19" s="202"/>
      <c r="T19" s="202"/>
      <c r="U19" s="202"/>
      <c r="V19" s="203"/>
      <c r="W19" s="45" t="s">
        <v>18</v>
      </c>
      <c r="X19" s="146"/>
      <c r="Y19" s="147" t="s">
        <v>45</v>
      </c>
      <c r="Z19" s="148"/>
      <c r="AA19" s="149">
        <f t="shared" si="12"/>
        <v>0</v>
      </c>
      <c r="AB19" s="150"/>
      <c r="AC19" s="151" t="s">
        <v>45</v>
      </c>
      <c r="AD19" s="152"/>
      <c r="AE19" s="153">
        <f t="shared" si="13"/>
        <v>0</v>
      </c>
      <c r="AF19" s="154"/>
      <c r="AG19" s="155" t="s">
        <v>45</v>
      </c>
      <c r="AH19" s="156"/>
      <c r="AI19" s="157">
        <f t="shared" si="14"/>
        <v>0</v>
      </c>
    </row>
    <row r="20" spans="1:35" s="39" customFormat="1" ht="26.25" hidden="1" customHeight="1" x14ac:dyDescent="0.45">
      <c r="A20" s="26"/>
      <c r="B20" s="27"/>
      <c r="C20" s="28"/>
      <c r="D20" s="29"/>
      <c r="E20" s="30">
        <f t="shared" si="9"/>
        <v>0</v>
      </c>
      <c r="F20" s="31"/>
      <c r="G20" s="31"/>
      <c r="H20" s="32">
        <f t="shared" ref="H20:H24" si="15">E20-G20-F20</f>
        <v>0</v>
      </c>
      <c r="I20" s="33"/>
      <c r="J20" s="34">
        <f t="shared" si="11"/>
        <v>-90</v>
      </c>
      <c r="K20" s="35"/>
      <c r="L20" s="36"/>
      <c r="M20" s="37"/>
      <c r="N20" s="91"/>
      <c r="O20" s="107"/>
      <c r="P20" s="36"/>
      <c r="Q20" s="38"/>
      <c r="R20" s="201"/>
      <c r="S20" s="202"/>
      <c r="T20" s="202"/>
      <c r="U20" s="202"/>
      <c r="V20" s="203"/>
      <c r="W20" s="45" t="s">
        <v>18</v>
      </c>
      <c r="X20" s="146"/>
      <c r="Y20" s="147" t="s">
        <v>45</v>
      </c>
      <c r="Z20" s="148"/>
      <c r="AA20" s="149">
        <f t="shared" si="12"/>
        <v>0</v>
      </c>
      <c r="AB20" s="150"/>
      <c r="AC20" s="151" t="s">
        <v>45</v>
      </c>
      <c r="AD20" s="152"/>
      <c r="AE20" s="153">
        <f t="shared" si="13"/>
        <v>0</v>
      </c>
      <c r="AF20" s="154"/>
      <c r="AG20" s="155" t="s">
        <v>45</v>
      </c>
      <c r="AH20" s="156"/>
      <c r="AI20" s="157">
        <f t="shared" si="14"/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si="9"/>
        <v>0</v>
      </c>
      <c r="F21" s="31"/>
      <c r="G21" s="31"/>
      <c r="H21" s="32">
        <f t="shared" si="15"/>
        <v>0</v>
      </c>
      <c r="I21" s="33"/>
      <c r="J21" s="34">
        <f t="shared" si="11"/>
        <v>-90</v>
      </c>
      <c r="K21" s="35"/>
      <c r="L21" s="36"/>
      <c r="M21" s="37"/>
      <c r="N21" s="91"/>
      <c r="O21" s="107"/>
      <c r="P21" s="36"/>
      <c r="Q21" s="38"/>
      <c r="R21" s="201"/>
      <c r="S21" s="202"/>
      <c r="T21" s="202"/>
      <c r="U21" s="202"/>
      <c r="V21" s="203"/>
      <c r="W21" s="45" t="s">
        <v>18</v>
      </c>
      <c r="X21" s="146"/>
      <c r="Y21" s="147" t="s">
        <v>45</v>
      </c>
      <c r="Z21" s="148"/>
      <c r="AA21" s="149">
        <f t="shared" si="12"/>
        <v>0</v>
      </c>
      <c r="AB21" s="150"/>
      <c r="AC21" s="151" t="s">
        <v>45</v>
      </c>
      <c r="AD21" s="152"/>
      <c r="AE21" s="153">
        <f t="shared" si="13"/>
        <v>0</v>
      </c>
      <c r="AF21" s="154"/>
      <c r="AG21" s="155" t="s">
        <v>45</v>
      </c>
      <c r="AH21" s="156"/>
      <c r="AI21" s="157">
        <f t="shared" si="14"/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9"/>
        <v>0</v>
      </c>
      <c r="F22" s="31"/>
      <c r="G22" s="31"/>
      <c r="H22" s="32">
        <f t="shared" si="15"/>
        <v>0</v>
      </c>
      <c r="I22" s="33"/>
      <c r="J22" s="34">
        <f t="shared" si="11"/>
        <v>-90</v>
      </c>
      <c r="K22" s="35"/>
      <c r="L22" s="36"/>
      <c r="M22" s="37"/>
      <c r="N22" s="91"/>
      <c r="O22" s="107"/>
      <c r="P22" s="36"/>
      <c r="Q22" s="38"/>
      <c r="R22" s="201"/>
      <c r="S22" s="202"/>
      <c r="T22" s="202"/>
      <c r="U22" s="202"/>
      <c r="V22" s="203"/>
      <c r="W22" s="45" t="s">
        <v>18</v>
      </c>
      <c r="X22" s="146"/>
      <c r="Y22" s="147" t="s">
        <v>45</v>
      </c>
      <c r="Z22" s="148"/>
      <c r="AA22" s="149">
        <f t="shared" si="12"/>
        <v>0</v>
      </c>
      <c r="AB22" s="150"/>
      <c r="AC22" s="151" t="s">
        <v>45</v>
      </c>
      <c r="AD22" s="152"/>
      <c r="AE22" s="153">
        <f t="shared" si="13"/>
        <v>0</v>
      </c>
      <c r="AF22" s="154"/>
      <c r="AG22" s="155" t="s">
        <v>45</v>
      </c>
      <c r="AH22" s="156"/>
      <c r="AI22" s="157">
        <f t="shared" si="14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9"/>
        <v>0</v>
      </c>
      <c r="F23" s="31"/>
      <c r="G23" s="31"/>
      <c r="H23" s="32">
        <f t="shared" si="15"/>
        <v>0</v>
      </c>
      <c r="I23" s="33"/>
      <c r="J23" s="34">
        <f t="shared" si="11"/>
        <v>-90</v>
      </c>
      <c r="K23" s="35"/>
      <c r="L23" s="36"/>
      <c r="M23" s="37"/>
      <c r="N23" s="91"/>
      <c r="O23" s="107"/>
      <c r="P23" s="36"/>
      <c r="Q23" s="38"/>
      <c r="R23" s="201"/>
      <c r="S23" s="202"/>
      <c r="T23" s="202"/>
      <c r="U23" s="202"/>
      <c r="V23" s="203"/>
      <c r="W23" s="45" t="s">
        <v>18</v>
      </c>
      <c r="X23" s="146"/>
      <c r="Y23" s="147" t="s">
        <v>45</v>
      </c>
      <c r="Z23" s="148"/>
      <c r="AA23" s="149">
        <f t="shared" si="12"/>
        <v>0</v>
      </c>
      <c r="AB23" s="150"/>
      <c r="AC23" s="151" t="s">
        <v>45</v>
      </c>
      <c r="AD23" s="152"/>
      <c r="AE23" s="153">
        <f t="shared" si="13"/>
        <v>0</v>
      </c>
      <c r="AF23" s="154"/>
      <c r="AG23" s="155" t="s">
        <v>45</v>
      </c>
      <c r="AH23" s="156"/>
      <c r="AI23" s="157">
        <f t="shared" si="14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9"/>
        <v>0</v>
      </c>
      <c r="F24" s="31"/>
      <c r="G24" s="31"/>
      <c r="H24" s="32">
        <f t="shared" si="15"/>
        <v>0</v>
      </c>
      <c r="I24" s="33"/>
      <c r="J24" s="34">
        <f t="shared" si="11"/>
        <v>-90</v>
      </c>
      <c r="K24" s="35"/>
      <c r="L24" s="36"/>
      <c r="M24" s="37"/>
      <c r="N24" s="91"/>
      <c r="O24" s="107"/>
      <c r="P24" s="36"/>
      <c r="Q24" s="38"/>
      <c r="R24" s="201"/>
      <c r="S24" s="202"/>
      <c r="T24" s="202"/>
      <c r="U24" s="202"/>
      <c r="V24" s="203"/>
      <c r="W24" s="45" t="s">
        <v>18</v>
      </c>
      <c r="X24" s="146"/>
      <c r="Y24" s="147" t="s">
        <v>45</v>
      </c>
      <c r="Z24" s="148"/>
      <c r="AA24" s="149">
        <f t="shared" si="12"/>
        <v>0</v>
      </c>
      <c r="AB24" s="150"/>
      <c r="AC24" s="151" t="s">
        <v>45</v>
      </c>
      <c r="AD24" s="152"/>
      <c r="AE24" s="153">
        <f t="shared" si="13"/>
        <v>0</v>
      </c>
      <c r="AF24" s="154"/>
      <c r="AG24" s="155" t="s">
        <v>45</v>
      </c>
      <c r="AH24" s="156"/>
      <c r="AI24" s="157">
        <f t="shared" si="14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9"/>
        <v>0</v>
      </c>
      <c r="F25" s="31"/>
      <c r="G25" s="31"/>
      <c r="H25" s="32">
        <f>E25-G25-F25</f>
        <v>0</v>
      </c>
      <c r="I25" s="33"/>
      <c r="J25" s="34">
        <f t="shared" si="11"/>
        <v>-90</v>
      </c>
      <c r="K25" s="35"/>
      <c r="L25" s="36"/>
      <c r="M25" s="37"/>
      <c r="N25" s="91"/>
      <c r="O25" s="107"/>
      <c r="P25" s="36"/>
      <c r="Q25" s="38"/>
      <c r="R25" s="201"/>
      <c r="S25" s="202"/>
      <c r="T25" s="202"/>
      <c r="U25" s="202"/>
      <c r="V25" s="203"/>
      <c r="W25" s="45" t="s">
        <v>18</v>
      </c>
      <c r="X25" s="146"/>
      <c r="Y25" s="147" t="s">
        <v>45</v>
      </c>
      <c r="Z25" s="148"/>
      <c r="AA25" s="149">
        <f t="shared" si="12"/>
        <v>0</v>
      </c>
      <c r="AB25" s="150"/>
      <c r="AC25" s="151" t="s">
        <v>45</v>
      </c>
      <c r="AD25" s="152"/>
      <c r="AE25" s="153">
        <f t="shared" si="13"/>
        <v>0</v>
      </c>
      <c r="AF25" s="154"/>
      <c r="AG25" s="155" t="s">
        <v>45</v>
      </c>
      <c r="AH25" s="156"/>
      <c r="AI25" s="157">
        <f t="shared" si="14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9"/>
        <v>0</v>
      </c>
      <c r="F26" s="31"/>
      <c r="G26" s="31"/>
      <c r="H26" s="32">
        <f t="shared" ref="H26:H34" si="16">E26-G26-F26</f>
        <v>0</v>
      </c>
      <c r="I26" s="33"/>
      <c r="J26" s="34">
        <f t="shared" si="11"/>
        <v>-90</v>
      </c>
      <c r="K26" s="35"/>
      <c r="L26" s="36"/>
      <c r="M26" s="37"/>
      <c r="N26" s="91"/>
      <c r="O26" s="107"/>
      <c r="P26" s="36"/>
      <c r="Q26" s="38"/>
      <c r="R26" s="201"/>
      <c r="S26" s="202"/>
      <c r="T26" s="202"/>
      <c r="U26" s="202"/>
      <c r="V26" s="203"/>
      <c r="W26" s="45" t="s">
        <v>18</v>
      </c>
      <c r="X26" s="146"/>
      <c r="Y26" s="147" t="s">
        <v>45</v>
      </c>
      <c r="Z26" s="148"/>
      <c r="AA26" s="149">
        <f t="shared" si="12"/>
        <v>0</v>
      </c>
      <c r="AB26" s="150"/>
      <c r="AC26" s="151" t="s">
        <v>45</v>
      </c>
      <c r="AD26" s="152"/>
      <c r="AE26" s="153">
        <f t="shared" si="13"/>
        <v>0</v>
      </c>
      <c r="AF26" s="154"/>
      <c r="AG26" s="155" t="s">
        <v>45</v>
      </c>
      <c r="AH26" s="156"/>
      <c r="AI26" s="157">
        <f t="shared" si="14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9"/>
        <v>0</v>
      </c>
      <c r="F27" s="31"/>
      <c r="G27" s="31"/>
      <c r="H27" s="32">
        <f t="shared" si="16"/>
        <v>0</v>
      </c>
      <c r="I27" s="33"/>
      <c r="J27" s="34">
        <f t="shared" si="11"/>
        <v>-90</v>
      </c>
      <c r="K27" s="35"/>
      <c r="L27" s="36"/>
      <c r="M27" s="37"/>
      <c r="N27" s="91"/>
      <c r="O27" s="107"/>
      <c r="P27" s="36"/>
      <c r="Q27" s="38"/>
      <c r="R27" s="201"/>
      <c r="S27" s="202"/>
      <c r="T27" s="202"/>
      <c r="U27" s="202"/>
      <c r="V27" s="203"/>
      <c r="W27" s="45" t="s">
        <v>18</v>
      </c>
      <c r="X27" s="146"/>
      <c r="Y27" s="147" t="s">
        <v>45</v>
      </c>
      <c r="Z27" s="148"/>
      <c r="AA27" s="149">
        <f t="shared" si="12"/>
        <v>0</v>
      </c>
      <c r="AB27" s="150"/>
      <c r="AC27" s="151" t="s">
        <v>45</v>
      </c>
      <c r="AD27" s="152"/>
      <c r="AE27" s="153">
        <f t="shared" si="13"/>
        <v>0</v>
      </c>
      <c r="AF27" s="154"/>
      <c r="AG27" s="155" t="s">
        <v>45</v>
      </c>
      <c r="AH27" s="156"/>
      <c r="AI27" s="157">
        <f t="shared" si="14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9"/>
        <v>0</v>
      </c>
      <c r="F28" s="31"/>
      <c r="G28" s="31"/>
      <c r="H28" s="32">
        <f t="shared" si="16"/>
        <v>0</v>
      </c>
      <c r="I28" s="33"/>
      <c r="J28" s="34">
        <f t="shared" si="11"/>
        <v>-90</v>
      </c>
      <c r="K28" s="35"/>
      <c r="L28" s="36"/>
      <c r="M28" s="37"/>
      <c r="N28" s="91"/>
      <c r="O28" s="107"/>
      <c r="P28" s="36"/>
      <c r="Q28" s="38"/>
      <c r="R28" s="201"/>
      <c r="S28" s="202"/>
      <c r="T28" s="202"/>
      <c r="U28" s="202"/>
      <c r="V28" s="203"/>
      <c r="W28" s="45" t="s">
        <v>18</v>
      </c>
      <c r="X28" s="146"/>
      <c r="Y28" s="147" t="s">
        <v>45</v>
      </c>
      <c r="Z28" s="148"/>
      <c r="AA28" s="149">
        <f t="shared" si="12"/>
        <v>0</v>
      </c>
      <c r="AB28" s="150"/>
      <c r="AC28" s="151" t="s">
        <v>45</v>
      </c>
      <c r="AD28" s="152"/>
      <c r="AE28" s="153">
        <f t="shared" si="13"/>
        <v>0</v>
      </c>
      <c r="AF28" s="154"/>
      <c r="AG28" s="155" t="s">
        <v>45</v>
      </c>
      <c r="AH28" s="156"/>
      <c r="AI28" s="157">
        <f t="shared" si="14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9"/>
        <v>0</v>
      </c>
      <c r="F29" s="31"/>
      <c r="G29" s="31"/>
      <c r="H29" s="32">
        <f t="shared" si="16"/>
        <v>0</v>
      </c>
      <c r="I29" s="33"/>
      <c r="J29" s="34">
        <f t="shared" si="11"/>
        <v>-90</v>
      </c>
      <c r="K29" s="35"/>
      <c r="L29" s="36"/>
      <c r="M29" s="37"/>
      <c r="N29" s="91"/>
      <c r="O29" s="107"/>
      <c r="P29" s="36"/>
      <c r="Q29" s="38"/>
      <c r="R29" s="201"/>
      <c r="S29" s="202"/>
      <c r="T29" s="202"/>
      <c r="U29" s="202"/>
      <c r="V29" s="203"/>
      <c r="W29" s="45" t="s">
        <v>18</v>
      </c>
      <c r="X29" s="146"/>
      <c r="Y29" s="147" t="s">
        <v>45</v>
      </c>
      <c r="Z29" s="148"/>
      <c r="AA29" s="149">
        <f t="shared" si="12"/>
        <v>0</v>
      </c>
      <c r="AB29" s="150"/>
      <c r="AC29" s="151" t="s">
        <v>45</v>
      </c>
      <c r="AD29" s="152"/>
      <c r="AE29" s="153">
        <f t="shared" si="13"/>
        <v>0</v>
      </c>
      <c r="AF29" s="154"/>
      <c r="AG29" s="155" t="s">
        <v>45</v>
      </c>
      <c r="AH29" s="156"/>
      <c r="AI29" s="157">
        <f t="shared" si="14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9"/>
        <v>0</v>
      </c>
      <c r="F30" s="31"/>
      <c r="G30" s="31"/>
      <c r="H30" s="32">
        <f t="shared" si="16"/>
        <v>0</v>
      </c>
      <c r="I30" s="33"/>
      <c r="J30" s="34">
        <f t="shared" si="11"/>
        <v>-90</v>
      </c>
      <c r="K30" s="35"/>
      <c r="L30" s="36"/>
      <c r="M30" s="37"/>
      <c r="N30" s="91"/>
      <c r="O30" s="107"/>
      <c r="P30" s="36"/>
      <c r="Q30" s="38"/>
      <c r="R30" s="201"/>
      <c r="S30" s="202"/>
      <c r="T30" s="202"/>
      <c r="U30" s="202"/>
      <c r="V30" s="203"/>
      <c r="W30" s="45" t="s">
        <v>18</v>
      </c>
      <c r="X30" s="146"/>
      <c r="Y30" s="147" t="s">
        <v>45</v>
      </c>
      <c r="Z30" s="148"/>
      <c r="AA30" s="149">
        <f t="shared" si="12"/>
        <v>0</v>
      </c>
      <c r="AB30" s="150"/>
      <c r="AC30" s="151" t="s">
        <v>45</v>
      </c>
      <c r="AD30" s="152"/>
      <c r="AE30" s="153">
        <f t="shared" si="13"/>
        <v>0</v>
      </c>
      <c r="AF30" s="154"/>
      <c r="AG30" s="155" t="s">
        <v>45</v>
      </c>
      <c r="AH30" s="156"/>
      <c r="AI30" s="157">
        <f t="shared" si="14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9"/>
        <v>0</v>
      </c>
      <c r="F31" s="31"/>
      <c r="G31" s="31"/>
      <c r="H31" s="32">
        <f t="shared" si="16"/>
        <v>0</v>
      </c>
      <c r="I31" s="33"/>
      <c r="J31" s="34">
        <f t="shared" si="11"/>
        <v>-90</v>
      </c>
      <c r="K31" s="35"/>
      <c r="L31" s="36"/>
      <c r="M31" s="37"/>
      <c r="N31" s="91"/>
      <c r="O31" s="107"/>
      <c r="P31" s="36"/>
      <c r="Q31" s="38"/>
      <c r="R31" s="201"/>
      <c r="S31" s="202"/>
      <c r="T31" s="202"/>
      <c r="U31" s="202"/>
      <c r="V31" s="203"/>
      <c r="W31" s="45" t="s">
        <v>18</v>
      </c>
      <c r="X31" s="146"/>
      <c r="Y31" s="147" t="s">
        <v>45</v>
      </c>
      <c r="Z31" s="148"/>
      <c r="AA31" s="149">
        <f t="shared" si="12"/>
        <v>0</v>
      </c>
      <c r="AB31" s="150"/>
      <c r="AC31" s="151" t="s">
        <v>45</v>
      </c>
      <c r="AD31" s="152"/>
      <c r="AE31" s="153">
        <f t="shared" si="13"/>
        <v>0</v>
      </c>
      <c r="AF31" s="154"/>
      <c r="AG31" s="155" t="s">
        <v>45</v>
      </c>
      <c r="AH31" s="156"/>
      <c r="AI31" s="157">
        <f t="shared" si="14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9"/>
        <v>0</v>
      </c>
      <c r="F32" s="31"/>
      <c r="G32" s="31"/>
      <c r="H32" s="32">
        <f t="shared" si="16"/>
        <v>0</v>
      </c>
      <c r="I32" s="33"/>
      <c r="J32" s="34">
        <f t="shared" si="11"/>
        <v>-90</v>
      </c>
      <c r="K32" s="35"/>
      <c r="L32" s="36"/>
      <c r="M32" s="37"/>
      <c r="N32" s="91"/>
      <c r="O32" s="107"/>
      <c r="P32" s="36"/>
      <c r="Q32" s="38"/>
      <c r="R32" s="201"/>
      <c r="S32" s="202"/>
      <c r="T32" s="202"/>
      <c r="U32" s="202"/>
      <c r="V32" s="203"/>
      <c r="W32" s="45" t="s">
        <v>18</v>
      </c>
      <c r="X32" s="146"/>
      <c r="Y32" s="147" t="s">
        <v>45</v>
      </c>
      <c r="Z32" s="148"/>
      <c r="AA32" s="149">
        <f t="shared" si="12"/>
        <v>0</v>
      </c>
      <c r="AB32" s="150"/>
      <c r="AC32" s="151" t="s">
        <v>45</v>
      </c>
      <c r="AD32" s="152"/>
      <c r="AE32" s="153">
        <f t="shared" si="13"/>
        <v>0</v>
      </c>
      <c r="AF32" s="154"/>
      <c r="AG32" s="155" t="s">
        <v>45</v>
      </c>
      <c r="AH32" s="156"/>
      <c r="AI32" s="157">
        <f t="shared" si="14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9"/>
        <v>0</v>
      </c>
      <c r="F33" s="31"/>
      <c r="G33" s="31"/>
      <c r="H33" s="32">
        <f t="shared" si="16"/>
        <v>0</v>
      </c>
      <c r="I33" s="33"/>
      <c r="J33" s="34">
        <f t="shared" si="11"/>
        <v>-90</v>
      </c>
      <c r="K33" s="35"/>
      <c r="L33" s="36"/>
      <c r="M33" s="37"/>
      <c r="N33" s="91"/>
      <c r="O33" s="107"/>
      <c r="P33" s="36"/>
      <c r="Q33" s="38"/>
      <c r="R33" s="201"/>
      <c r="S33" s="202"/>
      <c r="T33" s="202"/>
      <c r="U33" s="202"/>
      <c r="V33" s="203"/>
      <c r="W33" s="45" t="s">
        <v>18</v>
      </c>
      <c r="X33" s="146"/>
      <c r="Y33" s="147" t="s">
        <v>45</v>
      </c>
      <c r="Z33" s="148"/>
      <c r="AA33" s="149">
        <f t="shared" si="12"/>
        <v>0</v>
      </c>
      <c r="AB33" s="150"/>
      <c r="AC33" s="151" t="s">
        <v>45</v>
      </c>
      <c r="AD33" s="152"/>
      <c r="AE33" s="153">
        <f t="shared" si="13"/>
        <v>0</v>
      </c>
      <c r="AF33" s="154"/>
      <c r="AG33" s="155" t="s">
        <v>45</v>
      </c>
      <c r="AH33" s="156"/>
      <c r="AI33" s="157">
        <f t="shared" si="14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9"/>
        <v>0</v>
      </c>
      <c r="F34" s="31"/>
      <c r="G34" s="31"/>
      <c r="H34" s="32">
        <f t="shared" si="16"/>
        <v>0</v>
      </c>
      <c r="I34" s="33"/>
      <c r="J34" s="34">
        <f t="shared" si="11"/>
        <v>-90</v>
      </c>
      <c r="K34" s="35"/>
      <c r="L34" s="36"/>
      <c r="M34" s="37"/>
      <c r="N34" s="91"/>
      <c r="O34" s="107"/>
      <c r="P34" s="36"/>
      <c r="Q34" s="38"/>
      <c r="R34" s="201"/>
      <c r="S34" s="202"/>
      <c r="T34" s="202"/>
      <c r="U34" s="202"/>
      <c r="V34" s="203"/>
      <c r="W34" s="45" t="s">
        <v>18</v>
      </c>
      <c r="X34" s="146"/>
      <c r="Y34" s="147" t="s">
        <v>45</v>
      </c>
      <c r="Z34" s="148"/>
      <c r="AA34" s="149">
        <f t="shared" si="12"/>
        <v>0</v>
      </c>
      <c r="AB34" s="150"/>
      <c r="AC34" s="151" t="s">
        <v>45</v>
      </c>
      <c r="AD34" s="152"/>
      <c r="AE34" s="153">
        <f t="shared" si="13"/>
        <v>0</v>
      </c>
      <c r="AF34" s="154"/>
      <c r="AG34" s="155" t="s">
        <v>45</v>
      </c>
      <c r="AH34" s="156"/>
      <c r="AI34" s="157">
        <f t="shared" si="14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9"/>
        <v>0</v>
      </c>
      <c r="F35" s="31"/>
      <c r="G35" s="31"/>
      <c r="H35" s="32">
        <f>E35-G35-F35</f>
        <v>0</v>
      </c>
      <c r="I35" s="33"/>
      <c r="J35" s="34">
        <f t="shared" si="11"/>
        <v>-90</v>
      </c>
      <c r="K35" s="35"/>
      <c r="L35" s="36"/>
      <c r="M35" s="37"/>
      <c r="N35" s="91"/>
      <c r="O35" s="107"/>
      <c r="P35" s="36"/>
      <c r="Q35" s="38"/>
      <c r="R35" s="201"/>
      <c r="S35" s="202"/>
      <c r="T35" s="202"/>
      <c r="U35" s="202"/>
      <c r="V35" s="203"/>
      <c r="W35" s="45" t="s">
        <v>18</v>
      </c>
      <c r="X35" s="146"/>
      <c r="Y35" s="147" t="s">
        <v>45</v>
      </c>
      <c r="Z35" s="148"/>
      <c r="AA35" s="149">
        <f t="shared" si="12"/>
        <v>0</v>
      </c>
      <c r="AB35" s="150"/>
      <c r="AC35" s="151" t="s">
        <v>45</v>
      </c>
      <c r="AD35" s="152"/>
      <c r="AE35" s="153">
        <f t="shared" si="13"/>
        <v>0</v>
      </c>
      <c r="AF35" s="154"/>
      <c r="AG35" s="155" t="s">
        <v>45</v>
      </c>
      <c r="AH35" s="156"/>
      <c r="AI35" s="157">
        <f t="shared" si="14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9"/>
        <v>0</v>
      </c>
      <c r="F36" s="31"/>
      <c r="G36" s="31"/>
      <c r="H36" s="32">
        <f t="shared" ref="H36:H42" si="17">E36-G36-F36</f>
        <v>0</v>
      </c>
      <c r="I36" s="33"/>
      <c r="J36" s="34">
        <f t="shared" si="11"/>
        <v>-90</v>
      </c>
      <c r="K36" s="35"/>
      <c r="L36" s="36"/>
      <c r="M36" s="37"/>
      <c r="N36" s="91"/>
      <c r="O36" s="107"/>
      <c r="P36" s="36"/>
      <c r="Q36" s="38"/>
      <c r="R36" s="201"/>
      <c r="S36" s="202"/>
      <c r="T36" s="202"/>
      <c r="U36" s="202"/>
      <c r="V36" s="203"/>
      <c r="W36" s="45" t="s">
        <v>18</v>
      </c>
      <c r="X36" s="146"/>
      <c r="Y36" s="147" t="s">
        <v>45</v>
      </c>
      <c r="Z36" s="148"/>
      <c r="AA36" s="149">
        <f t="shared" si="12"/>
        <v>0</v>
      </c>
      <c r="AB36" s="150"/>
      <c r="AC36" s="151" t="s">
        <v>45</v>
      </c>
      <c r="AD36" s="152"/>
      <c r="AE36" s="153">
        <f t="shared" si="13"/>
        <v>0</v>
      </c>
      <c r="AF36" s="154"/>
      <c r="AG36" s="155" t="s">
        <v>45</v>
      </c>
      <c r="AH36" s="156"/>
      <c r="AI36" s="157">
        <f t="shared" si="14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9"/>
        <v>0</v>
      </c>
      <c r="F37" s="31"/>
      <c r="G37" s="31"/>
      <c r="H37" s="32">
        <f t="shared" si="17"/>
        <v>0</v>
      </c>
      <c r="I37" s="33"/>
      <c r="J37" s="34">
        <f t="shared" si="11"/>
        <v>-90</v>
      </c>
      <c r="K37" s="35"/>
      <c r="L37" s="36"/>
      <c r="M37" s="37"/>
      <c r="N37" s="91"/>
      <c r="O37" s="107"/>
      <c r="P37" s="36"/>
      <c r="Q37" s="38"/>
      <c r="R37" s="201"/>
      <c r="S37" s="202"/>
      <c r="T37" s="202"/>
      <c r="U37" s="202"/>
      <c r="V37" s="203"/>
      <c r="W37" s="45" t="s">
        <v>18</v>
      </c>
      <c r="X37" s="146"/>
      <c r="Y37" s="147" t="s">
        <v>45</v>
      </c>
      <c r="Z37" s="148"/>
      <c r="AA37" s="149">
        <f t="shared" si="12"/>
        <v>0</v>
      </c>
      <c r="AB37" s="150"/>
      <c r="AC37" s="151" t="s">
        <v>45</v>
      </c>
      <c r="AD37" s="152"/>
      <c r="AE37" s="153">
        <f t="shared" si="13"/>
        <v>0</v>
      </c>
      <c r="AF37" s="154"/>
      <c r="AG37" s="155" t="s">
        <v>45</v>
      </c>
      <c r="AH37" s="156"/>
      <c r="AI37" s="157">
        <f t="shared" si="14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9"/>
        <v>0</v>
      </c>
      <c r="F38" s="31"/>
      <c r="G38" s="31"/>
      <c r="H38" s="32">
        <f t="shared" si="17"/>
        <v>0</v>
      </c>
      <c r="I38" s="33"/>
      <c r="J38" s="34">
        <f t="shared" si="11"/>
        <v>-90</v>
      </c>
      <c r="K38" s="35"/>
      <c r="L38" s="36"/>
      <c r="M38" s="37"/>
      <c r="N38" s="91"/>
      <c r="O38" s="107"/>
      <c r="P38" s="36"/>
      <c r="Q38" s="38"/>
      <c r="R38" s="201"/>
      <c r="S38" s="202"/>
      <c r="T38" s="202"/>
      <c r="U38" s="202"/>
      <c r="V38" s="203"/>
      <c r="W38" s="45" t="s">
        <v>18</v>
      </c>
      <c r="X38" s="146"/>
      <c r="Y38" s="147" t="s">
        <v>45</v>
      </c>
      <c r="Z38" s="148"/>
      <c r="AA38" s="149">
        <f t="shared" si="12"/>
        <v>0</v>
      </c>
      <c r="AB38" s="150"/>
      <c r="AC38" s="151" t="s">
        <v>45</v>
      </c>
      <c r="AD38" s="152"/>
      <c r="AE38" s="153">
        <f t="shared" si="13"/>
        <v>0</v>
      </c>
      <c r="AF38" s="154"/>
      <c r="AG38" s="155" t="s">
        <v>45</v>
      </c>
      <c r="AH38" s="156"/>
      <c r="AI38" s="157">
        <f t="shared" si="14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9"/>
        <v>0</v>
      </c>
      <c r="F39" s="31"/>
      <c r="G39" s="31"/>
      <c r="H39" s="32">
        <f t="shared" si="17"/>
        <v>0</v>
      </c>
      <c r="I39" s="33"/>
      <c r="J39" s="34">
        <f t="shared" si="11"/>
        <v>-90</v>
      </c>
      <c r="K39" s="35"/>
      <c r="L39" s="36"/>
      <c r="M39" s="37"/>
      <c r="N39" s="91"/>
      <c r="O39" s="107"/>
      <c r="P39" s="36"/>
      <c r="Q39" s="38"/>
      <c r="R39" s="201"/>
      <c r="S39" s="202"/>
      <c r="T39" s="202"/>
      <c r="U39" s="202"/>
      <c r="V39" s="203"/>
      <c r="W39" s="45" t="s">
        <v>18</v>
      </c>
      <c r="X39" s="146"/>
      <c r="Y39" s="147" t="s">
        <v>45</v>
      </c>
      <c r="Z39" s="148"/>
      <c r="AA39" s="149">
        <f t="shared" si="12"/>
        <v>0</v>
      </c>
      <c r="AB39" s="150"/>
      <c r="AC39" s="151" t="s">
        <v>45</v>
      </c>
      <c r="AD39" s="152"/>
      <c r="AE39" s="153">
        <f t="shared" si="13"/>
        <v>0</v>
      </c>
      <c r="AF39" s="154"/>
      <c r="AG39" s="155" t="s">
        <v>45</v>
      </c>
      <c r="AH39" s="156"/>
      <c r="AI39" s="157">
        <f t="shared" si="14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9"/>
        <v>0</v>
      </c>
      <c r="F40" s="31"/>
      <c r="G40" s="31"/>
      <c r="H40" s="32">
        <f t="shared" si="17"/>
        <v>0</v>
      </c>
      <c r="I40" s="33"/>
      <c r="J40" s="34">
        <f t="shared" si="11"/>
        <v>-90</v>
      </c>
      <c r="K40" s="35"/>
      <c r="L40" s="36"/>
      <c r="M40" s="37"/>
      <c r="N40" s="91"/>
      <c r="O40" s="107"/>
      <c r="P40" s="36"/>
      <c r="Q40" s="38"/>
      <c r="R40" s="201"/>
      <c r="S40" s="202"/>
      <c r="T40" s="202"/>
      <c r="U40" s="202"/>
      <c r="V40" s="203"/>
      <c r="W40" s="45" t="s">
        <v>18</v>
      </c>
      <c r="X40" s="146"/>
      <c r="Y40" s="147" t="s">
        <v>45</v>
      </c>
      <c r="Z40" s="148"/>
      <c r="AA40" s="149">
        <f t="shared" si="12"/>
        <v>0</v>
      </c>
      <c r="AB40" s="150"/>
      <c r="AC40" s="151" t="s">
        <v>45</v>
      </c>
      <c r="AD40" s="152"/>
      <c r="AE40" s="153">
        <f t="shared" si="13"/>
        <v>0</v>
      </c>
      <c r="AF40" s="154"/>
      <c r="AG40" s="155" t="s">
        <v>45</v>
      </c>
      <c r="AH40" s="156"/>
      <c r="AI40" s="157">
        <f t="shared" si="14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9"/>
        <v>0</v>
      </c>
      <c r="F41" s="31"/>
      <c r="G41" s="31"/>
      <c r="H41" s="32">
        <f t="shared" si="17"/>
        <v>0</v>
      </c>
      <c r="I41" s="33"/>
      <c r="J41" s="34">
        <f t="shared" si="11"/>
        <v>-90</v>
      </c>
      <c r="K41" s="35"/>
      <c r="L41" s="36"/>
      <c r="M41" s="37"/>
      <c r="N41" s="91"/>
      <c r="O41" s="107"/>
      <c r="P41" s="36"/>
      <c r="Q41" s="38"/>
      <c r="R41" s="201"/>
      <c r="S41" s="202"/>
      <c r="T41" s="202"/>
      <c r="U41" s="202"/>
      <c r="V41" s="203"/>
      <c r="W41" s="45" t="s">
        <v>18</v>
      </c>
      <c r="X41" s="146"/>
      <c r="Y41" s="147" t="s">
        <v>45</v>
      </c>
      <c r="Z41" s="148"/>
      <c r="AA41" s="149">
        <f t="shared" si="12"/>
        <v>0</v>
      </c>
      <c r="AB41" s="150"/>
      <c r="AC41" s="151" t="s">
        <v>45</v>
      </c>
      <c r="AD41" s="152"/>
      <c r="AE41" s="153">
        <f t="shared" si="13"/>
        <v>0</v>
      </c>
      <c r="AF41" s="154"/>
      <c r="AG41" s="155" t="s">
        <v>45</v>
      </c>
      <c r="AH41" s="156"/>
      <c r="AI41" s="157">
        <f t="shared" si="14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9"/>
        <v>0</v>
      </c>
      <c r="F42" s="31"/>
      <c r="G42" s="31"/>
      <c r="H42" s="32">
        <f t="shared" si="17"/>
        <v>0</v>
      </c>
      <c r="I42" s="33"/>
      <c r="J42" s="34">
        <f t="shared" si="11"/>
        <v>-90</v>
      </c>
      <c r="K42" s="35"/>
      <c r="L42" s="36"/>
      <c r="M42" s="37"/>
      <c r="N42" s="91"/>
      <c r="O42" s="107"/>
      <c r="P42" s="36"/>
      <c r="Q42" s="38"/>
      <c r="R42" s="201"/>
      <c r="S42" s="202"/>
      <c r="T42" s="202"/>
      <c r="U42" s="202"/>
      <c r="V42" s="203"/>
      <c r="W42" s="45" t="s">
        <v>18</v>
      </c>
      <c r="X42" s="146"/>
      <c r="Y42" s="147" t="s">
        <v>45</v>
      </c>
      <c r="Z42" s="148"/>
      <c r="AA42" s="149">
        <f t="shared" si="12"/>
        <v>0</v>
      </c>
      <c r="AB42" s="150"/>
      <c r="AC42" s="151" t="s">
        <v>45</v>
      </c>
      <c r="AD42" s="152"/>
      <c r="AE42" s="153">
        <f t="shared" si="13"/>
        <v>0</v>
      </c>
      <c r="AF42" s="154"/>
      <c r="AG42" s="155" t="s">
        <v>45</v>
      </c>
      <c r="AH42" s="156"/>
      <c r="AI42" s="157">
        <f t="shared" si="14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9"/>
        <v>0</v>
      </c>
      <c r="F43" s="31"/>
      <c r="G43" s="31"/>
      <c r="H43" s="32">
        <f>E43-G43-F43</f>
        <v>0</v>
      </c>
      <c r="I43" s="33"/>
      <c r="J43" s="34">
        <f t="shared" si="11"/>
        <v>-90</v>
      </c>
      <c r="K43" s="35"/>
      <c r="L43" s="36"/>
      <c r="M43" s="37"/>
      <c r="N43" s="91"/>
      <c r="O43" s="107"/>
      <c r="P43" s="36"/>
      <c r="Q43" s="38"/>
      <c r="R43" s="201"/>
      <c r="S43" s="202"/>
      <c r="T43" s="202"/>
      <c r="U43" s="202"/>
      <c r="V43" s="203"/>
      <c r="W43" s="45" t="s">
        <v>18</v>
      </c>
      <c r="X43" s="146"/>
      <c r="Y43" s="147" t="s">
        <v>45</v>
      </c>
      <c r="Z43" s="148"/>
      <c r="AA43" s="149">
        <f t="shared" si="12"/>
        <v>0</v>
      </c>
      <c r="AB43" s="150"/>
      <c r="AC43" s="151" t="s">
        <v>45</v>
      </c>
      <c r="AD43" s="152"/>
      <c r="AE43" s="153">
        <f t="shared" si="13"/>
        <v>0</v>
      </c>
      <c r="AF43" s="154"/>
      <c r="AG43" s="155" t="s">
        <v>45</v>
      </c>
      <c r="AH43" s="156"/>
      <c r="AI43" s="157">
        <f t="shared" si="14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9"/>
        <v>0</v>
      </c>
      <c r="F44" s="31"/>
      <c r="G44" s="31"/>
      <c r="H44" s="32">
        <f t="shared" ref="H44:H49" si="18">E44-G44-F44</f>
        <v>0</v>
      </c>
      <c r="I44" s="33"/>
      <c r="J44" s="34">
        <f t="shared" si="11"/>
        <v>-90</v>
      </c>
      <c r="K44" s="35"/>
      <c r="L44" s="36"/>
      <c r="M44" s="37"/>
      <c r="N44" s="91"/>
      <c r="O44" s="107"/>
      <c r="P44" s="36"/>
      <c r="Q44" s="38"/>
      <c r="R44" s="201"/>
      <c r="S44" s="202"/>
      <c r="T44" s="202"/>
      <c r="U44" s="202"/>
      <c r="V44" s="203"/>
      <c r="W44" s="45" t="s">
        <v>18</v>
      </c>
      <c r="X44" s="146"/>
      <c r="Y44" s="147" t="s">
        <v>45</v>
      </c>
      <c r="Z44" s="148"/>
      <c r="AA44" s="149">
        <f t="shared" si="12"/>
        <v>0</v>
      </c>
      <c r="AB44" s="150"/>
      <c r="AC44" s="151" t="s">
        <v>45</v>
      </c>
      <c r="AD44" s="152"/>
      <c r="AE44" s="153">
        <f t="shared" si="13"/>
        <v>0</v>
      </c>
      <c r="AF44" s="154"/>
      <c r="AG44" s="155" t="s">
        <v>45</v>
      </c>
      <c r="AH44" s="156"/>
      <c r="AI44" s="157">
        <f t="shared" si="14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9"/>
        <v>0</v>
      </c>
      <c r="F45" s="31"/>
      <c r="G45" s="31"/>
      <c r="H45" s="32">
        <f t="shared" si="18"/>
        <v>0</v>
      </c>
      <c r="I45" s="33"/>
      <c r="J45" s="34">
        <f t="shared" si="11"/>
        <v>-90</v>
      </c>
      <c r="K45" s="35"/>
      <c r="L45" s="36"/>
      <c r="M45" s="37"/>
      <c r="N45" s="91"/>
      <c r="O45" s="107"/>
      <c r="P45" s="36"/>
      <c r="Q45" s="38"/>
      <c r="R45" s="201"/>
      <c r="S45" s="202"/>
      <c r="T45" s="202"/>
      <c r="U45" s="202"/>
      <c r="V45" s="203"/>
      <c r="W45" s="45" t="s">
        <v>18</v>
      </c>
      <c r="X45" s="146"/>
      <c r="Y45" s="147" t="s">
        <v>45</v>
      </c>
      <c r="Z45" s="148"/>
      <c r="AA45" s="149">
        <f t="shared" si="12"/>
        <v>0</v>
      </c>
      <c r="AB45" s="150"/>
      <c r="AC45" s="151" t="s">
        <v>45</v>
      </c>
      <c r="AD45" s="152"/>
      <c r="AE45" s="153">
        <f t="shared" si="13"/>
        <v>0</v>
      </c>
      <c r="AF45" s="154"/>
      <c r="AG45" s="155" t="s">
        <v>45</v>
      </c>
      <c r="AH45" s="156"/>
      <c r="AI45" s="157">
        <f t="shared" si="14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9"/>
        <v>0</v>
      </c>
      <c r="F46" s="31"/>
      <c r="G46" s="31"/>
      <c r="H46" s="32">
        <f t="shared" si="18"/>
        <v>0</v>
      </c>
      <c r="I46" s="33"/>
      <c r="J46" s="34">
        <f t="shared" si="11"/>
        <v>-90</v>
      </c>
      <c r="K46" s="35"/>
      <c r="L46" s="36"/>
      <c r="M46" s="37"/>
      <c r="N46" s="91"/>
      <c r="O46" s="107"/>
      <c r="P46" s="36"/>
      <c r="Q46" s="38"/>
      <c r="R46" s="201"/>
      <c r="S46" s="202"/>
      <c r="T46" s="202"/>
      <c r="U46" s="202"/>
      <c r="V46" s="203"/>
      <c r="W46" s="45" t="s">
        <v>18</v>
      </c>
      <c r="X46" s="146"/>
      <c r="Y46" s="147" t="s">
        <v>45</v>
      </c>
      <c r="Z46" s="148"/>
      <c r="AA46" s="149">
        <f t="shared" si="12"/>
        <v>0</v>
      </c>
      <c r="AB46" s="150"/>
      <c r="AC46" s="151" t="s">
        <v>45</v>
      </c>
      <c r="AD46" s="152"/>
      <c r="AE46" s="153">
        <f t="shared" si="13"/>
        <v>0</v>
      </c>
      <c r="AF46" s="154"/>
      <c r="AG46" s="155" t="s">
        <v>45</v>
      </c>
      <c r="AH46" s="156"/>
      <c r="AI46" s="157">
        <f t="shared" si="14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9"/>
        <v>0</v>
      </c>
      <c r="F47" s="31"/>
      <c r="G47" s="31"/>
      <c r="H47" s="32">
        <f t="shared" si="18"/>
        <v>0</v>
      </c>
      <c r="I47" s="33"/>
      <c r="J47" s="34">
        <f t="shared" si="11"/>
        <v>-90</v>
      </c>
      <c r="K47" s="35"/>
      <c r="L47" s="36"/>
      <c r="M47" s="37"/>
      <c r="N47" s="91"/>
      <c r="O47" s="107"/>
      <c r="P47" s="36"/>
      <c r="Q47" s="38"/>
      <c r="R47" s="201"/>
      <c r="S47" s="202"/>
      <c r="T47" s="202"/>
      <c r="U47" s="202"/>
      <c r="V47" s="203"/>
      <c r="W47" s="45" t="s">
        <v>18</v>
      </c>
      <c r="X47" s="146"/>
      <c r="Y47" s="147" t="s">
        <v>45</v>
      </c>
      <c r="Z47" s="148"/>
      <c r="AA47" s="149">
        <f t="shared" si="12"/>
        <v>0</v>
      </c>
      <c r="AB47" s="150"/>
      <c r="AC47" s="151" t="s">
        <v>45</v>
      </c>
      <c r="AD47" s="152"/>
      <c r="AE47" s="153">
        <f t="shared" si="13"/>
        <v>0</v>
      </c>
      <c r="AF47" s="154"/>
      <c r="AG47" s="155" t="s">
        <v>45</v>
      </c>
      <c r="AH47" s="156"/>
      <c r="AI47" s="157">
        <f t="shared" si="14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9"/>
        <v>0</v>
      </c>
      <c r="F48" s="31"/>
      <c r="G48" s="31"/>
      <c r="H48" s="32">
        <f t="shared" si="18"/>
        <v>0</v>
      </c>
      <c r="I48" s="33"/>
      <c r="J48" s="34">
        <f t="shared" si="11"/>
        <v>-90</v>
      </c>
      <c r="K48" s="35"/>
      <c r="L48" s="36"/>
      <c r="M48" s="37"/>
      <c r="N48" s="91"/>
      <c r="O48" s="107"/>
      <c r="P48" s="36"/>
      <c r="Q48" s="38"/>
      <c r="R48" s="201"/>
      <c r="S48" s="202"/>
      <c r="T48" s="202"/>
      <c r="U48" s="202"/>
      <c r="V48" s="203"/>
      <c r="W48" s="45" t="s">
        <v>18</v>
      </c>
      <c r="X48" s="146"/>
      <c r="Y48" s="147" t="s">
        <v>45</v>
      </c>
      <c r="Z48" s="148"/>
      <c r="AA48" s="149">
        <f t="shared" si="12"/>
        <v>0</v>
      </c>
      <c r="AB48" s="150"/>
      <c r="AC48" s="151" t="s">
        <v>45</v>
      </c>
      <c r="AD48" s="152"/>
      <c r="AE48" s="153">
        <f t="shared" si="13"/>
        <v>0</v>
      </c>
      <c r="AF48" s="154"/>
      <c r="AG48" s="155" t="s">
        <v>45</v>
      </c>
      <c r="AH48" s="156"/>
      <c r="AI48" s="157">
        <f t="shared" si="14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9"/>
        <v>0</v>
      </c>
      <c r="F49" s="31"/>
      <c r="G49" s="31"/>
      <c r="H49" s="32">
        <f t="shared" si="18"/>
        <v>0</v>
      </c>
      <c r="I49" s="33"/>
      <c r="J49" s="34">
        <f t="shared" si="11"/>
        <v>-90</v>
      </c>
      <c r="K49" s="35"/>
      <c r="L49" s="36"/>
      <c r="M49" s="37"/>
      <c r="N49" s="91"/>
      <c r="O49" s="107"/>
      <c r="P49" s="36"/>
      <c r="Q49" s="38"/>
      <c r="R49" s="201"/>
      <c r="S49" s="202"/>
      <c r="T49" s="202"/>
      <c r="U49" s="202"/>
      <c r="V49" s="203"/>
      <c r="W49" s="45" t="s">
        <v>18</v>
      </c>
      <c r="X49" s="146"/>
      <c r="Y49" s="147" t="s">
        <v>45</v>
      </c>
      <c r="Z49" s="148"/>
      <c r="AA49" s="149">
        <f t="shared" si="12"/>
        <v>0</v>
      </c>
      <c r="AB49" s="150"/>
      <c r="AC49" s="151" t="s">
        <v>45</v>
      </c>
      <c r="AD49" s="152"/>
      <c r="AE49" s="153">
        <f t="shared" si="13"/>
        <v>0</v>
      </c>
      <c r="AF49" s="154"/>
      <c r="AG49" s="155" t="s">
        <v>45</v>
      </c>
      <c r="AH49" s="156"/>
      <c r="AI49" s="157">
        <f t="shared" si="14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9"/>
        <v>0</v>
      </c>
      <c r="F50" s="31"/>
      <c r="G50" s="31"/>
      <c r="H50" s="32">
        <f>E50-G50-F50</f>
        <v>0</v>
      </c>
      <c r="I50" s="33"/>
      <c r="J50" s="34">
        <f t="shared" si="11"/>
        <v>-90</v>
      </c>
      <c r="K50" s="35"/>
      <c r="L50" s="36"/>
      <c r="M50" s="37"/>
      <c r="N50" s="91"/>
      <c r="O50" s="107"/>
      <c r="P50" s="36"/>
      <c r="Q50" s="38"/>
      <c r="R50" s="201"/>
      <c r="S50" s="202"/>
      <c r="T50" s="202"/>
      <c r="U50" s="202"/>
      <c r="V50" s="203"/>
      <c r="W50" s="45" t="s">
        <v>18</v>
      </c>
      <c r="X50" s="146"/>
      <c r="Y50" s="147" t="s">
        <v>45</v>
      </c>
      <c r="Z50" s="148"/>
      <c r="AA50" s="149">
        <f t="shared" si="12"/>
        <v>0</v>
      </c>
      <c r="AB50" s="150"/>
      <c r="AC50" s="151" t="s">
        <v>45</v>
      </c>
      <c r="AD50" s="152"/>
      <c r="AE50" s="153">
        <f t="shared" si="13"/>
        <v>0</v>
      </c>
      <c r="AF50" s="154"/>
      <c r="AG50" s="155" t="s">
        <v>45</v>
      </c>
      <c r="AH50" s="156"/>
      <c r="AI50" s="157">
        <f t="shared" si="14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9"/>
        <v>0</v>
      </c>
      <c r="F51" s="31"/>
      <c r="G51" s="31"/>
      <c r="H51" s="32">
        <f t="shared" ref="H51:H57" si="19">E51-G51-F51</f>
        <v>0</v>
      </c>
      <c r="I51" s="33"/>
      <c r="J51" s="34">
        <f t="shared" si="11"/>
        <v>-90</v>
      </c>
      <c r="K51" s="35"/>
      <c r="L51" s="36"/>
      <c r="M51" s="37"/>
      <c r="N51" s="91"/>
      <c r="O51" s="107"/>
      <c r="P51" s="36"/>
      <c r="Q51" s="38"/>
      <c r="R51" s="201"/>
      <c r="S51" s="202"/>
      <c r="T51" s="202"/>
      <c r="U51" s="202"/>
      <c r="V51" s="203"/>
      <c r="W51" s="45" t="s">
        <v>18</v>
      </c>
      <c r="X51" s="146"/>
      <c r="Y51" s="147" t="s">
        <v>45</v>
      </c>
      <c r="Z51" s="148"/>
      <c r="AA51" s="149">
        <f t="shared" si="12"/>
        <v>0</v>
      </c>
      <c r="AB51" s="150"/>
      <c r="AC51" s="151" t="s">
        <v>45</v>
      </c>
      <c r="AD51" s="152"/>
      <c r="AE51" s="153">
        <f t="shared" si="13"/>
        <v>0</v>
      </c>
      <c r="AF51" s="154"/>
      <c r="AG51" s="155" t="s">
        <v>45</v>
      </c>
      <c r="AH51" s="156"/>
      <c r="AI51" s="157">
        <f t="shared" si="14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9"/>
        <v>0</v>
      </c>
      <c r="F52" s="31"/>
      <c r="G52" s="31"/>
      <c r="H52" s="32">
        <f t="shared" si="19"/>
        <v>0</v>
      </c>
      <c r="I52" s="33"/>
      <c r="J52" s="34">
        <f t="shared" si="11"/>
        <v>-90</v>
      </c>
      <c r="K52" s="35"/>
      <c r="L52" s="36"/>
      <c r="M52" s="37"/>
      <c r="N52" s="91"/>
      <c r="O52" s="107"/>
      <c r="P52" s="36"/>
      <c r="Q52" s="38"/>
      <c r="R52" s="201"/>
      <c r="S52" s="202"/>
      <c r="T52" s="202"/>
      <c r="U52" s="202"/>
      <c r="V52" s="203"/>
      <c r="W52" s="45" t="s">
        <v>18</v>
      </c>
      <c r="X52" s="146"/>
      <c r="Y52" s="147" t="s">
        <v>45</v>
      </c>
      <c r="Z52" s="148"/>
      <c r="AA52" s="149">
        <f t="shared" si="12"/>
        <v>0</v>
      </c>
      <c r="AB52" s="150"/>
      <c r="AC52" s="151" t="s">
        <v>45</v>
      </c>
      <c r="AD52" s="152"/>
      <c r="AE52" s="153">
        <f t="shared" si="13"/>
        <v>0</v>
      </c>
      <c r="AF52" s="154"/>
      <c r="AG52" s="155" t="s">
        <v>45</v>
      </c>
      <c r="AH52" s="156"/>
      <c r="AI52" s="157">
        <f t="shared" si="14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9"/>
        <v>0</v>
      </c>
      <c r="F53" s="31"/>
      <c r="G53" s="31"/>
      <c r="H53" s="32">
        <f t="shared" si="19"/>
        <v>0</v>
      </c>
      <c r="I53" s="33"/>
      <c r="J53" s="34">
        <f t="shared" si="11"/>
        <v>-90</v>
      </c>
      <c r="K53" s="35"/>
      <c r="L53" s="36"/>
      <c r="M53" s="37"/>
      <c r="N53" s="91"/>
      <c r="O53" s="107"/>
      <c r="P53" s="36"/>
      <c r="Q53" s="38"/>
      <c r="R53" s="201"/>
      <c r="S53" s="202"/>
      <c r="T53" s="202"/>
      <c r="U53" s="202"/>
      <c r="V53" s="203"/>
      <c r="W53" s="45" t="s">
        <v>18</v>
      </c>
      <c r="X53" s="146"/>
      <c r="Y53" s="147" t="s">
        <v>45</v>
      </c>
      <c r="Z53" s="148"/>
      <c r="AA53" s="149">
        <f t="shared" si="12"/>
        <v>0</v>
      </c>
      <c r="AB53" s="150"/>
      <c r="AC53" s="151" t="s">
        <v>45</v>
      </c>
      <c r="AD53" s="152"/>
      <c r="AE53" s="153">
        <f t="shared" si="13"/>
        <v>0</v>
      </c>
      <c r="AF53" s="154"/>
      <c r="AG53" s="155" t="s">
        <v>45</v>
      </c>
      <c r="AH53" s="156"/>
      <c r="AI53" s="157">
        <f t="shared" si="14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9"/>
        <v>0</v>
      </c>
      <c r="F54" s="31"/>
      <c r="G54" s="31"/>
      <c r="H54" s="32">
        <f t="shared" si="19"/>
        <v>0</v>
      </c>
      <c r="I54" s="33"/>
      <c r="J54" s="34">
        <f t="shared" si="11"/>
        <v>-90</v>
      </c>
      <c r="K54" s="35"/>
      <c r="L54" s="36"/>
      <c r="M54" s="37"/>
      <c r="N54" s="91"/>
      <c r="O54" s="107"/>
      <c r="P54" s="36"/>
      <c r="Q54" s="38"/>
      <c r="R54" s="201"/>
      <c r="S54" s="202"/>
      <c r="T54" s="202"/>
      <c r="U54" s="202"/>
      <c r="V54" s="203"/>
      <c r="W54" s="45" t="s">
        <v>18</v>
      </c>
      <c r="X54" s="146"/>
      <c r="Y54" s="147" t="s">
        <v>45</v>
      </c>
      <c r="Z54" s="148"/>
      <c r="AA54" s="149">
        <f t="shared" si="12"/>
        <v>0</v>
      </c>
      <c r="AB54" s="150"/>
      <c r="AC54" s="151" t="s">
        <v>45</v>
      </c>
      <c r="AD54" s="152"/>
      <c r="AE54" s="153">
        <f t="shared" si="13"/>
        <v>0</v>
      </c>
      <c r="AF54" s="154"/>
      <c r="AG54" s="155" t="s">
        <v>45</v>
      </c>
      <c r="AH54" s="156"/>
      <c r="AI54" s="157">
        <f t="shared" si="14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9"/>
        <v>0</v>
      </c>
      <c r="F55" s="31"/>
      <c r="G55" s="31"/>
      <c r="H55" s="32">
        <f t="shared" si="19"/>
        <v>0</v>
      </c>
      <c r="I55" s="33"/>
      <c r="J55" s="34">
        <f t="shared" si="11"/>
        <v>-90</v>
      </c>
      <c r="K55" s="35"/>
      <c r="L55" s="36"/>
      <c r="M55" s="37"/>
      <c r="N55" s="91"/>
      <c r="O55" s="107"/>
      <c r="P55" s="36"/>
      <c r="Q55" s="38"/>
      <c r="R55" s="201"/>
      <c r="S55" s="202"/>
      <c r="T55" s="202"/>
      <c r="U55" s="202"/>
      <c r="V55" s="203"/>
      <c r="W55" s="45" t="s">
        <v>18</v>
      </c>
      <c r="X55" s="146"/>
      <c r="Y55" s="147" t="s">
        <v>45</v>
      </c>
      <c r="Z55" s="148"/>
      <c r="AA55" s="149">
        <f t="shared" si="12"/>
        <v>0</v>
      </c>
      <c r="AB55" s="150"/>
      <c r="AC55" s="151" t="s">
        <v>45</v>
      </c>
      <c r="AD55" s="152"/>
      <c r="AE55" s="153">
        <f t="shared" si="13"/>
        <v>0</v>
      </c>
      <c r="AF55" s="154"/>
      <c r="AG55" s="155" t="s">
        <v>45</v>
      </c>
      <c r="AH55" s="156"/>
      <c r="AI55" s="157">
        <f t="shared" si="14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9"/>
        <v>0</v>
      </c>
      <c r="F56" s="31"/>
      <c r="G56" s="31"/>
      <c r="H56" s="32">
        <f t="shared" si="19"/>
        <v>0</v>
      </c>
      <c r="I56" s="33"/>
      <c r="J56" s="34">
        <f t="shared" si="11"/>
        <v>-90</v>
      </c>
      <c r="K56" s="35"/>
      <c r="L56" s="36"/>
      <c r="M56" s="37"/>
      <c r="N56" s="91"/>
      <c r="O56" s="107"/>
      <c r="P56" s="36"/>
      <c r="Q56" s="38"/>
      <c r="R56" s="201"/>
      <c r="S56" s="202"/>
      <c r="T56" s="202"/>
      <c r="U56" s="202"/>
      <c r="V56" s="203"/>
      <c r="W56" s="45" t="s">
        <v>18</v>
      </c>
      <c r="X56" s="146" t="s">
        <v>18</v>
      </c>
      <c r="Y56" s="147" t="s">
        <v>18</v>
      </c>
      <c r="Z56" s="148" t="s">
        <v>18</v>
      </c>
      <c r="AA56" s="149" t="s">
        <v>18</v>
      </c>
      <c r="AB56" s="150" t="s">
        <v>18</v>
      </c>
      <c r="AC56" s="151" t="s">
        <v>18</v>
      </c>
      <c r="AD56" s="152" t="s">
        <v>18</v>
      </c>
      <c r="AE56" s="153" t="s">
        <v>18</v>
      </c>
      <c r="AF56" s="154" t="s">
        <v>18</v>
      </c>
      <c r="AG56" s="155" t="s">
        <v>18</v>
      </c>
      <c r="AH56" s="156" t="s">
        <v>18</v>
      </c>
      <c r="AI56" s="157" t="s">
        <v>18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9"/>
        <v>0</v>
      </c>
      <c r="F57" s="31"/>
      <c r="G57" s="31"/>
      <c r="H57" s="32">
        <f t="shared" si="19"/>
        <v>0</v>
      </c>
      <c r="I57" s="33"/>
      <c r="J57" s="34">
        <f t="shared" si="11"/>
        <v>-90</v>
      </c>
      <c r="K57" s="35"/>
      <c r="L57" s="36"/>
      <c r="M57" s="37"/>
      <c r="N57" s="91"/>
      <c r="O57" s="107"/>
      <c r="P57" s="36"/>
      <c r="Q57" s="38"/>
      <c r="R57" s="201"/>
      <c r="S57" s="202"/>
      <c r="T57" s="202"/>
      <c r="U57" s="202"/>
      <c r="V57" s="20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1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4"/>
      <c r="S58" s="205"/>
      <c r="T58" s="205"/>
      <c r="U58" s="205"/>
      <c r="V58" s="206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7"/>
      <c r="S59" s="208"/>
      <c r="T59" s="208"/>
      <c r="U59" s="208"/>
      <c r="V59" s="209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46</v>
      </c>
      <c r="F60" s="67">
        <f>SUM(F2:F59)</f>
        <v>5</v>
      </c>
      <c r="G60" s="67">
        <f>SUM(G2:G59)</f>
        <v>3</v>
      </c>
      <c r="H60" s="68">
        <f>E60-F60-G60</f>
        <v>38</v>
      </c>
      <c r="I60" s="69">
        <f t="shared" ref="I60:Q60" si="20">SUM(I2:I59)</f>
        <v>41</v>
      </c>
      <c r="J60" s="70" t="e">
        <f t="shared" si="20"/>
        <v>#VALUE!</v>
      </c>
      <c r="K60" s="71">
        <f t="shared" si="20"/>
        <v>22</v>
      </c>
      <c r="L60" s="72">
        <f t="shared" si="20"/>
        <v>0</v>
      </c>
      <c r="M60" s="73">
        <f t="shared" si="20"/>
        <v>5</v>
      </c>
      <c r="N60" s="94">
        <f t="shared" si="20"/>
        <v>17</v>
      </c>
      <c r="O60" s="105">
        <f t="shared" si="20"/>
        <v>1</v>
      </c>
      <c r="P60" s="99">
        <f t="shared" si="20"/>
        <v>0</v>
      </c>
      <c r="Q60" s="73">
        <f t="shared" si="20"/>
        <v>0</v>
      </c>
      <c r="R60" s="74">
        <f>SUM(L60:Q60)</f>
        <v>23</v>
      </c>
      <c r="S60" s="210" t="s">
        <v>19</v>
      </c>
      <c r="T60" s="211"/>
      <c r="U60" s="211"/>
      <c r="V60" s="212"/>
      <c r="W60" s="158">
        <f>SUM(W2:W59)</f>
        <v>218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16</v>
      </c>
      <c r="AG60" s="155" t="s">
        <v>45</v>
      </c>
      <c r="AH60" s="162">
        <f>SUM(AH2:AH59)</f>
        <v>6</v>
      </c>
      <c r="AI60" s="163">
        <f>SUM(AI2:AI59)</f>
        <v>22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98"/>
      <c r="T61" s="199"/>
      <c r="U61" s="199"/>
      <c r="V61" s="200"/>
    </row>
    <row r="62" spans="1:35" s="75" customFormat="1" x14ac:dyDescent="0.45">
      <c r="A62"/>
      <c r="B62" s="1"/>
      <c r="I62" s="85">
        <f>I60+G60</f>
        <v>44</v>
      </c>
      <c r="J62" s="63"/>
      <c r="K62" s="86"/>
      <c r="M62" s="75">
        <f>L60+M60</f>
        <v>5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1" priority="1" stopIfTrue="1" operator="equal">
      <formula>-90</formula>
    </cfRule>
  </conditionalFormatting>
  <conditionalFormatting sqref="J3:J58">
    <cfRule type="cellIs" dxfId="30" priority="2" operator="equal">
      <formula>0</formula>
    </cfRule>
    <cfRule type="cellIs" dxfId="29" priority="3" operator="lessThan">
      <formula>0</formula>
    </cfRule>
    <cfRule type="cellIs" dxfId="2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activeCell="A3" sqref="A3:XFD17"/>
      <selection pane="bottomLeft" activeCell="AF3" sqref="AF3:AH3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45405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16" t="s">
        <v>14</v>
      </c>
      <c r="S1" s="217"/>
      <c r="T1" s="217"/>
      <c r="U1" s="217"/>
      <c r="V1" s="21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 x14ac:dyDescent="0.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9"/>
      <c r="S2" s="220"/>
      <c r="T2" s="220"/>
      <c r="U2" s="220"/>
      <c r="V2" s="22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0.41666666666666669</v>
      </c>
      <c r="B3" s="167" t="s">
        <v>48</v>
      </c>
      <c r="C3" s="28">
        <v>1929</v>
      </c>
      <c r="D3" s="29">
        <v>1931</v>
      </c>
      <c r="E3" s="30">
        <f t="shared" ref="E3" si="0">IF(ISBLANK(D3),0,(D3-C3+1))</f>
        <v>3</v>
      </c>
      <c r="F3" s="31">
        <v>1</v>
      </c>
      <c r="G3" s="31">
        <v>0</v>
      </c>
      <c r="H3" s="32">
        <f t="shared" ref="H3" si="1">E3-G3-F3</f>
        <v>2</v>
      </c>
      <c r="I3" s="168">
        <f>2+0</f>
        <v>2</v>
      </c>
      <c r="J3" s="34">
        <f>IF(ISBLANK(I3),-90,(-((I3)-SUM(L3:O3,K3))))</f>
        <v>0</v>
      </c>
      <c r="K3" s="169">
        <v>1</v>
      </c>
      <c r="L3" s="36">
        <v>0</v>
      </c>
      <c r="M3" s="37">
        <v>1</v>
      </c>
      <c r="N3" s="91">
        <v>0</v>
      </c>
      <c r="O3" s="107">
        <v>0</v>
      </c>
      <c r="P3" s="170">
        <v>0</v>
      </c>
      <c r="Q3" s="171">
        <v>0</v>
      </c>
      <c r="R3" s="264" t="s">
        <v>49</v>
      </c>
      <c r="S3" s="265"/>
      <c r="T3" s="265"/>
      <c r="U3" s="265"/>
      <c r="V3" s="266"/>
      <c r="W3" s="45" t="s">
        <v>18</v>
      </c>
      <c r="X3" s="146"/>
      <c r="Y3" s="147" t="s">
        <v>45</v>
      </c>
      <c r="Z3" s="148"/>
      <c r="AA3" s="149">
        <f t="shared" ref="AA3" si="2">X3+Z3</f>
        <v>0</v>
      </c>
      <c r="AB3" s="150"/>
      <c r="AC3" s="151" t="s">
        <v>45</v>
      </c>
      <c r="AD3" s="152"/>
      <c r="AE3" s="153">
        <f t="shared" ref="AE3" si="3">AB3+AD3</f>
        <v>0</v>
      </c>
      <c r="AF3" s="190">
        <f>K3-AH3</f>
        <v>1</v>
      </c>
      <c r="AG3" s="155" t="s">
        <v>45</v>
      </c>
      <c r="AH3" s="156">
        <f>G3-O3+J3</f>
        <v>0</v>
      </c>
      <c r="AI3" s="157">
        <f t="shared" ref="AI3" si="4">AF3+AH3</f>
        <v>1</v>
      </c>
    </row>
    <row r="4" spans="1:35" s="39" customFormat="1" ht="14.25" customHeight="1" x14ac:dyDescent="0.45">
      <c r="A4" s="172">
        <v>0.41666666666666669</v>
      </c>
      <c r="B4" s="173" t="s">
        <v>50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ref="J4:J5" si="5">IF(ISBLANK(I4),-90,(-((I4)-SUM(L4:Q4,K4))))</f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50" t="s">
        <v>18</v>
      </c>
      <c r="R4" s="267" t="s">
        <v>51</v>
      </c>
      <c r="S4" s="268"/>
      <c r="T4" s="268"/>
      <c r="U4" s="268"/>
      <c r="V4" s="269"/>
      <c r="W4" s="45">
        <v>24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14.25" customHeight="1" x14ac:dyDescent="0.45">
      <c r="A5" s="172">
        <v>0.4375</v>
      </c>
      <c r="B5" s="173" t="s">
        <v>52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si="5"/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67" t="s">
        <v>53</v>
      </c>
      <c r="S5" s="268"/>
      <c r="T5" s="268"/>
      <c r="U5" s="268"/>
      <c r="V5" s="269"/>
      <c r="W5" s="45">
        <v>35</v>
      </c>
      <c r="X5" s="146" t="s">
        <v>18</v>
      </c>
      <c r="Y5" s="147" t="s">
        <v>18</v>
      </c>
      <c r="Z5" s="148" t="s">
        <v>18</v>
      </c>
      <c r="AA5" s="149" t="s">
        <v>18</v>
      </c>
      <c r="AB5" s="150" t="s">
        <v>18</v>
      </c>
      <c r="AC5" s="151" t="s">
        <v>18</v>
      </c>
      <c r="AD5" s="152" t="s">
        <v>18</v>
      </c>
      <c r="AE5" s="153" t="s">
        <v>18</v>
      </c>
      <c r="AF5" s="154" t="s">
        <v>18</v>
      </c>
      <c r="AG5" s="155" t="s">
        <v>18</v>
      </c>
      <c r="AH5" s="156" t="s">
        <v>18</v>
      </c>
      <c r="AI5" s="157" t="s">
        <v>18</v>
      </c>
    </row>
    <row r="6" spans="1:35" s="39" customFormat="1" ht="26.25" customHeight="1" x14ac:dyDescent="0.45">
      <c r="A6" s="26">
        <v>0.45833333333333331</v>
      </c>
      <c r="B6" s="167" t="s">
        <v>54</v>
      </c>
      <c r="C6" s="28">
        <v>1932</v>
      </c>
      <c r="D6" s="29">
        <v>1938</v>
      </c>
      <c r="E6" s="30">
        <f t="shared" ref="E6:E11" si="6">IF(ISBLANK(D6),0,(D6-C6+1))</f>
        <v>7</v>
      </c>
      <c r="F6" s="31">
        <v>1</v>
      </c>
      <c r="G6" s="31">
        <v>2</v>
      </c>
      <c r="H6" s="32">
        <f t="shared" ref="H6:H11" si="7">E6-G6-F6</f>
        <v>4</v>
      </c>
      <c r="I6" s="168">
        <f>4+2</f>
        <v>6</v>
      </c>
      <c r="J6" s="34">
        <f t="shared" ref="J6:J11" si="8">IF(ISBLANK(I6),-90,(-((I6)-SUM(L6:O6,K6))))</f>
        <v>0</v>
      </c>
      <c r="K6" s="169">
        <v>5</v>
      </c>
      <c r="L6" s="36">
        <v>0</v>
      </c>
      <c r="M6" s="37">
        <v>0</v>
      </c>
      <c r="N6" s="91">
        <v>0</v>
      </c>
      <c r="O6" s="107">
        <v>1</v>
      </c>
      <c r="P6" s="170">
        <v>0</v>
      </c>
      <c r="Q6" s="171">
        <v>0</v>
      </c>
      <c r="R6" s="252" t="s">
        <v>55</v>
      </c>
      <c r="S6" s="253"/>
      <c r="T6" s="253"/>
      <c r="U6" s="253"/>
      <c r="V6" s="254"/>
      <c r="W6" s="45" t="s">
        <v>18</v>
      </c>
      <c r="X6" s="146"/>
      <c r="Y6" s="147" t="s">
        <v>45</v>
      </c>
      <c r="Z6" s="148"/>
      <c r="AA6" s="149">
        <f t="shared" ref="AA6:AA11" si="9">X6+Z6</f>
        <v>0</v>
      </c>
      <c r="AB6" s="150"/>
      <c r="AC6" s="151" t="s">
        <v>45</v>
      </c>
      <c r="AD6" s="152"/>
      <c r="AE6" s="153">
        <f t="shared" ref="AE6:AE11" si="10">AB6+AD6</f>
        <v>0</v>
      </c>
      <c r="AF6" s="190">
        <f t="shared" ref="AF6:AF11" si="11">K6-AH6</f>
        <v>4</v>
      </c>
      <c r="AG6" s="155" t="s">
        <v>45</v>
      </c>
      <c r="AH6" s="156">
        <f>G6-O6+J6</f>
        <v>1</v>
      </c>
      <c r="AI6" s="157">
        <f t="shared" ref="AI6:AI11" si="12">AF6+AH6</f>
        <v>5</v>
      </c>
    </row>
    <row r="7" spans="1:35" s="39" customFormat="1" ht="26.25" customHeight="1" x14ac:dyDescent="0.45">
      <c r="A7" s="26">
        <v>0.5</v>
      </c>
      <c r="B7" s="167" t="s">
        <v>48</v>
      </c>
      <c r="C7" s="28">
        <v>1939</v>
      </c>
      <c r="D7" s="29">
        <v>1943</v>
      </c>
      <c r="E7" s="30">
        <f t="shared" si="6"/>
        <v>5</v>
      </c>
      <c r="F7" s="31">
        <v>1</v>
      </c>
      <c r="G7" s="31">
        <v>0</v>
      </c>
      <c r="H7" s="32">
        <f t="shared" si="7"/>
        <v>4</v>
      </c>
      <c r="I7" s="168">
        <f>4+0</f>
        <v>4</v>
      </c>
      <c r="J7" s="34">
        <f t="shared" si="8"/>
        <v>0</v>
      </c>
      <c r="K7" s="169">
        <v>2</v>
      </c>
      <c r="L7" s="36">
        <v>0</v>
      </c>
      <c r="M7" s="37">
        <v>2</v>
      </c>
      <c r="N7" s="91">
        <v>0</v>
      </c>
      <c r="O7" s="107">
        <v>0</v>
      </c>
      <c r="P7" s="170">
        <v>0</v>
      </c>
      <c r="Q7" s="171">
        <v>0</v>
      </c>
      <c r="R7" s="252" t="s">
        <v>56</v>
      </c>
      <c r="S7" s="253"/>
      <c r="T7" s="253"/>
      <c r="U7" s="253"/>
      <c r="V7" s="254"/>
      <c r="W7" s="45" t="s">
        <v>18</v>
      </c>
      <c r="X7" s="146"/>
      <c r="Y7" s="147" t="s">
        <v>45</v>
      </c>
      <c r="Z7" s="148"/>
      <c r="AA7" s="149">
        <f t="shared" si="9"/>
        <v>0</v>
      </c>
      <c r="AB7" s="150"/>
      <c r="AC7" s="151" t="s">
        <v>45</v>
      </c>
      <c r="AD7" s="152"/>
      <c r="AE7" s="153">
        <f t="shared" si="10"/>
        <v>0</v>
      </c>
      <c r="AF7" s="190">
        <f t="shared" si="11"/>
        <v>2</v>
      </c>
      <c r="AG7" s="155" t="s">
        <v>45</v>
      </c>
      <c r="AH7" s="156">
        <f>G7-O7+J7</f>
        <v>0</v>
      </c>
      <c r="AI7" s="157">
        <f t="shared" si="12"/>
        <v>2</v>
      </c>
    </row>
    <row r="8" spans="1:35" s="39" customFormat="1" ht="26.25" customHeight="1" x14ac:dyDescent="0.45">
      <c r="A8" s="26">
        <v>4.1666666666666664E-2</v>
      </c>
      <c r="B8" s="167" t="s">
        <v>57</v>
      </c>
      <c r="C8" s="28">
        <v>1944</v>
      </c>
      <c r="D8" s="29">
        <v>1964</v>
      </c>
      <c r="E8" s="30">
        <f t="shared" si="6"/>
        <v>21</v>
      </c>
      <c r="F8" s="31">
        <v>0</v>
      </c>
      <c r="G8" s="31">
        <v>6</v>
      </c>
      <c r="H8" s="32">
        <f t="shared" si="7"/>
        <v>15</v>
      </c>
      <c r="I8" s="168">
        <f>15+6</f>
        <v>21</v>
      </c>
      <c r="J8" s="34">
        <f t="shared" si="8"/>
        <v>0</v>
      </c>
      <c r="K8" s="169">
        <v>6</v>
      </c>
      <c r="L8" s="36">
        <v>0</v>
      </c>
      <c r="M8" s="37">
        <v>7</v>
      </c>
      <c r="N8" s="91">
        <v>4</v>
      </c>
      <c r="O8" s="107">
        <v>4</v>
      </c>
      <c r="P8" s="170">
        <v>0</v>
      </c>
      <c r="Q8" s="171">
        <v>0</v>
      </c>
      <c r="R8" s="255"/>
      <c r="S8" s="256"/>
      <c r="T8" s="256"/>
      <c r="U8" s="256"/>
      <c r="V8" s="257"/>
      <c r="W8" s="45" t="s">
        <v>18</v>
      </c>
      <c r="X8" s="146"/>
      <c r="Y8" s="147" t="s">
        <v>45</v>
      </c>
      <c r="Z8" s="148"/>
      <c r="AA8" s="149">
        <f t="shared" si="9"/>
        <v>0</v>
      </c>
      <c r="AB8" s="150"/>
      <c r="AC8" s="151" t="s">
        <v>45</v>
      </c>
      <c r="AD8" s="152"/>
      <c r="AE8" s="153">
        <f t="shared" si="10"/>
        <v>0</v>
      </c>
      <c r="AF8" s="190">
        <f t="shared" si="11"/>
        <v>4</v>
      </c>
      <c r="AG8" s="155" t="s">
        <v>45</v>
      </c>
      <c r="AH8" s="156">
        <f>G8-O8+J8</f>
        <v>2</v>
      </c>
      <c r="AI8" s="157">
        <f t="shared" si="12"/>
        <v>6</v>
      </c>
    </row>
    <row r="9" spans="1:35" s="39" customFormat="1" ht="26.25" customHeight="1" x14ac:dyDescent="0.45">
      <c r="A9" s="26">
        <v>8.3333333333333329E-2</v>
      </c>
      <c r="B9" s="167" t="s">
        <v>58</v>
      </c>
      <c r="C9" s="28">
        <v>1965</v>
      </c>
      <c r="D9" s="29">
        <v>1970</v>
      </c>
      <c r="E9" s="30">
        <f t="shared" si="6"/>
        <v>6</v>
      </c>
      <c r="F9" s="31">
        <v>2</v>
      </c>
      <c r="G9" s="31">
        <v>1</v>
      </c>
      <c r="H9" s="32">
        <f t="shared" si="7"/>
        <v>3</v>
      </c>
      <c r="I9" s="168">
        <f>3+1</f>
        <v>4</v>
      </c>
      <c r="J9" s="34">
        <f t="shared" si="8"/>
        <v>0</v>
      </c>
      <c r="K9" s="169">
        <v>1</v>
      </c>
      <c r="L9" s="36">
        <v>0</v>
      </c>
      <c r="M9" s="37">
        <v>1</v>
      </c>
      <c r="N9" s="91">
        <v>1</v>
      </c>
      <c r="O9" s="107">
        <v>1</v>
      </c>
      <c r="P9" s="170">
        <v>0</v>
      </c>
      <c r="Q9" s="171">
        <v>0</v>
      </c>
      <c r="R9" s="252" t="s">
        <v>59</v>
      </c>
      <c r="S9" s="253"/>
      <c r="T9" s="253"/>
      <c r="U9" s="253"/>
      <c r="V9" s="254"/>
      <c r="W9" s="45" t="s">
        <v>18</v>
      </c>
      <c r="X9" s="146"/>
      <c r="Y9" s="147" t="s">
        <v>45</v>
      </c>
      <c r="Z9" s="148"/>
      <c r="AA9" s="149">
        <f t="shared" si="9"/>
        <v>0</v>
      </c>
      <c r="AB9" s="150"/>
      <c r="AC9" s="151" t="s">
        <v>45</v>
      </c>
      <c r="AD9" s="152"/>
      <c r="AE9" s="153">
        <f t="shared" si="10"/>
        <v>0</v>
      </c>
      <c r="AF9" s="190">
        <f t="shared" si="11"/>
        <v>1</v>
      </c>
      <c r="AG9" s="155" t="s">
        <v>45</v>
      </c>
      <c r="AH9" s="156">
        <f>G9-O9+J9</f>
        <v>0</v>
      </c>
      <c r="AI9" s="157">
        <f t="shared" si="12"/>
        <v>1</v>
      </c>
    </row>
    <row r="10" spans="1:35" s="39" customFormat="1" ht="26.25" customHeight="1" x14ac:dyDescent="0.45">
      <c r="A10" s="26">
        <v>0.125</v>
      </c>
      <c r="B10" s="167" t="s">
        <v>57</v>
      </c>
      <c r="C10" s="28">
        <v>1971</v>
      </c>
      <c r="D10" s="29">
        <v>1982</v>
      </c>
      <c r="E10" s="30">
        <f t="shared" si="6"/>
        <v>12</v>
      </c>
      <c r="F10" s="31">
        <v>1</v>
      </c>
      <c r="G10" s="31">
        <v>1</v>
      </c>
      <c r="H10" s="32">
        <f t="shared" si="7"/>
        <v>10</v>
      </c>
      <c r="I10" s="168">
        <f>10+1</f>
        <v>11</v>
      </c>
      <c r="J10" s="34">
        <f t="shared" si="8"/>
        <v>0</v>
      </c>
      <c r="K10" s="169">
        <v>5</v>
      </c>
      <c r="L10" s="36">
        <v>0</v>
      </c>
      <c r="M10" s="37">
        <v>4</v>
      </c>
      <c r="N10" s="91">
        <v>2</v>
      </c>
      <c r="O10" s="107">
        <v>0</v>
      </c>
      <c r="P10" s="170">
        <v>0</v>
      </c>
      <c r="Q10" s="171">
        <v>0</v>
      </c>
      <c r="R10" s="252" t="s">
        <v>60</v>
      </c>
      <c r="S10" s="253"/>
      <c r="T10" s="253"/>
      <c r="U10" s="253"/>
      <c r="V10" s="254"/>
      <c r="W10" s="45" t="s">
        <v>18</v>
      </c>
      <c r="X10" s="146"/>
      <c r="Y10" s="147" t="s">
        <v>45</v>
      </c>
      <c r="Z10" s="148"/>
      <c r="AA10" s="149">
        <f t="shared" si="9"/>
        <v>0</v>
      </c>
      <c r="AB10" s="150"/>
      <c r="AC10" s="151" t="s">
        <v>45</v>
      </c>
      <c r="AD10" s="152"/>
      <c r="AE10" s="153">
        <f t="shared" si="10"/>
        <v>0</v>
      </c>
      <c r="AF10" s="190">
        <f t="shared" si="11"/>
        <v>4</v>
      </c>
      <c r="AG10" s="155" t="s">
        <v>45</v>
      </c>
      <c r="AH10" s="156">
        <f>G10-O10+J10</f>
        <v>1</v>
      </c>
      <c r="AI10" s="157">
        <f t="shared" si="12"/>
        <v>5</v>
      </c>
    </row>
    <row r="11" spans="1:35" s="39" customFormat="1" ht="26.25" customHeight="1" x14ac:dyDescent="0.45">
      <c r="A11" s="26">
        <v>0.16666666666666666</v>
      </c>
      <c r="B11" s="167" t="s">
        <v>61</v>
      </c>
      <c r="C11" s="28">
        <v>1983</v>
      </c>
      <c r="D11" s="29">
        <v>1991</v>
      </c>
      <c r="E11" s="30">
        <f t="shared" si="6"/>
        <v>9</v>
      </c>
      <c r="F11" s="31">
        <v>0</v>
      </c>
      <c r="G11" s="31">
        <v>2</v>
      </c>
      <c r="H11" s="32">
        <f t="shared" si="7"/>
        <v>7</v>
      </c>
      <c r="I11" s="168">
        <f>7+2</f>
        <v>9</v>
      </c>
      <c r="J11" s="34">
        <f t="shared" si="8"/>
        <v>-1</v>
      </c>
      <c r="K11" s="169">
        <v>4</v>
      </c>
      <c r="L11" s="36">
        <v>0</v>
      </c>
      <c r="M11" s="37">
        <v>1</v>
      </c>
      <c r="N11" s="91">
        <v>2</v>
      </c>
      <c r="O11" s="107">
        <v>1</v>
      </c>
      <c r="P11" s="170">
        <v>0</v>
      </c>
      <c r="Q11" s="171">
        <v>1</v>
      </c>
      <c r="R11" s="255"/>
      <c r="S11" s="256"/>
      <c r="T11" s="256"/>
      <c r="U11" s="256"/>
      <c r="V11" s="257"/>
      <c r="W11" s="45" t="s">
        <v>18</v>
      </c>
      <c r="X11" s="146"/>
      <c r="Y11" s="147" t="s">
        <v>45</v>
      </c>
      <c r="Z11" s="148"/>
      <c r="AA11" s="149">
        <f t="shared" si="9"/>
        <v>0</v>
      </c>
      <c r="AB11" s="150"/>
      <c r="AC11" s="151" t="s">
        <v>45</v>
      </c>
      <c r="AD11" s="152"/>
      <c r="AE11" s="153">
        <f t="shared" si="10"/>
        <v>0</v>
      </c>
      <c r="AF11" s="190">
        <f t="shared" si="11"/>
        <v>3</v>
      </c>
      <c r="AG11" s="155" t="s">
        <v>45</v>
      </c>
      <c r="AH11" s="156">
        <f>G11-O11</f>
        <v>1</v>
      </c>
      <c r="AI11" s="157">
        <f t="shared" si="12"/>
        <v>4</v>
      </c>
    </row>
    <row r="12" spans="1:35" s="39" customFormat="1" x14ac:dyDescent="0.45">
      <c r="A12" s="174">
        <v>0.22916666666666666</v>
      </c>
      <c r="B12" s="175" t="s">
        <v>58</v>
      </c>
      <c r="C12" s="176" t="s">
        <v>18</v>
      </c>
      <c r="D12" s="177" t="s">
        <v>18</v>
      </c>
      <c r="E12" s="30" t="s">
        <v>18</v>
      </c>
      <c r="F12" s="178" t="s">
        <v>18</v>
      </c>
      <c r="G12" s="178" t="s">
        <v>18</v>
      </c>
      <c r="H12" s="32" t="s">
        <v>18</v>
      </c>
      <c r="I12" s="179" t="s">
        <v>18</v>
      </c>
      <c r="J12" s="34" t="e">
        <f t="shared" ref="J12:J13" si="13">IF(ISBLANK(I12),-90,(-((I12)-SUM(L12:Q12,K12))))</f>
        <v>#VALUE!</v>
      </c>
      <c r="K12" s="180" t="s">
        <v>18</v>
      </c>
      <c r="L12" s="181" t="s">
        <v>18</v>
      </c>
      <c r="M12" s="178" t="s">
        <v>18</v>
      </c>
      <c r="N12" s="182" t="s">
        <v>18</v>
      </c>
      <c r="O12" s="183" t="s">
        <v>18</v>
      </c>
      <c r="P12" s="181" t="s">
        <v>18</v>
      </c>
      <c r="Q12" s="184" t="s">
        <v>18</v>
      </c>
      <c r="R12" s="258" t="s">
        <v>62</v>
      </c>
      <c r="S12" s="259"/>
      <c r="T12" s="259"/>
      <c r="U12" s="259"/>
      <c r="V12" s="260"/>
      <c r="W12" s="178" t="s">
        <v>18</v>
      </c>
      <c r="X12" s="182" t="s">
        <v>18</v>
      </c>
      <c r="Y12" s="185" t="s">
        <v>18</v>
      </c>
      <c r="Z12" s="181" t="s">
        <v>18</v>
      </c>
      <c r="AA12" s="149" t="s">
        <v>18</v>
      </c>
      <c r="AB12" s="182" t="s">
        <v>18</v>
      </c>
      <c r="AC12" s="185" t="s">
        <v>18</v>
      </c>
      <c r="AD12" s="181" t="s">
        <v>18</v>
      </c>
      <c r="AE12" s="153" t="s">
        <v>18</v>
      </c>
      <c r="AF12" s="182" t="s">
        <v>18</v>
      </c>
      <c r="AG12" s="185" t="s">
        <v>18</v>
      </c>
      <c r="AH12" s="181" t="s">
        <v>18</v>
      </c>
      <c r="AI12" s="157" t="s">
        <v>18</v>
      </c>
    </row>
    <row r="13" spans="1:35" s="39" customFormat="1" ht="14.65" thickBot="1" x14ac:dyDescent="0.5">
      <c r="A13" s="174">
        <v>0.29166666666666669</v>
      </c>
      <c r="B13" s="175" t="s">
        <v>63</v>
      </c>
      <c r="C13" s="176" t="s">
        <v>18</v>
      </c>
      <c r="D13" s="177" t="s">
        <v>18</v>
      </c>
      <c r="E13" s="30" t="s">
        <v>18</v>
      </c>
      <c r="F13" s="178" t="s">
        <v>18</v>
      </c>
      <c r="G13" s="178" t="s">
        <v>18</v>
      </c>
      <c r="H13" s="32" t="s">
        <v>18</v>
      </c>
      <c r="I13" s="179" t="s">
        <v>18</v>
      </c>
      <c r="J13" s="34" t="e">
        <f t="shared" si="13"/>
        <v>#VALUE!</v>
      </c>
      <c r="K13" s="180" t="s">
        <v>18</v>
      </c>
      <c r="L13" s="181" t="s">
        <v>18</v>
      </c>
      <c r="M13" s="178" t="s">
        <v>18</v>
      </c>
      <c r="N13" s="182" t="s">
        <v>18</v>
      </c>
      <c r="O13" s="183" t="s">
        <v>18</v>
      </c>
      <c r="P13" s="181" t="s">
        <v>18</v>
      </c>
      <c r="Q13" s="184" t="s">
        <v>18</v>
      </c>
      <c r="R13" s="261" t="s">
        <v>62</v>
      </c>
      <c r="S13" s="262"/>
      <c r="T13" s="262"/>
      <c r="U13" s="262"/>
      <c r="V13" s="263"/>
      <c r="W13" s="178" t="s">
        <v>18</v>
      </c>
      <c r="X13" s="182" t="s">
        <v>18</v>
      </c>
      <c r="Y13" s="185" t="s">
        <v>18</v>
      </c>
      <c r="Z13" s="181" t="s">
        <v>18</v>
      </c>
      <c r="AA13" s="149" t="s">
        <v>18</v>
      </c>
      <c r="AB13" s="182" t="s">
        <v>18</v>
      </c>
      <c r="AC13" s="185" t="s">
        <v>18</v>
      </c>
      <c r="AD13" s="181" t="s">
        <v>18</v>
      </c>
      <c r="AE13" s="153" t="s">
        <v>18</v>
      </c>
      <c r="AF13" s="182" t="s">
        <v>18</v>
      </c>
      <c r="AG13" s="185" t="s">
        <v>18</v>
      </c>
      <c r="AH13" s="181" t="s">
        <v>18</v>
      </c>
      <c r="AI13" s="157" t="s">
        <v>18</v>
      </c>
    </row>
    <row r="14" spans="1:35" s="39" customFormat="1" ht="26.25" hidden="1" customHeight="1" x14ac:dyDescent="0.45">
      <c r="A14" s="26"/>
      <c r="B14" s="27"/>
      <c r="C14" s="28"/>
      <c r="D14" s="29"/>
      <c r="E14" s="30">
        <f t="shared" ref="E14:E19" si="14">IF(ISBLANK(D14),0,(D14-C14+1))</f>
        <v>0</v>
      </c>
      <c r="F14" s="31"/>
      <c r="G14" s="31"/>
      <c r="H14" s="32">
        <f t="shared" ref="H14" si="15">E14-G14-F14</f>
        <v>0</v>
      </c>
      <c r="I14" s="33"/>
      <c r="J14" s="34">
        <f t="shared" ref="J14:J19" si="16">IF(ISBLANK(I14),-90,(-((I14)-(SUM(L14:Q14,K14)))))</f>
        <v>-90</v>
      </c>
      <c r="K14" s="35"/>
      <c r="L14" s="36"/>
      <c r="M14" s="37"/>
      <c r="N14" s="91"/>
      <c r="O14" s="107"/>
      <c r="P14" s="36"/>
      <c r="Q14" s="38"/>
      <c r="R14" s="164"/>
      <c r="S14" s="165"/>
      <c r="T14" s="165"/>
      <c r="U14" s="165"/>
      <c r="V14" s="166"/>
      <c r="W14" s="45" t="s">
        <v>18</v>
      </c>
      <c r="X14" s="146"/>
      <c r="Y14" s="147" t="s">
        <v>45</v>
      </c>
      <c r="Z14" s="148"/>
      <c r="AA14" s="149">
        <f t="shared" ref="AA14:AA19" si="17">X14+Z14</f>
        <v>0</v>
      </c>
      <c r="AB14" s="150"/>
      <c r="AC14" s="151" t="s">
        <v>45</v>
      </c>
      <c r="AD14" s="152"/>
      <c r="AE14" s="153">
        <f t="shared" ref="AE14:AE19" si="18">AB14+AD14</f>
        <v>0</v>
      </c>
      <c r="AF14" s="154"/>
      <c r="AG14" s="155" t="s">
        <v>45</v>
      </c>
      <c r="AH14" s="156"/>
      <c r="AI14" s="157">
        <f t="shared" ref="AI14:AI19" si="19">AF14+AH14</f>
        <v>0</v>
      </c>
    </row>
    <row r="15" spans="1:35" s="39" customFormat="1" ht="26.25" hidden="1" customHeight="1" x14ac:dyDescent="0.45">
      <c r="A15" s="26"/>
      <c r="B15" s="27"/>
      <c r="C15" s="28"/>
      <c r="D15" s="29"/>
      <c r="E15" s="30">
        <f t="shared" si="14"/>
        <v>0</v>
      </c>
      <c r="F15" s="31"/>
      <c r="G15" s="31"/>
      <c r="H15" s="32">
        <f>E15-G15-F15</f>
        <v>0</v>
      </c>
      <c r="I15" s="33"/>
      <c r="J15" s="34">
        <f t="shared" si="16"/>
        <v>-90</v>
      </c>
      <c r="K15" s="35"/>
      <c r="L15" s="36"/>
      <c r="M15" s="37"/>
      <c r="N15" s="91"/>
      <c r="O15" s="107"/>
      <c r="P15" s="36"/>
      <c r="Q15" s="38"/>
      <c r="R15" s="164"/>
      <c r="S15" s="165"/>
      <c r="T15" s="165"/>
      <c r="U15" s="165"/>
      <c r="V15" s="166"/>
      <c r="W15" s="45" t="s">
        <v>18</v>
      </c>
      <c r="X15" s="146"/>
      <c r="Y15" s="147" t="s">
        <v>45</v>
      </c>
      <c r="Z15" s="148"/>
      <c r="AA15" s="149">
        <f t="shared" si="17"/>
        <v>0</v>
      </c>
      <c r="AB15" s="150"/>
      <c r="AC15" s="151" t="s">
        <v>45</v>
      </c>
      <c r="AD15" s="152"/>
      <c r="AE15" s="153">
        <f t="shared" si="18"/>
        <v>0</v>
      </c>
      <c r="AF15" s="154"/>
      <c r="AG15" s="155" t="s">
        <v>45</v>
      </c>
      <c r="AH15" s="156"/>
      <c r="AI15" s="157">
        <f t="shared" si="19"/>
        <v>0</v>
      </c>
    </row>
    <row r="16" spans="1:35" s="39" customFormat="1" ht="26.25" hidden="1" customHeight="1" x14ac:dyDescent="0.45">
      <c r="A16" s="26"/>
      <c r="B16" s="27"/>
      <c r="C16" s="28"/>
      <c r="D16" s="29"/>
      <c r="E16" s="30">
        <f t="shared" si="14"/>
        <v>0</v>
      </c>
      <c r="F16" s="31"/>
      <c r="G16" s="31"/>
      <c r="H16" s="32">
        <f t="shared" ref="H16:H19" si="20">E16-G16-F16</f>
        <v>0</v>
      </c>
      <c r="I16" s="33"/>
      <c r="J16" s="34">
        <f t="shared" si="16"/>
        <v>-90</v>
      </c>
      <c r="K16" s="35"/>
      <c r="L16" s="36"/>
      <c r="M16" s="37"/>
      <c r="N16" s="91"/>
      <c r="O16" s="107"/>
      <c r="P16" s="36"/>
      <c r="Q16" s="38"/>
      <c r="R16" s="201"/>
      <c r="S16" s="202"/>
      <c r="T16" s="202"/>
      <c r="U16" s="202"/>
      <c r="V16" s="203"/>
      <c r="W16" s="45" t="s">
        <v>18</v>
      </c>
      <c r="X16" s="146"/>
      <c r="Y16" s="147" t="s">
        <v>45</v>
      </c>
      <c r="Z16" s="148"/>
      <c r="AA16" s="149">
        <f t="shared" si="17"/>
        <v>0</v>
      </c>
      <c r="AB16" s="150"/>
      <c r="AC16" s="151" t="s">
        <v>45</v>
      </c>
      <c r="AD16" s="152"/>
      <c r="AE16" s="153">
        <f t="shared" si="18"/>
        <v>0</v>
      </c>
      <c r="AF16" s="154"/>
      <c r="AG16" s="155" t="s">
        <v>45</v>
      </c>
      <c r="AH16" s="156"/>
      <c r="AI16" s="157">
        <f t="shared" si="19"/>
        <v>0</v>
      </c>
    </row>
    <row r="17" spans="1:35" s="39" customFormat="1" ht="26.25" hidden="1" customHeight="1" x14ac:dyDescent="0.45">
      <c r="A17" s="26"/>
      <c r="B17" s="27"/>
      <c r="C17" s="28"/>
      <c r="D17" s="29"/>
      <c r="E17" s="30">
        <f t="shared" si="14"/>
        <v>0</v>
      </c>
      <c r="F17" s="31"/>
      <c r="G17" s="31"/>
      <c r="H17" s="32">
        <f t="shared" si="20"/>
        <v>0</v>
      </c>
      <c r="I17" s="33"/>
      <c r="J17" s="34">
        <f t="shared" si="16"/>
        <v>-90</v>
      </c>
      <c r="K17" s="35"/>
      <c r="L17" s="36"/>
      <c r="M17" s="37"/>
      <c r="N17" s="91"/>
      <c r="O17" s="107"/>
      <c r="P17" s="36"/>
      <c r="Q17" s="38"/>
      <c r="R17" s="201"/>
      <c r="S17" s="202"/>
      <c r="T17" s="202"/>
      <c r="U17" s="202"/>
      <c r="V17" s="203"/>
      <c r="W17" s="45" t="s">
        <v>18</v>
      </c>
      <c r="X17" s="146"/>
      <c r="Y17" s="147" t="s">
        <v>45</v>
      </c>
      <c r="Z17" s="148"/>
      <c r="AA17" s="149">
        <f t="shared" si="17"/>
        <v>0</v>
      </c>
      <c r="AB17" s="150"/>
      <c r="AC17" s="151" t="s">
        <v>45</v>
      </c>
      <c r="AD17" s="152"/>
      <c r="AE17" s="153">
        <f t="shared" si="18"/>
        <v>0</v>
      </c>
      <c r="AF17" s="154"/>
      <c r="AG17" s="155" t="s">
        <v>45</v>
      </c>
      <c r="AH17" s="156"/>
      <c r="AI17" s="157">
        <f t="shared" si="19"/>
        <v>0</v>
      </c>
    </row>
    <row r="18" spans="1:35" s="39" customFormat="1" ht="26.25" hidden="1" customHeight="1" x14ac:dyDescent="0.45">
      <c r="A18" s="26"/>
      <c r="B18" s="27"/>
      <c r="C18" s="28"/>
      <c r="D18" s="29"/>
      <c r="E18" s="30">
        <f t="shared" si="14"/>
        <v>0</v>
      </c>
      <c r="F18" s="31"/>
      <c r="G18" s="31"/>
      <c r="H18" s="32">
        <f t="shared" si="20"/>
        <v>0</v>
      </c>
      <c r="I18" s="33"/>
      <c r="J18" s="34">
        <f t="shared" si="16"/>
        <v>-90</v>
      </c>
      <c r="K18" s="35"/>
      <c r="L18" s="36"/>
      <c r="M18" s="37"/>
      <c r="N18" s="91"/>
      <c r="O18" s="107"/>
      <c r="P18" s="36"/>
      <c r="Q18" s="38"/>
      <c r="R18" s="201"/>
      <c r="S18" s="202"/>
      <c r="T18" s="202"/>
      <c r="U18" s="202"/>
      <c r="V18" s="203"/>
      <c r="W18" s="45" t="s">
        <v>18</v>
      </c>
      <c r="X18" s="146"/>
      <c r="Y18" s="147" t="s">
        <v>45</v>
      </c>
      <c r="Z18" s="148"/>
      <c r="AA18" s="149">
        <f t="shared" si="17"/>
        <v>0</v>
      </c>
      <c r="AB18" s="150"/>
      <c r="AC18" s="151" t="s">
        <v>45</v>
      </c>
      <c r="AD18" s="152"/>
      <c r="AE18" s="153">
        <f t="shared" si="18"/>
        <v>0</v>
      </c>
      <c r="AF18" s="154"/>
      <c r="AG18" s="155" t="s">
        <v>45</v>
      </c>
      <c r="AH18" s="156"/>
      <c r="AI18" s="157">
        <f t="shared" si="19"/>
        <v>0</v>
      </c>
    </row>
    <row r="19" spans="1:35" s="39" customFormat="1" ht="26.25" hidden="1" customHeight="1" x14ac:dyDescent="0.45">
      <c r="A19" s="26"/>
      <c r="B19" s="27"/>
      <c r="C19" s="28"/>
      <c r="D19" s="29"/>
      <c r="E19" s="30">
        <f t="shared" si="14"/>
        <v>0</v>
      </c>
      <c r="F19" s="31"/>
      <c r="G19" s="31"/>
      <c r="H19" s="32">
        <f t="shared" si="20"/>
        <v>0</v>
      </c>
      <c r="I19" s="33"/>
      <c r="J19" s="34">
        <f t="shared" si="16"/>
        <v>-90</v>
      </c>
      <c r="K19" s="35"/>
      <c r="L19" s="36"/>
      <c r="M19" s="37"/>
      <c r="N19" s="91"/>
      <c r="O19" s="107"/>
      <c r="P19" s="36"/>
      <c r="Q19" s="38"/>
      <c r="R19" s="201"/>
      <c r="S19" s="202"/>
      <c r="T19" s="202"/>
      <c r="U19" s="202"/>
      <c r="V19" s="203"/>
      <c r="W19" s="45" t="s">
        <v>18</v>
      </c>
      <c r="X19" s="146"/>
      <c r="Y19" s="147" t="s">
        <v>45</v>
      </c>
      <c r="Z19" s="148"/>
      <c r="AA19" s="149">
        <f t="shared" si="17"/>
        <v>0</v>
      </c>
      <c r="AB19" s="150"/>
      <c r="AC19" s="151" t="s">
        <v>45</v>
      </c>
      <c r="AD19" s="152"/>
      <c r="AE19" s="153">
        <f t="shared" si="18"/>
        <v>0</v>
      </c>
      <c r="AF19" s="154"/>
      <c r="AG19" s="155" t="s">
        <v>45</v>
      </c>
      <c r="AH19" s="156"/>
      <c r="AI19" s="157">
        <f t="shared" si="19"/>
        <v>0</v>
      </c>
    </row>
    <row r="20" spans="1:35" s="39" customFormat="1" ht="26.25" hidden="1" customHeight="1" x14ac:dyDescent="0.45">
      <c r="A20" s="26"/>
      <c r="B20" s="27"/>
      <c r="C20" s="28"/>
      <c r="D20" s="29"/>
      <c r="E20" s="30">
        <f t="shared" ref="E20:E57" si="21">IF(ISBLANK(D20),0,(D20-C20+1))</f>
        <v>0</v>
      </c>
      <c r="F20" s="31"/>
      <c r="G20" s="31"/>
      <c r="H20" s="32">
        <f t="shared" ref="H20:H24" si="22">E20-G20-F20</f>
        <v>0</v>
      </c>
      <c r="I20" s="33"/>
      <c r="J20" s="34">
        <f t="shared" ref="J20:J58" si="23">IF(ISBLANK(I20),-90,(-((I20)-(SUM(L20:Q20,K20)))))</f>
        <v>-90</v>
      </c>
      <c r="K20" s="35"/>
      <c r="L20" s="36"/>
      <c r="M20" s="37"/>
      <c r="N20" s="91"/>
      <c r="O20" s="107"/>
      <c r="P20" s="36"/>
      <c r="Q20" s="38"/>
      <c r="R20" s="201"/>
      <c r="S20" s="202"/>
      <c r="T20" s="202"/>
      <c r="U20" s="202"/>
      <c r="V20" s="203"/>
      <c r="W20" s="45" t="s">
        <v>18</v>
      </c>
      <c r="X20" s="146"/>
      <c r="Y20" s="147" t="s">
        <v>45</v>
      </c>
      <c r="Z20" s="148"/>
      <c r="AA20" s="149">
        <f t="shared" ref="AA20:AA36" si="24">X20+Z20</f>
        <v>0</v>
      </c>
      <c r="AB20" s="150"/>
      <c r="AC20" s="151" t="s">
        <v>45</v>
      </c>
      <c r="AD20" s="152"/>
      <c r="AE20" s="153">
        <f t="shared" ref="AE20:AE56" si="25">AB20+AD20</f>
        <v>0</v>
      </c>
      <c r="AF20" s="154"/>
      <c r="AG20" s="155" t="s">
        <v>45</v>
      </c>
      <c r="AH20" s="156"/>
      <c r="AI20" s="157">
        <f t="shared" ref="AI20:AI56" si="26">AF20+AH20</f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si="21"/>
        <v>0</v>
      </c>
      <c r="F21" s="31"/>
      <c r="G21" s="31"/>
      <c r="H21" s="32">
        <f t="shared" si="22"/>
        <v>0</v>
      </c>
      <c r="I21" s="33"/>
      <c r="J21" s="34">
        <f t="shared" si="23"/>
        <v>-90</v>
      </c>
      <c r="K21" s="35"/>
      <c r="L21" s="36"/>
      <c r="M21" s="37"/>
      <c r="N21" s="91"/>
      <c r="O21" s="107"/>
      <c r="P21" s="36"/>
      <c r="Q21" s="38"/>
      <c r="R21" s="201"/>
      <c r="S21" s="202"/>
      <c r="T21" s="202"/>
      <c r="U21" s="202"/>
      <c r="V21" s="203"/>
      <c r="W21" s="45" t="s">
        <v>18</v>
      </c>
      <c r="X21" s="146"/>
      <c r="Y21" s="147" t="s">
        <v>45</v>
      </c>
      <c r="Z21" s="148"/>
      <c r="AA21" s="149">
        <f t="shared" si="24"/>
        <v>0</v>
      </c>
      <c r="AB21" s="150"/>
      <c r="AC21" s="151" t="s">
        <v>45</v>
      </c>
      <c r="AD21" s="152"/>
      <c r="AE21" s="153">
        <f t="shared" si="25"/>
        <v>0</v>
      </c>
      <c r="AF21" s="154"/>
      <c r="AG21" s="155" t="s">
        <v>45</v>
      </c>
      <c r="AH21" s="156"/>
      <c r="AI21" s="157">
        <f t="shared" si="26"/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21"/>
        <v>0</v>
      </c>
      <c r="F22" s="31"/>
      <c r="G22" s="31"/>
      <c r="H22" s="32">
        <f t="shared" si="22"/>
        <v>0</v>
      </c>
      <c r="I22" s="33"/>
      <c r="J22" s="34">
        <f t="shared" si="23"/>
        <v>-90</v>
      </c>
      <c r="K22" s="35"/>
      <c r="L22" s="36"/>
      <c r="M22" s="37"/>
      <c r="N22" s="91"/>
      <c r="O22" s="107"/>
      <c r="P22" s="36"/>
      <c r="Q22" s="38"/>
      <c r="R22" s="201"/>
      <c r="S22" s="202"/>
      <c r="T22" s="202"/>
      <c r="U22" s="202"/>
      <c r="V22" s="203"/>
      <c r="W22" s="45" t="s">
        <v>18</v>
      </c>
      <c r="X22" s="146"/>
      <c r="Y22" s="147" t="s">
        <v>45</v>
      </c>
      <c r="Z22" s="148"/>
      <c r="AA22" s="149">
        <f t="shared" si="24"/>
        <v>0</v>
      </c>
      <c r="AB22" s="150"/>
      <c r="AC22" s="151" t="s">
        <v>45</v>
      </c>
      <c r="AD22" s="152"/>
      <c r="AE22" s="153">
        <f t="shared" si="25"/>
        <v>0</v>
      </c>
      <c r="AF22" s="154"/>
      <c r="AG22" s="155" t="s">
        <v>45</v>
      </c>
      <c r="AH22" s="156"/>
      <c r="AI22" s="157">
        <f t="shared" si="26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21"/>
        <v>0</v>
      </c>
      <c r="F23" s="31"/>
      <c r="G23" s="31"/>
      <c r="H23" s="32">
        <f t="shared" si="22"/>
        <v>0</v>
      </c>
      <c r="I23" s="33"/>
      <c r="J23" s="34">
        <f t="shared" si="23"/>
        <v>-90</v>
      </c>
      <c r="K23" s="35"/>
      <c r="L23" s="36"/>
      <c r="M23" s="37"/>
      <c r="N23" s="91"/>
      <c r="O23" s="107"/>
      <c r="P23" s="36"/>
      <c r="Q23" s="38"/>
      <c r="R23" s="201"/>
      <c r="S23" s="202"/>
      <c r="T23" s="202"/>
      <c r="U23" s="202"/>
      <c r="V23" s="203"/>
      <c r="W23" s="45" t="s">
        <v>18</v>
      </c>
      <c r="X23" s="146"/>
      <c r="Y23" s="147" t="s">
        <v>45</v>
      </c>
      <c r="Z23" s="148"/>
      <c r="AA23" s="149">
        <f t="shared" si="24"/>
        <v>0</v>
      </c>
      <c r="AB23" s="150"/>
      <c r="AC23" s="151" t="s">
        <v>45</v>
      </c>
      <c r="AD23" s="152"/>
      <c r="AE23" s="153">
        <f t="shared" si="25"/>
        <v>0</v>
      </c>
      <c r="AF23" s="154"/>
      <c r="AG23" s="155" t="s">
        <v>45</v>
      </c>
      <c r="AH23" s="156"/>
      <c r="AI23" s="157">
        <f t="shared" si="26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21"/>
        <v>0</v>
      </c>
      <c r="F24" s="31"/>
      <c r="G24" s="31"/>
      <c r="H24" s="32">
        <f t="shared" si="22"/>
        <v>0</v>
      </c>
      <c r="I24" s="33"/>
      <c r="J24" s="34">
        <f t="shared" si="23"/>
        <v>-90</v>
      </c>
      <c r="K24" s="35"/>
      <c r="L24" s="36"/>
      <c r="M24" s="37"/>
      <c r="N24" s="91"/>
      <c r="O24" s="107"/>
      <c r="P24" s="36"/>
      <c r="Q24" s="38"/>
      <c r="R24" s="201"/>
      <c r="S24" s="202"/>
      <c r="T24" s="202"/>
      <c r="U24" s="202"/>
      <c r="V24" s="203"/>
      <c r="W24" s="45" t="s">
        <v>18</v>
      </c>
      <c r="X24" s="146"/>
      <c r="Y24" s="147" t="s">
        <v>45</v>
      </c>
      <c r="Z24" s="148"/>
      <c r="AA24" s="149">
        <f t="shared" si="24"/>
        <v>0</v>
      </c>
      <c r="AB24" s="150"/>
      <c r="AC24" s="151" t="s">
        <v>45</v>
      </c>
      <c r="AD24" s="152"/>
      <c r="AE24" s="153">
        <f t="shared" si="25"/>
        <v>0</v>
      </c>
      <c r="AF24" s="154"/>
      <c r="AG24" s="155" t="s">
        <v>45</v>
      </c>
      <c r="AH24" s="156"/>
      <c r="AI24" s="157">
        <f t="shared" si="26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21"/>
        <v>0</v>
      </c>
      <c r="F25" s="31"/>
      <c r="G25" s="31"/>
      <c r="H25" s="32">
        <f>E25-G25-F25</f>
        <v>0</v>
      </c>
      <c r="I25" s="33"/>
      <c r="J25" s="34">
        <f t="shared" si="23"/>
        <v>-90</v>
      </c>
      <c r="K25" s="35"/>
      <c r="L25" s="36"/>
      <c r="M25" s="37"/>
      <c r="N25" s="91"/>
      <c r="O25" s="107"/>
      <c r="P25" s="36"/>
      <c r="Q25" s="38"/>
      <c r="R25" s="201"/>
      <c r="S25" s="202"/>
      <c r="T25" s="202"/>
      <c r="U25" s="202"/>
      <c r="V25" s="203"/>
      <c r="W25" s="45" t="s">
        <v>18</v>
      </c>
      <c r="X25" s="146"/>
      <c r="Y25" s="147" t="s">
        <v>45</v>
      </c>
      <c r="Z25" s="148"/>
      <c r="AA25" s="149">
        <f t="shared" si="24"/>
        <v>0</v>
      </c>
      <c r="AB25" s="150"/>
      <c r="AC25" s="151" t="s">
        <v>45</v>
      </c>
      <c r="AD25" s="152"/>
      <c r="AE25" s="153">
        <f t="shared" si="25"/>
        <v>0</v>
      </c>
      <c r="AF25" s="154"/>
      <c r="AG25" s="155" t="s">
        <v>45</v>
      </c>
      <c r="AH25" s="156"/>
      <c r="AI25" s="157">
        <f t="shared" si="26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21"/>
        <v>0</v>
      </c>
      <c r="F26" s="31"/>
      <c r="G26" s="31"/>
      <c r="H26" s="32">
        <f t="shared" ref="H26:H34" si="27">E26-G26-F26</f>
        <v>0</v>
      </c>
      <c r="I26" s="33"/>
      <c r="J26" s="34">
        <f t="shared" si="23"/>
        <v>-90</v>
      </c>
      <c r="K26" s="35"/>
      <c r="L26" s="36"/>
      <c r="M26" s="37"/>
      <c r="N26" s="91"/>
      <c r="O26" s="107"/>
      <c r="P26" s="36"/>
      <c r="Q26" s="38"/>
      <c r="R26" s="201"/>
      <c r="S26" s="202"/>
      <c r="T26" s="202"/>
      <c r="U26" s="202"/>
      <c r="V26" s="203"/>
      <c r="W26" s="45" t="s">
        <v>18</v>
      </c>
      <c r="X26" s="146"/>
      <c r="Y26" s="147" t="s">
        <v>45</v>
      </c>
      <c r="Z26" s="148"/>
      <c r="AA26" s="149">
        <f t="shared" si="24"/>
        <v>0</v>
      </c>
      <c r="AB26" s="150"/>
      <c r="AC26" s="151" t="s">
        <v>45</v>
      </c>
      <c r="AD26" s="152"/>
      <c r="AE26" s="153">
        <f t="shared" si="25"/>
        <v>0</v>
      </c>
      <c r="AF26" s="154"/>
      <c r="AG26" s="155" t="s">
        <v>45</v>
      </c>
      <c r="AH26" s="156"/>
      <c r="AI26" s="157">
        <f t="shared" si="26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21"/>
        <v>0</v>
      </c>
      <c r="F27" s="31"/>
      <c r="G27" s="31"/>
      <c r="H27" s="32">
        <f t="shared" si="27"/>
        <v>0</v>
      </c>
      <c r="I27" s="33"/>
      <c r="J27" s="34">
        <f t="shared" si="23"/>
        <v>-90</v>
      </c>
      <c r="K27" s="35"/>
      <c r="L27" s="36"/>
      <c r="M27" s="37"/>
      <c r="N27" s="91"/>
      <c r="O27" s="107"/>
      <c r="P27" s="36"/>
      <c r="Q27" s="38"/>
      <c r="R27" s="201"/>
      <c r="S27" s="202"/>
      <c r="T27" s="202"/>
      <c r="U27" s="202"/>
      <c r="V27" s="203"/>
      <c r="W27" s="45" t="s">
        <v>18</v>
      </c>
      <c r="X27" s="146"/>
      <c r="Y27" s="147" t="s">
        <v>45</v>
      </c>
      <c r="Z27" s="148"/>
      <c r="AA27" s="149">
        <f t="shared" si="24"/>
        <v>0</v>
      </c>
      <c r="AB27" s="150"/>
      <c r="AC27" s="151" t="s">
        <v>45</v>
      </c>
      <c r="AD27" s="152"/>
      <c r="AE27" s="153">
        <f t="shared" si="25"/>
        <v>0</v>
      </c>
      <c r="AF27" s="154"/>
      <c r="AG27" s="155" t="s">
        <v>45</v>
      </c>
      <c r="AH27" s="156"/>
      <c r="AI27" s="157">
        <f t="shared" si="26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21"/>
        <v>0</v>
      </c>
      <c r="F28" s="31"/>
      <c r="G28" s="31"/>
      <c r="H28" s="32">
        <f t="shared" si="27"/>
        <v>0</v>
      </c>
      <c r="I28" s="33"/>
      <c r="J28" s="34">
        <f t="shared" si="23"/>
        <v>-90</v>
      </c>
      <c r="K28" s="35"/>
      <c r="L28" s="36"/>
      <c r="M28" s="37"/>
      <c r="N28" s="91"/>
      <c r="O28" s="107"/>
      <c r="P28" s="36"/>
      <c r="Q28" s="38"/>
      <c r="R28" s="201"/>
      <c r="S28" s="202"/>
      <c r="T28" s="202"/>
      <c r="U28" s="202"/>
      <c r="V28" s="203"/>
      <c r="W28" s="45" t="s">
        <v>18</v>
      </c>
      <c r="X28" s="146"/>
      <c r="Y28" s="147" t="s">
        <v>45</v>
      </c>
      <c r="Z28" s="148"/>
      <c r="AA28" s="149">
        <f t="shared" si="24"/>
        <v>0</v>
      </c>
      <c r="AB28" s="150"/>
      <c r="AC28" s="151" t="s">
        <v>45</v>
      </c>
      <c r="AD28" s="152"/>
      <c r="AE28" s="153">
        <f t="shared" si="25"/>
        <v>0</v>
      </c>
      <c r="AF28" s="154"/>
      <c r="AG28" s="155" t="s">
        <v>45</v>
      </c>
      <c r="AH28" s="156"/>
      <c r="AI28" s="157">
        <f t="shared" si="26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21"/>
        <v>0</v>
      </c>
      <c r="F29" s="31"/>
      <c r="G29" s="31"/>
      <c r="H29" s="32">
        <f t="shared" si="27"/>
        <v>0</v>
      </c>
      <c r="I29" s="33"/>
      <c r="J29" s="34">
        <f t="shared" si="23"/>
        <v>-90</v>
      </c>
      <c r="K29" s="35"/>
      <c r="L29" s="36"/>
      <c r="M29" s="37"/>
      <c r="N29" s="91"/>
      <c r="O29" s="107"/>
      <c r="P29" s="36"/>
      <c r="Q29" s="38"/>
      <c r="R29" s="201"/>
      <c r="S29" s="202"/>
      <c r="T29" s="202"/>
      <c r="U29" s="202"/>
      <c r="V29" s="203"/>
      <c r="W29" s="45" t="s">
        <v>18</v>
      </c>
      <c r="X29" s="146"/>
      <c r="Y29" s="147" t="s">
        <v>45</v>
      </c>
      <c r="Z29" s="148"/>
      <c r="AA29" s="149">
        <f t="shared" si="24"/>
        <v>0</v>
      </c>
      <c r="AB29" s="150"/>
      <c r="AC29" s="151" t="s">
        <v>45</v>
      </c>
      <c r="AD29" s="152"/>
      <c r="AE29" s="153">
        <f t="shared" si="25"/>
        <v>0</v>
      </c>
      <c r="AF29" s="154"/>
      <c r="AG29" s="155" t="s">
        <v>45</v>
      </c>
      <c r="AH29" s="156"/>
      <c r="AI29" s="157">
        <f t="shared" si="26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21"/>
        <v>0</v>
      </c>
      <c r="F30" s="31"/>
      <c r="G30" s="31"/>
      <c r="H30" s="32">
        <f t="shared" si="27"/>
        <v>0</v>
      </c>
      <c r="I30" s="33"/>
      <c r="J30" s="34">
        <f t="shared" si="23"/>
        <v>-90</v>
      </c>
      <c r="K30" s="35"/>
      <c r="L30" s="36"/>
      <c r="M30" s="37"/>
      <c r="N30" s="91"/>
      <c r="O30" s="107"/>
      <c r="P30" s="36"/>
      <c r="Q30" s="38"/>
      <c r="R30" s="201"/>
      <c r="S30" s="202"/>
      <c r="T30" s="202"/>
      <c r="U30" s="202"/>
      <c r="V30" s="203"/>
      <c r="W30" s="45" t="s">
        <v>18</v>
      </c>
      <c r="X30" s="146"/>
      <c r="Y30" s="147" t="s">
        <v>45</v>
      </c>
      <c r="Z30" s="148"/>
      <c r="AA30" s="149">
        <f t="shared" si="24"/>
        <v>0</v>
      </c>
      <c r="AB30" s="150"/>
      <c r="AC30" s="151" t="s">
        <v>45</v>
      </c>
      <c r="AD30" s="152"/>
      <c r="AE30" s="153">
        <f t="shared" si="25"/>
        <v>0</v>
      </c>
      <c r="AF30" s="154"/>
      <c r="AG30" s="155" t="s">
        <v>45</v>
      </c>
      <c r="AH30" s="156"/>
      <c r="AI30" s="157">
        <f t="shared" si="26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21"/>
        <v>0</v>
      </c>
      <c r="F31" s="31"/>
      <c r="G31" s="31"/>
      <c r="H31" s="32">
        <f t="shared" si="27"/>
        <v>0</v>
      </c>
      <c r="I31" s="33"/>
      <c r="J31" s="34">
        <f t="shared" si="23"/>
        <v>-90</v>
      </c>
      <c r="K31" s="35"/>
      <c r="L31" s="36"/>
      <c r="M31" s="37"/>
      <c r="N31" s="91"/>
      <c r="O31" s="107"/>
      <c r="P31" s="36"/>
      <c r="Q31" s="38"/>
      <c r="R31" s="201"/>
      <c r="S31" s="202"/>
      <c r="T31" s="202"/>
      <c r="U31" s="202"/>
      <c r="V31" s="203"/>
      <c r="W31" s="45" t="s">
        <v>18</v>
      </c>
      <c r="X31" s="146"/>
      <c r="Y31" s="147" t="s">
        <v>45</v>
      </c>
      <c r="Z31" s="148"/>
      <c r="AA31" s="149">
        <f t="shared" si="24"/>
        <v>0</v>
      </c>
      <c r="AB31" s="150"/>
      <c r="AC31" s="151" t="s">
        <v>45</v>
      </c>
      <c r="AD31" s="152"/>
      <c r="AE31" s="153">
        <f t="shared" si="25"/>
        <v>0</v>
      </c>
      <c r="AF31" s="154"/>
      <c r="AG31" s="155" t="s">
        <v>45</v>
      </c>
      <c r="AH31" s="156"/>
      <c r="AI31" s="157">
        <f t="shared" si="26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21"/>
        <v>0</v>
      </c>
      <c r="F32" s="31"/>
      <c r="G32" s="31"/>
      <c r="H32" s="32">
        <f t="shared" si="27"/>
        <v>0</v>
      </c>
      <c r="I32" s="33"/>
      <c r="J32" s="34">
        <f t="shared" si="23"/>
        <v>-90</v>
      </c>
      <c r="K32" s="35"/>
      <c r="L32" s="36"/>
      <c r="M32" s="37"/>
      <c r="N32" s="91"/>
      <c r="O32" s="107"/>
      <c r="P32" s="36"/>
      <c r="Q32" s="38"/>
      <c r="R32" s="201"/>
      <c r="S32" s="202"/>
      <c r="T32" s="202"/>
      <c r="U32" s="202"/>
      <c r="V32" s="203"/>
      <c r="W32" s="45" t="s">
        <v>18</v>
      </c>
      <c r="X32" s="146"/>
      <c r="Y32" s="147" t="s">
        <v>45</v>
      </c>
      <c r="Z32" s="148"/>
      <c r="AA32" s="149">
        <f t="shared" si="24"/>
        <v>0</v>
      </c>
      <c r="AB32" s="150"/>
      <c r="AC32" s="151" t="s">
        <v>45</v>
      </c>
      <c r="AD32" s="152"/>
      <c r="AE32" s="153">
        <f t="shared" si="25"/>
        <v>0</v>
      </c>
      <c r="AF32" s="154"/>
      <c r="AG32" s="155" t="s">
        <v>45</v>
      </c>
      <c r="AH32" s="156"/>
      <c r="AI32" s="157">
        <f t="shared" si="26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21"/>
        <v>0</v>
      </c>
      <c r="F33" s="31"/>
      <c r="G33" s="31"/>
      <c r="H33" s="32">
        <f t="shared" si="27"/>
        <v>0</v>
      </c>
      <c r="I33" s="33"/>
      <c r="J33" s="34">
        <f t="shared" si="23"/>
        <v>-90</v>
      </c>
      <c r="K33" s="35"/>
      <c r="L33" s="36"/>
      <c r="M33" s="37"/>
      <c r="N33" s="91"/>
      <c r="O33" s="107"/>
      <c r="P33" s="36"/>
      <c r="Q33" s="38"/>
      <c r="R33" s="201"/>
      <c r="S33" s="202"/>
      <c r="T33" s="202"/>
      <c r="U33" s="202"/>
      <c r="V33" s="203"/>
      <c r="W33" s="45" t="s">
        <v>18</v>
      </c>
      <c r="X33" s="146"/>
      <c r="Y33" s="147" t="s">
        <v>45</v>
      </c>
      <c r="Z33" s="148"/>
      <c r="AA33" s="149">
        <f t="shared" si="24"/>
        <v>0</v>
      </c>
      <c r="AB33" s="150"/>
      <c r="AC33" s="151" t="s">
        <v>45</v>
      </c>
      <c r="AD33" s="152"/>
      <c r="AE33" s="153">
        <f t="shared" si="25"/>
        <v>0</v>
      </c>
      <c r="AF33" s="154"/>
      <c r="AG33" s="155" t="s">
        <v>45</v>
      </c>
      <c r="AH33" s="156"/>
      <c r="AI33" s="157">
        <f t="shared" si="26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21"/>
        <v>0</v>
      </c>
      <c r="F34" s="31"/>
      <c r="G34" s="31"/>
      <c r="H34" s="32">
        <f t="shared" si="27"/>
        <v>0</v>
      </c>
      <c r="I34" s="33"/>
      <c r="J34" s="34">
        <f t="shared" si="23"/>
        <v>-90</v>
      </c>
      <c r="K34" s="35"/>
      <c r="L34" s="36"/>
      <c r="M34" s="37"/>
      <c r="N34" s="91"/>
      <c r="O34" s="107"/>
      <c r="P34" s="36"/>
      <c r="Q34" s="38"/>
      <c r="R34" s="201"/>
      <c r="S34" s="202"/>
      <c r="T34" s="202"/>
      <c r="U34" s="202"/>
      <c r="V34" s="203"/>
      <c r="W34" s="45" t="s">
        <v>18</v>
      </c>
      <c r="X34" s="146"/>
      <c r="Y34" s="147" t="s">
        <v>45</v>
      </c>
      <c r="Z34" s="148"/>
      <c r="AA34" s="149">
        <f t="shared" si="24"/>
        <v>0</v>
      </c>
      <c r="AB34" s="150"/>
      <c r="AC34" s="151" t="s">
        <v>45</v>
      </c>
      <c r="AD34" s="152"/>
      <c r="AE34" s="153">
        <f t="shared" si="25"/>
        <v>0</v>
      </c>
      <c r="AF34" s="154"/>
      <c r="AG34" s="155" t="s">
        <v>45</v>
      </c>
      <c r="AH34" s="156"/>
      <c r="AI34" s="157">
        <f t="shared" si="26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21"/>
        <v>0</v>
      </c>
      <c r="F35" s="31"/>
      <c r="G35" s="31"/>
      <c r="H35" s="32">
        <f>E35-G35-F35</f>
        <v>0</v>
      </c>
      <c r="I35" s="33"/>
      <c r="J35" s="34">
        <f t="shared" si="23"/>
        <v>-90</v>
      </c>
      <c r="K35" s="35"/>
      <c r="L35" s="36"/>
      <c r="M35" s="37"/>
      <c r="N35" s="91"/>
      <c r="O35" s="107"/>
      <c r="P35" s="36"/>
      <c r="Q35" s="38"/>
      <c r="R35" s="201"/>
      <c r="S35" s="202"/>
      <c r="T35" s="202"/>
      <c r="U35" s="202"/>
      <c r="V35" s="203"/>
      <c r="W35" s="45" t="s">
        <v>18</v>
      </c>
      <c r="X35" s="146"/>
      <c r="Y35" s="147" t="s">
        <v>45</v>
      </c>
      <c r="Z35" s="148"/>
      <c r="AA35" s="149">
        <f t="shared" si="24"/>
        <v>0</v>
      </c>
      <c r="AB35" s="150"/>
      <c r="AC35" s="151" t="s">
        <v>45</v>
      </c>
      <c r="AD35" s="152"/>
      <c r="AE35" s="153">
        <f t="shared" si="25"/>
        <v>0</v>
      </c>
      <c r="AF35" s="154"/>
      <c r="AG35" s="155" t="s">
        <v>45</v>
      </c>
      <c r="AH35" s="156"/>
      <c r="AI35" s="157">
        <f t="shared" si="26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21"/>
        <v>0</v>
      </c>
      <c r="F36" s="31"/>
      <c r="G36" s="31"/>
      <c r="H36" s="32">
        <f t="shared" ref="H36:H42" si="28">E36-G36-F36</f>
        <v>0</v>
      </c>
      <c r="I36" s="33"/>
      <c r="J36" s="34">
        <f t="shared" si="23"/>
        <v>-90</v>
      </c>
      <c r="K36" s="35"/>
      <c r="L36" s="36"/>
      <c r="M36" s="37"/>
      <c r="N36" s="91"/>
      <c r="O36" s="107"/>
      <c r="P36" s="36"/>
      <c r="Q36" s="38"/>
      <c r="R36" s="201"/>
      <c r="S36" s="202"/>
      <c r="T36" s="202"/>
      <c r="U36" s="202"/>
      <c r="V36" s="203"/>
      <c r="W36" s="45" t="s">
        <v>18</v>
      </c>
      <c r="X36" s="146"/>
      <c r="Y36" s="147" t="s">
        <v>45</v>
      </c>
      <c r="Z36" s="148"/>
      <c r="AA36" s="149">
        <f t="shared" si="24"/>
        <v>0</v>
      </c>
      <c r="AB36" s="150"/>
      <c r="AC36" s="151" t="s">
        <v>45</v>
      </c>
      <c r="AD36" s="152"/>
      <c r="AE36" s="153">
        <f t="shared" si="25"/>
        <v>0</v>
      </c>
      <c r="AF36" s="154"/>
      <c r="AG36" s="155" t="s">
        <v>45</v>
      </c>
      <c r="AH36" s="156"/>
      <c r="AI36" s="157">
        <f t="shared" si="26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21"/>
        <v>0</v>
      </c>
      <c r="F37" s="31"/>
      <c r="G37" s="31"/>
      <c r="H37" s="32">
        <f t="shared" si="28"/>
        <v>0</v>
      </c>
      <c r="I37" s="33"/>
      <c r="J37" s="34">
        <f t="shared" si="23"/>
        <v>-90</v>
      </c>
      <c r="K37" s="35"/>
      <c r="L37" s="36"/>
      <c r="M37" s="37"/>
      <c r="N37" s="91"/>
      <c r="O37" s="107"/>
      <c r="P37" s="36"/>
      <c r="Q37" s="38"/>
      <c r="R37" s="201"/>
      <c r="S37" s="202"/>
      <c r="T37" s="202"/>
      <c r="U37" s="202"/>
      <c r="V37" s="20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25"/>
        <v>0</v>
      </c>
      <c r="AF37" s="154"/>
      <c r="AG37" s="155" t="s">
        <v>45</v>
      </c>
      <c r="AH37" s="156"/>
      <c r="AI37" s="157">
        <f t="shared" si="26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21"/>
        <v>0</v>
      </c>
      <c r="F38" s="31"/>
      <c r="G38" s="31"/>
      <c r="H38" s="32">
        <f t="shared" si="28"/>
        <v>0</v>
      </c>
      <c r="I38" s="33"/>
      <c r="J38" s="34">
        <f t="shared" si="23"/>
        <v>-90</v>
      </c>
      <c r="K38" s="35"/>
      <c r="L38" s="36"/>
      <c r="M38" s="37"/>
      <c r="N38" s="91"/>
      <c r="O38" s="107"/>
      <c r="P38" s="36"/>
      <c r="Q38" s="38"/>
      <c r="R38" s="201"/>
      <c r="S38" s="202"/>
      <c r="T38" s="202"/>
      <c r="U38" s="202"/>
      <c r="V38" s="203"/>
      <c r="W38" s="45" t="s">
        <v>18</v>
      </c>
      <c r="X38" s="146"/>
      <c r="Y38" s="147" t="s">
        <v>45</v>
      </c>
      <c r="Z38" s="148"/>
      <c r="AA38" s="149">
        <f t="shared" ref="AA38:AA56" si="29">X38+Z38</f>
        <v>0</v>
      </c>
      <c r="AB38" s="150"/>
      <c r="AC38" s="151" t="s">
        <v>45</v>
      </c>
      <c r="AD38" s="152"/>
      <c r="AE38" s="153">
        <f t="shared" si="25"/>
        <v>0</v>
      </c>
      <c r="AF38" s="154"/>
      <c r="AG38" s="155" t="s">
        <v>45</v>
      </c>
      <c r="AH38" s="156"/>
      <c r="AI38" s="157">
        <f t="shared" si="26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21"/>
        <v>0</v>
      </c>
      <c r="F39" s="31"/>
      <c r="G39" s="31"/>
      <c r="H39" s="32">
        <f t="shared" si="28"/>
        <v>0</v>
      </c>
      <c r="I39" s="33"/>
      <c r="J39" s="34">
        <f t="shared" si="23"/>
        <v>-90</v>
      </c>
      <c r="K39" s="35"/>
      <c r="L39" s="36"/>
      <c r="M39" s="37"/>
      <c r="N39" s="91"/>
      <c r="O39" s="107"/>
      <c r="P39" s="36"/>
      <c r="Q39" s="38"/>
      <c r="R39" s="201"/>
      <c r="S39" s="202"/>
      <c r="T39" s="202"/>
      <c r="U39" s="202"/>
      <c r="V39" s="203"/>
      <c r="W39" s="45" t="s">
        <v>18</v>
      </c>
      <c r="X39" s="146"/>
      <c r="Y39" s="147" t="s">
        <v>45</v>
      </c>
      <c r="Z39" s="148"/>
      <c r="AA39" s="149">
        <f t="shared" si="29"/>
        <v>0</v>
      </c>
      <c r="AB39" s="150"/>
      <c r="AC39" s="151" t="s">
        <v>45</v>
      </c>
      <c r="AD39" s="152"/>
      <c r="AE39" s="153">
        <f t="shared" si="25"/>
        <v>0</v>
      </c>
      <c r="AF39" s="154"/>
      <c r="AG39" s="155" t="s">
        <v>45</v>
      </c>
      <c r="AH39" s="156"/>
      <c r="AI39" s="157">
        <f t="shared" si="26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21"/>
        <v>0</v>
      </c>
      <c r="F40" s="31"/>
      <c r="G40" s="31"/>
      <c r="H40" s="32">
        <f t="shared" si="28"/>
        <v>0</v>
      </c>
      <c r="I40" s="33"/>
      <c r="J40" s="34">
        <f t="shared" si="23"/>
        <v>-90</v>
      </c>
      <c r="K40" s="35"/>
      <c r="L40" s="36"/>
      <c r="M40" s="37"/>
      <c r="N40" s="91"/>
      <c r="O40" s="107"/>
      <c r="P40" s="36"/>
      <c r="Q40" s="38"/>
      <c r="R40" s="201"/>
      <c r="S40" s="202"/>
      <c r="T40" s="202"/>
      <c r="U40" s="202"/>
      <c r="V40" s="203"/>
      <c r="W40" s="45" t="s">
        <v>18</v>
      </c>
      <c r="X40" s="146"/>
      <c r="Y40" s="147" t="s">
        <v>45</v>
      </c>
      <c r="Z40" s="148"/>
      <c r="AA40" s="149">
        <f t="shared" si="29"/>
        <v>0</v>
      </c>
      <c r="AB40" s="150"/>
      <c r="AC40" s="151" t="s">
        <v>45</v>
      </c>
      <c r="AD40" s="152"/>
      <c r="AE40" s="153">
        <f t="shared" si="25"/>
        <v>0</v>
      </c>
      <c r="AF40" s="154"/>
      <c r="AG40" s="155" t="s">
        <v>45</v>
      </c>
      <c r="AH40" s="156"/>
      <c r="AI40" s="157">
        <f t="shared" si="26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21"/>
        <v>0</v>
      </c>
      <c r="F41" s="31"/>
      <c r="G41" s="31"/>
      <c r="H41" s="32">
        <f t="shared" si="28"/>
        <v>0</v>
      </c>
      <c r="I41" s="33"/>
      <c r="J41" s="34">
        <f t="shared" si="23"/>
        <v>-90</v>
      </c>
      <c r="K41" s="35"/>
      <c r="L41" s="36"/>
      <c r="M41" s="37"/>
      <c r="N41" s="91"/>
      <c r="O41" s="107"/>
      <c r="P41" s="36"/>
      <c r="Q41" s="38"/>
      <c r="R41" s="201"/>
      <c r="S41" s="202"/>
      <c r="T41" s="202"/>
      <c r="U41" s="202"/>
      <c r="V41" s="203"/>
      <c r="W41" s="45" t="s">
        <v>18</v>
      </c>
      <c r="X41" s="146"/>
      <c r="Y41" s="147" t="s">
        <v>45</v>
      </c>
      <c r="Z41" s="148"/>
      <c r="AA41" s="149">
        <f t="shared" si="29"/>
        <v>0</v>
      </c>
      <c r="AB41" s="150"/>
      <c r="AC41" s="151" t="s">
        <v>45</v>
      </c>
      <c r="AD41" s="152"/>
      <c r="AE41" s="153">
        <f t="shared" si="25"/>
        <v>0</v>
      </c>
      <c r="AF41" s="154"/>
      <c r="AG41" s="155" t="s">
        <v>45</v>
      </c>
      <c r="AH41" s="156"/>
      <c r="AI41" s="157">
        <f t="shared" si="26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21"/>
        <v>0</v>
      </c>
      <c r="F42" s="31"/>
      <c r="G42" s="31"/>
      <c r="H42" s="32">
        <f t="shared" si="28"/>
        <v>0</v>
      </c>
      <c r="I42" s="33"/>
      <c r="J42" s="34">
        <f t="shared" si="23"/>
        <v>-90</v>
      </c>
      <c r="K42" s="35"/>
      <c r="L42" s="36"/>
      <c r="M42" s="37"/>
      <c r="N42" s="91"/>
      <c r="O42" s="107"/>
      <c r="P42" s="36"/>
      <c r="Q42" s="38"/>
      <c r="R42" s="201"/>
      <c r="S42" s="202"/>
      <c r="T42" s="202"/>
      <c r="U42" s="202"/>
      <c r="V42" s="203"/>
      <c r="W42" s="45" t="s">
        <v>18</v>
      </c>
      <c r="X42" s="146"/>
      <c r="Y42" s="147" t="s">
        <v>45</v>
      </c>
      <c r="Z42" s="148"/>
      <c r="AA42" s="149">
        <f t="shared" si="29"/>
        <v>0</v>
      </c>
      <c r="AB42" s="150"/>
      <c r="AC42" s="151" t="s">
        <v>45</v>
      </c>
      <c r="AD42" s="152"/>
      <c r="AE42" s="153">
        <f t="shared" si="25"/>
        <v>0</v>
      </c>
      <c r="AF42" s="154"/>
      <c r="AG42" s="155" t="s">
        <v>45</v>
      </c>
      <c r="AH42" s="156"/>
      <c r="AI42" s="157">
        <f t="shared" si="26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21"/>
        <v>0</v>
      </c>
      <c r="F43" s="31"/>
      <c r="G43" s="31"/>
      <c r="H43" s="32">
        <f>E43-G43-F43</f>
        <v>0</v>
      </c>
      <c r="I43" s="33"/>
      <c r="J43" s="34">
        <f t="shared" si="23"/>
        <v>-90</v>
      </c>
      <c r="K43" s="35"/>
      <c r="L43" s="36"/>
      <c r="M43" s="37"/>
      <c r="N43" s="91"/>
      <c r="O43" s="107"/>
      <c r="P43" s="36"/>
      <c r="Q43" s="38"/>
      <c r="R43" s="201"/>
      <c r="S43" s="202"/>
      <c r="T43" s="202"/>
      <c r="U43" s="202"/>
      <c r="V43" s="203"/>
      <c r="W43" s="45" t="s">
        <v>18</v>
      </c>
      <c r="X43" s="146"/>
      <c r="Y43" s="147" t="s">
        <v>45</v>
      </c>
      <c r="Z43" s="148"/>
      <c r="AA43" s="149">
        <f t="shared" si="29"/>
        <v>0</v>
      </c>
      <c r="AB43" s="150"/>
      <c r="AC43" s="151" t="s">
        <v>45</v>
      </c>
      <c r="AD43" s="152"/>
      <c r="AE43" s="153">
        <f t="shared" si="25"/>
        <v>0</v>
      </c>
      <c r="AF43" s="154"/>
      <c r="AG43" s="155" t="s">
        <v>45</v>
      </c>
      <c r="AH43" s="156"/>
      <c r="AI43" s="157">
        <f t="shared" si="26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21"/>
        <v>0</v>
      </c>
      <c r="F44" s="31"/>
      <c r="G44" s="31"/>
      <c r="H44" s="32">
        <f t="shared" ref="H44:H49" si="30">E44-G44-F44</f>
        <v>0</v>
      </c>
      <c r="I44" s="33"/>
      <c r="J44" s="34">
        <f t="shared" si="23"/>
        <v>-90</v>
      </c>
      <c r="K44" s="35"/>
      <c r="L44" s="36"/>
      <c r="M44" s="37"/>
      <c r="N44" s="91"/>
      <c r="O44" s="107"/>
      <c r="P44" s="36"/>
      <c r="Q44" s="38"/>
      <c r="R44" s="201"/>
      <c r="S44" s="202"/>
      <c r="T44" s="202"/>
      <c r="U44" s="202"/>
      <c r="V44" s="203"/>
      <c r="W44" s="45" t="s">
        <v>18</v>
      </c>
      <c r="X44" s="146"/>
      <c r="Y44" s="147" t="s">
        <v>45</v>
      </c>
      <c r="Z44" s="148"/>
      <c r="AA44" s="149">
        <f t="shared" si="29"/>
        <v>0</v>
      </c>
      <c r="AB44" s="150"/>
      <c r="AC44" s="151" t="s">
        <v>45</v>
      </c>
      <c r="AD44" s="152"/>
      <c r="AE44" s="153">
        <f t="shared" si="25"/>
        <v>0</v>
      </c>
      <c r="AF44" s="154"/>
      <c r="AG44" s="155" t="s">
        <v>45</v>
      </c>
      <c r="AH44" s="156"/>
      <c r="AI44" s="157">
        <f t="shared" si="26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21"/>
        <v>0</v>
      </c>
      <c r="F45" s="31"/>
      <c r="G45" s="31"/>
      <c r="H45" s="32">
        <f t="shared" si="30"/>
        <v>0</v>
      </c>
      <c r="I45" s="33"/>
      <c r="J45" s="34">
        <f t="shared" si="23"/>
        <v>-90</v>
      </c>
      <c r="K45" s="35"/>
      <c r="L45" s="36"/>
      <c r="M45" s="37"/>
      <c r="N45" s="91"/>
      <c r="O45" s="107"/>
      <c r="P45" s="36"/>
      <c r="Q45" s="38"/>
      <c r="R45" s="201"/>
      <c r="S45" s="202"/>
      <c r="T45" s="202"/>
      <c r="U45" s="202"/>
      <c r="V45" s="203"/>
      <c r="W45" s="45" t="s">
        <v>18</v>
      </c>
      <c r="X45" s="146"/>
      <c r="Y45" s="147" t="s">
        <v>45</v>
      </c>
      <c r="Z45" s="148"/>
      <c r="AA45" s="149">
        <f t="shared" si="29"/>
        <v>0</v>
      </c>
      <c r="AB45" s="150"/>
      <c r="AC45" s="151" t="s">
        <v>45</v>
      </c>
      <c r="AD45" s="152"/>
      <c r="AE45" s="153">
        <f t="shared" si="25"/>
        <v>0</v>
      </c>
      <c r="AF45" s="154"/>
      <c r="AG45" s="155" t="s">
        <v>45</v>
      </c>
      <c r="AH45" s="156"/>
      <c r="AI45" s="157">
        <f t="shared" si="26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21"/>
        <v>0</v>
      </c>
      <c r="F46" s="31"/>
      <c r="G46" s="31"/>
      <c r="H46" s="32">
        <f t="shared" si="30"/>
        <v>0</v>
      </c>
      <c r="I46" s="33"/>
      <c r="J46" s="34">
        <f t="shared" si="23"/>
        <v>-90</v>
      </c>
      <c r="K46" s="35"/>
      <c r="L46" s="36"/>
      <c r="M46" s="37"/>
      <c r="N46" s="91"/>
      <c r="O46" s="107"/>
      <c r="P46" s="36"/>
      <c r="Q46" s="38"/>
      <c r="R46" s="201"/>
      <c r="S46" s="202"/>
      <c r="T46" s="202"/>
      <c r="U46" s="202"/>
      <c r="V46" s="203"/>
      <c r="W46" s="45" t="s">
        <v>18</v>
      </c>
      <c r="X46" s="146"/>
      <c r="Y46" s="147" t="s">
        <v>45</v>
      </c>
      <c r="Z46" s="148"/>
      <c r="AA46" s="149">
        <f t="shared" si="29"/>
        <v>0</v>
      </c>
      <c r="AB46" s="150"/>
      <c r="AC46" s="151" t="s">
        <v>45</v>
      </c>
      <c r="AD46" s="152"/>
      <c r="AE46" s="153">
        <f t="shared" si="25"/>
        <v>0</v>
      </c>
      <c r="AF46" s="154"/>
      <c r="AG46" s="155" t="s">
        <v>45</v>
      </c>
      <c r="AH46" s="156"/>
      <c r="AI46" s="157">
        <f t="shared" si="26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21"/>
        <v>0</v>
      </c>
      <c r="F47" s="31"/>
      <c r="G47" s="31"/>
      <c r="H47" s="32">
        <f t="shared" si="30"/>
        <v>0</v>
      </c>
      <c r="I47" s="33"/>
      <c r="J47" s="34">
        <f t="shared" si="23"/>
        <v>-90</v>
      </c>
      <c r="K47" s="35"/>
      <c r="L47" s="36"/>
      <c r="M47" s="37"/>
      <c r="N47" s="91"/>
      <c r="O47" s="107"/>
      <c r="P47" s="36"/>
      <c r="Q47" s="38"/>
      <c r="R47" s="201"/>
      <c r="S47" s="202"/>
      <c r="T47" s="202"/>
      <c r="U47" s="202"/>
      <c r="V47" s="203"/>
      <c r="W47" s="45" t="s">
        <v>18</v>
      </c>
      <c r="X47" s="146"/>
      <c r="Y47" s="147" t="s">
        <v>45</v>
      </c>
      <c r="Z47" s="148"/>
      <c r="AA47" s="149">
        <f t="shared" si="29"/>
        <v>0</v>
      </c>
      <c r="AB47" s="150"/>
      <c r="AC47" s="151" t="s">
        <v>45</v>
      </c>
      <c r="AD47" s="152"/>
      <c r="AE47" s="153">
        <f t="shared" si="25"/>
        <v>0</v>
      </c>
      <c r="AF47" s="154"/>
      <c r="AG47" s="155" t="s">
        <v>45</v>
      </c>
      <c r="AH47" s="156"/>
      <c r="AI47" s="157">
        <f t="shared" si="26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21"/>
        <v>0</v>
      </c>
      <c r="F48" s="31"/>
      <c r="G48" s="31"/>
      <c r="H48" s="32">
        <f t="shared" si="30"/>
        <v>0</v>
      </c>
      <c r="I48" s="33"/>
      <c r="J48" s="34">
        <f t="shared" si="23"/>
        <v>-90</v>
      </c>
      <c r="K48" s="35"/>
      <c r="L48" s="36"/>
      <c r="M48" s="37"/>
      <c r="N48" s="91"/>
      <c r="O48" s="107"/>
      <c r="P48" s="36"/>
      <c r="Q48" s="38"/>
      <c r="R48" s="201"/>
      <c r="S48" s="202"/>
      <c r="T48" s="202"/>
      <c r="U48" s="202"/>
      <c r="V48" s="203"/>
      <c r="W48" s="45" t="s">
        <v>18</v>
      </c>
      <c r="X48" s="146"/>
      <c r="Y48" s="147" t="s">
        <v>45</v>
      </c>
      <c r="Z48" s="148"/>
      <c r="AA48" s="149">
        <f t="shared" si="29"/>
        <v>0</v>
      </c>
      <c r="AB48" s="150"/>
      <c r="AC48" s="151" t="s">
        <v>45</v>
      </c>
      <c r="AD48" s="152"/>
      <c r="AE48" s="153">
        <f t="shared" si="25"/>
        <v>0</v>
      </c>
      <c r="AF48" s="154"/>
      <c r="AG48" s="155" t="s">
        <v>45</v>
      </c>
      <c r="AH48" s="156"/>
      <c r="AI48" s="157">
        <f t="shared" si="26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21"/>
        <v>0</v>
      </c>
      <c r="F49" s="31"/>
      <c r="G49" s="31"/>
      <c r="H49" s="32">
        <f t="shared" si="30"/>
        <v>0</v>
      </c>
      <c r="I49" s="33"/>
      <c r="J49" s="34">
        <f t="shared" si="23"/>
        <v>-90</v>
      </c>
      <c r="K49" s="35"/>
      <c r="L49" s="36"/>
      <c r="M49" s="37"/>
      <c r="N49" s="91"/>
      <c r="O49" s="107"/>
      <c r="P49" s="36"/>
      <c r="Q49" s="38"/>
      <c r="R49" s="201"/>
      <c r="S49" s="202"/>
      <c r="T49" s="202"/>
      <c r="U49" s="202"/>
      <c r="V49" s="203"/>
      <c r="W49" s="45" t="s">
        <v>18</v>
      </c>
      <c r="X49" s="146"/>
      <c r="Y49" s="147" t="s">
        <v>45</v>
      </c>
      <c r="Z49" s="148"/>
      <c r="AA49" s="149">
        <f t="shared" si="29"/>
        <v>0</v>
      </c>
      <c r="AB49" s="150"/>
      <c r="AC49" s="151" t="s">
        <v>45</v>
      </c>
      <c r="AD49" s="152"/>
      <c r="AE49" s="153">
        <f t="shared" si="25"/>
        <v>0</v>
      </c>
      <c r="AF49" s="154"/>
      <c r="AG49" s="155" t="s">
        <v>45</v>
      </c>
      <c r="AH49" s="156"/>
      <c r="AI49" s="157">
        <f t="shared" si="26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21"/>
        <v>0</v>
      </c>
      <c r="F50" s="31"/>
      <c r="G50" s="31"/>
      <c r="H50" s="32">
        <f>E50-G50-F50</f>
        <v>0</v>
      </c>
      <c r="I50" s="33"/>
      <c r="J50" s="34">
        <f t="shared" si="23"/>
        <v>-90</v>
      </c>
      <c r="K50" s="35"/>
      <c r="L50" s="36"/>
      <c r="M50" s="37"/>
      <c r="N50" s="91"/>
      <c r="O50" s="107"/>
      <c r="P50" s="36"/>
      <c r="Q50" s="38"/>
      <c r="R50" s="201"/>
      <c r="S50" s="202"/>
      <c r="T50" s="202"/>
      <c r="U50" s="202"/>
      <c r="V50" s="203"/>
      <c r="W50" s="45" t="s">
        <v>18</v>
      </c>
      <c r="X50" s="146"/>
      <c r="Y50" s="147" t="s">
        <v>45</v>
      </c>
      <c r="Z50" s="148"/>
      <c r="AA50" s="149">
        <f t="shared" si="29"/>
        <v>0</v>
      </c>
      <c r="AB50" s="150"/>
      <c r="AC50" s="151" t="s">
        <v>45</v>
      </c>
      <c r="AD50" s="152"/>
      <c r="AE50" s="153">
        <f t="shared" si="25"/>
        <v>0</v>
      </c>
      <c r="AF50" s="154"/>
      <c r="AG50" s="155" t="s">
        <v>45</v>
      </c>
      <c r="AH50" s="156"/>
      <c r="AI50" s="157">
        <f t="shared" si="26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21"/>
        <v>0</v>
      </c>
      <c r="F51" s="31"/>
      <c r="G51" s="31"/>
      <c r="H51" s="32">
        <f t="shared" ref="H51:H57" si="31">E51-G51-F51</f>
        <v>0</v>
      </c>
      <c r="I51" s="33"/>
      <c r="J51" s="34">
        <f t="shared" si="23"/>
        <v>-90</v>
      </c>
      <c r="K51" s="35"/>
      <c r="L51" s="36"/>
      <c r="M51" s="37"/>
      <c r="N51" s="91"/>
      <c r="O51" s="107"/>
      <c r="P51" s="36"/>
      <c r="Q51" s="38"/>
      <c r="R51" s="201"/>
      <c r="S51" s="202"/>
      <c r="T51" s="202"/>
      <c r="U51" s="202"/>
      <c r="V51" s="203"/>
      <c r="W51" s="45" t="s">
        <v>18</v>
      </c>
      <c r="X51" s="146"/>
      <c r="Y51" s="147" t="s">
        <v>45</v>
      </c>
      <c r="Z51" s="148"/>
      <c r="AA51" s="149">
        <f t="shared" si="29"/>
        <v>0</v>
      </c>
      <c r="AB51" s="150"/>
      <c r="AC51" s="151" t="s">
        <v>45</v>
      </c>
      <c r="AD51" s="152"/>
      <c r="AE51" s="153">
        <f t="shared" si="25"/>
        <v>0</v>
      </c>
      <c r="AF51" s="154"/>
      <c r="AG51" s="155" t="s">
        <v>45</v>
      </c>
      <c r="AH51" s="156"/>
      <c r="AI51" s="157">
        <f t="shared" si="26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21"/>
        <v>0</v>
      </c>
      <c r="F52" s="31"/>
      <c r="G52" s="31"/>
      <c r="H52" s="32">
        <f t="shared" si="31"/>
        <v>0</v>
      </c>
      <c r="I52" s="33"/>
      <c r="J52" s="34">
        <f t="shared" si="23"/>
        <v>-90</v>
      </c>
      <c r="K52" s="35"/>
      <c r="L52" s="36"/>
      <c r="M52" s="37"/>
      <c r="N52" s="91"/>
      <c r="O52" s="107"/>
      <c r="P52" s="36"/>
      <c r="Q52" s="38"/>
      <c r="R52" s="201"/>
      <c r="S52" s="202"/>
      <c r="T52" s="202"/>
      <c r="U52" s="202"/>
      <c r="V52" s="203"/>
      <c r="W52" s="45" t="s">
        <v>18</v>
      </c>
      <c r="X52" s="146"/>
      <c r="Y52" s="147" t="s">
        <v>45</v>
      </c>
      <c r="Z52" s="148"/>
      <c r="AA52" s="149">
        <f t="shared" si="29"/>
        <v>0</v>
      </c>
      <c r="AB52" s="150"/>
      <c r="AC52" s="151" t="s">
        <v>45</v>
      </c>
      <c r="AD52" s="152"/>
      <c r="AE52" s="153">
        <f t="shared" si="25"/>
        <v>0</v>
      </c>
      <c r="AF52" s="154"/>
      <c r="AG52" s="155" t="s">
        <v>45</v>
      </c>
      <c r="AH52" s="156"/>
      <c r="AI52" s="157">
        <f t="shared" si="26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21"/>
        <v>0</v>
      </c>
      <c r="F53" s="31"/>
      <c r="G53" s="31"/>
      <c r="H53" s="32">
        <f t="shared" si="31"/>
        <v>0</v>
      </c>
      <c r="I53" s="33"/>
      <c r="J53" s="34">
        <f t="shared" si="23"/>
        <v>-90</v>
      </c>
      <c r="K53" s="35"/>
      <c r="L53" s="36"/>
      <c r="M53" s="37"/>
      <c r="N53" s="91"/>
      <c r="O53" s="107"/>
      <c r="P53" s="36"/>
      <c r="Q53" s="38"/>
      <c r="R53" s="201"/>
      <c r="S53" s="202"/>
      <c r="T53" s="202"/>
      <c r="U53" s="202"/>
      <c r="V53" s="203"/>
      <c r="W53" s="45" t="s">
        <v>18</v>
      </c>
      <c r="X53" s="146"/>
      <c r="Y53" s="147" t="s">
        <v>45</v>
      </c>
      <c r="Z53" s="148"/>
      <c r="AA53" s="149">
        <f t="shared" si="29"/>
        <v>0</v>
      </c>
      <c r="AB53" s="150"/>
      <c r="AC53" s="151" t="s">
        <v>45</v>
      </c>
      <c r="AD53" s="152"/>
      <c r="AE53" s="153">
        <f t="shared" si="25"/>
        <v>0</v>
      </c>
      <c r="AF53" s="154"/>
      <c r="AG53" s="155" t="s">
        <v>45</v>
      </c>
      <c r="AH53" s="156"/>
      <c r="AI53" s="157">
        <f t="shared" si="26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21"/>
        <v>0</v>
      </c>
      <c r="F54" s="31"/>
      <c r="G54" s="31"/>
      <c r="H54" s="32">
        <f t="shared" si="31"/>
        <v>0</v>
      </c>
      <c r="I54" s="33"/>
      <c r="J54" s="34">
        <f t="shared" si="23"/>
        <v>-90</v>
      </c>
      <c r="K54" s="35"/>
      <c r="L54" s="36"/>
      <c r="M54" s="37"/>
      <c r="N54" s="91"/>
      <c r="O54" s="107"/>
      <c r="P54" s="36"/>
      <c r="Q54" s="38"/>
      <c r="R54" s="201"/>
      <c r="S54" s="202"/>
      <c r="T54" s="202"/>
      <c r="U54" s="202"/>
      <c r="V54" s="203"/>
      <c r="W54" s="45" t="s">
        <v>18</v>
      </c>
      <c r="X54" s="146"/>
      <c r="Y54" s="147" t="s">
        <v>45</v>
      </c>
      <c r="Z54" s="148"/>
      <c r="AA54" s="149">
        <f t="shared" si="29"/>
        <v>0</v>
      </c>
      <c r="AB54" s="150"/>
      <c r="AC54" s="151" t="s">
        <v>45</v>
      </c>
      <c r="AD54" s="152"/>
      <c r="AE54" s="153">
        <f t="shared" si="25"/>
        <v>0</v>
      </c>
      <c r="AF54" s="154"/>
      <c r="AG54" s="155" t="s">
        <v>45</v>
      </c>
      <c r="AH54" s="156"/>
      <c r="AI54" s="157">
        <f t="shared" si="26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21"/>
        <v>0</v>
      </c>
      <c r="F55" s="31"/>
      <c r="G55" s="31"/>
      <c r="H55" s="32">
        <f t="shared" si="31"/>
        <v>0</v>
      </c>
      <c r="I55" s="33"/>
      <c r="J55" s="34">
        <f t="shared" si="23"/>
        <v>-90</v>
      </c>
      <c r="K55" s="35"/>
      <c r="L55" s="36"/>
      <c r="M55" s="37"/>
      <c r="N55" s="91"/>
      <c r="O55" s="107"/>
      <c r="P55" s="36"/>
      <c r="Q55" s="38"/>
      <c r="R55" s="201"/>
      <c r="S55" s="202"/>
      <c r="T55" s="202"/>
      <c r="U55" s="202"/>
      <c r="V55" s="203"/>
      <c r="W55" s="45" t="s">
        <v>18</v>
      </c>
      <c r="X55" s="146"/>
      <c r="Y55" s="147" t="s">
        <v>45</v>
      </c>
      <c r="Z55" s="148"/>
      <c r="AA55" s="149">
        <f t="shared" si="29"/>
        <v>0</v>
      </c>
      <c r="AB55" s="150"/>
      <c r="AC55" s="151" t="s">
        <v>45</v>
      </c>
      <c r="AD55" s="152"/>
      <c r="AE55" s="153">
        <f t="shared" si="25"/>
        <v>0</v>
      </c>
      <c r="AF55" s="154"/>
      <c r="AG55" s="155" t="s">
        <v>45</v>
      </c>
      <c r="AH55" s="156"/>
      <c r="AI55" s="157">
        <f t="shared" si="26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21"/>
        <v>0</v>
      </c>
      <c r="F56" s="31"/>
      <c r="G56" s="31"/>
      <c r="H56" s="32">
        <f t="shared" si="31"/>
        <v>0</v>
      </c>
      <c r="I56" s="33"/>
      <c r="J56" s="34">
        <f t="shared" si="23"/>
        <v>-90</v>
      </c>
      <c r="K56" s="35"/>
      <c r="L56" s="36"/>
      <c r="M56" s="37"/>
      <c r="N56" s="91"/>
      <c r="O56" s="107"/>
      <c r="P56" s="36"/>
      <c r="Q56" s="38"/>
      <c r="R56" s="201"/>
      <c r="S56" s="202"/>
      <c r="T56" s="202"/>
      <c r="U56" s="202"/>
      <c r="V56" s="203"/>
      <c r="W56" s="45" t="s">
        <v>18</v>
      </c>
      <c r="X56" s="146"/>
      <c r="Y56" s="147" t="s">
        <v>45</v>
      </c>
      <c r="Z56" s="148"/>
      <c r="AA56" s="149">
        <f t="shared" si="29"/>
        <v>0</v>
      </c>
      <c r="AB56" s="150"/>
      <c r="AC56" s="151" t="s">
        <v>45</v>
      </c>
      <c r="AD56" s="152"/>
      <c r="AE56" s="153">
        <f t="shared" si="25"/>
        <v>0</v>
      </c>
      <c r="AF56" s="154"/>
      <c r="AG56" s="155" t="s">
        <v>45</v>
      </c>
      <c r="AH56" s="156"/>
      <c r="AI56" s="157">
        <f t="shared" si="26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21"/>
        <v>0</v>
      </c>
      <c r="F57" s="31"/>
      <c r="G57" s="31"/>
      <c r="H57" s="32">
        <f t="shared" si="31"/>
        <v>0</v>
      </c>
      <c r="I57" s="33"/>
      <c r="J57" s="34">
        <f t="shared" si="23"/>
        <v>-90</v>
      </c>
      <c r="K57" s="35"/>
      <c r="L57" s="36"/>
      <c r="M57" s="37"/>
      <c r="N57" s="91"/>
      <c r="O57" s="107"/>
      <c r="P57" s="36"/>
      <c r="Q57" s="38"/>
      <c r="R57" s="201"/>
      <c r="S57" s="202"/>
      <c r="T57" s="202"/>
      <c r="U57" s="202"/>
      <c r="V57" s="20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2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4"/>
      <c r="S58" s="205"/>
      <c r="T58" s="205"/>
      <c r="U58" s="205"/>
      <c r="V58" s="206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7"/>
      <c r="S59" s="208"/>
      <c r="T59" s="208"/>
      <c r="U59" s="208"/>
      <c r="V59" s="209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63</v>
      </c>
      <c r="F60" s="67">
        <f>SUM(F2:F59)</f>
        <v>6</v>
      </c>
      <c r="G60" s="67">
        <f>SUM(G2:G59)</f>
        <v>12</v>
      </c>
      <c r="H60" s="68">
        <f>E60-F60-G60</f>
        <v>45</v>
      </c>
      <c r="I60" s="69">
        <f>SUM(I2:I59)</f>
        <v>57</v>
      </c>
      <c r="J60" s="70" t="e">
        <f t="shared" ref="J60:Q60" si="32">SUM(J2:J59)</f>
        <v>#VALUE!</v>
      </c>
      <c r="K60" s="71">
        <f>SUM(K2:K59)</f>
        <v>24</v>
      </c>
      <c r="L60" s="72">
        <f>SUM(L2:L59)</f>
        <v>0</v>
      </c>
      <c r="M60" s="73">
        <f t="shared" si="32"/>
        <v>16</v>
      </c>
      <c r="N60" s="94">
        <f t="shared" si="32"/>
        <v>9</v>
      </c>
      <c r="O60" s="105">
        <f>SUM(O2:O59)</f>
        <v>7</v>
      </c>
      <c r="P60" s="99">
        <f t="shared" si="32"/>
        <v>0</v>
      </c>
      <c r="Q60" s="73">
        <f t="shared" si="32"/>
        <v>1</v>
      </c>
      <c r="R60" s="74">
        <f>SUM(L60:Q60)</f>
        <v>33</v>
      </c>
      <c r="S60" s="210" t="s">
        <v>19</v>
      </c>
      <c r="T60" s="211"/>
      <c r="U60" s="211"/>
      <c r="V60" s="212"/>
      <c r="W60" s="158">
        <f>SUM(W2:W59)</f>
        <v>59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19</v>
      </c>
      <c r="AG60" s="155" t="s">
        <v>45</v>
      </c>
      <c r="AH60" s="162">
        <f>SUM(AH2:AH59)</f>
        <v>5</v>
      </c>
      <c r="AI60" s="163">
        <f>SUM(AI2:AI59)</f>
        <v>24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98"/>
      <c r="T61" s="199"/>
      <c r="U61" s="199"/>
      <c r="V61" s="200"/>
    </row>
    <row r="62" spans="1:35" s="75" customFormat="1" x14ac:dyDescent="0.45">
      <c r="A62"/>
      <c r="B62" s="1"/>
      <c r="I62" s="85">
        <f>I60+G60</f>
        <v>69</v>
      </c>
      <c r="J62" s="63"/>
      <c r="K62" s="86"/>
      <c r="M62" s="75">
        <f>L60+M60</f>
        <v>16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59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S60:V60"/>
    <mergeCell ref="R55:V55"/>
    <mergeCell ref="R56:V56"/>
    <mergeCell ref="R57:V57"/>
    <mergeCell ref="R58:V58"/>
    <mergeCell ref="R59:V59"/>
  </mergeCells>
  <conditionalFormatting sqref="J1:J17">
    <cfRule type="cellIs" dxfId="27" priority="1" stopIfTrue="1" operator="equal">
      <formula>-90</formula>
    </cfRule>
  </conditionalFormatting>
  <conditionalFormatting sqref="J3:J17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conditionalFormatting sqref="J14:J58">
    <cfRule type="cellIs" dxfId="23" priority="14" operator="equal">
      <formula>0</formula>
    </cfRule>
    <cfRule type="cellIs" dxfId="22" priority="15" operator="lessThan">
      <formula>0</formula>
    </cfRule>
    <cfRule type="cellIs" dxfId="21" priority="16" operator="greaterThan">
      <formula>0</formula>
    </cfRule>
  </conditionalFormatting>
  <conditionalFormatting sqref="J14:J61">
    <cfRule type="cellIs" dxfId="20" priority="13" stopIfTrue="1" operator="equal">
      <formula>-90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F4" sqref="AF4:AH4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45406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16" t="s">
        <v>14</v>
      </c>
      <c r="S1" s="217"/>
      <c r="T1" s="217"/>
      <c r="U1" s="217"/>
      <c r="V1" s="21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 x14ac:dyDescent="0.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9"/>
      <c r="S2" s="220"/>
      <c r="T2" s="220"/>
      <c r="U2" s="220"/>
      <c r="V2" s="22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0.125</v>
      </c>
      <c r="B3" s="167" t="s">
        <v>57</v>
      </c>
      <c r="C3" s="28">
        <v>852</v>
      </c>
      <c r="D3" s="29">
        <v>866</v>
      </c>
      <c r="E3" s="30">
        <f t="shared" ref="E3:E4" si="0">IF(ISBLANK(D3),0,(D3-C3+1))</f>
        <v>15</v>
      </c>
      <c r="F3" s="31">
        <v>1</v>
      </c>
      <c r="G3" s="31">
        <v>2</v>
      </c>
      <c r="H3" s="32">
        <f t="shared" ref="H3:H4" si="1">E3-G3-F3</f>
        <v>12</v>
      </c>
      <c r="I3" s="168">
        <f>12+2</f>
        <v>14</v>
      </c>
      <c r="J3" s="34">
        <f>IF(ISBLANK(I3),-90,(-((I3)-SUM(L3:O3,K3))))</f>
        <v>-3</v>
      </c>
      <c r="K3" s="169">
        <v>6</v>
      </c>
      <c r="L3" s="36">
        <v>0</v>
      </c>
      <c r="M3" s="37">
        <v>1</v>
      </c>
      <c r="N3" s="91">
        <v>4</v>
      </c>
      <c r="O3" s="107">
        <v>0</v>
      </c>
      <c r="P3" s="170">
        <v>0</v>
      </c>
      <c r="Q3" s="171">
        <v>3</v>
      </c>
      <c r="R3" s="270" t="s">
        <v>90</v>
      </c>
      <c r="S3" s="271"/>
      <c r="T3" s="271"/>
      <c r="U3" s="271"/>
      <c r="V3" s="272"/>
      <c r="W3" s="45" t="s">
        <v>18</v>
      </c>
      <c r="X3" s="146"/>
      <c r="Y3" s="147" t="s">
        <v>45</v>
      </c>
      <c r="Z3" s="148"/>
      <c r="AA3" s="149">
        <f t="shared" ref="AA3:AA4" si="2">X3+Z3</f>
        <v>0</v>
      </c>
      <c r="AB3" s="150"/>
      <c r="AC3" s="151" t="s">
        <v>45</v>
      </c>
      <c r="AD3" s="152"/>
      <c r="AE3" s="153">
        <f t="shared" ref="AE3:AE4" si="3">AB3+AD3</f>
        <v>0</v>
      </c>
      <c r="AF3" s="190">
        <f>K3-AH3</f>
        <v>4</v>
      </c>
      <c r="AG3" s="155" t="s">
        <v>45</v>
      </c>
      <c r="AH3" s="156">
        <f>G3-O3</f>
        <v>2</v>
      </c>
      <c r="AI3" s="157">
        <f t="shared" ref="AI3:AI4" si="4">AF3+AH3</f>
        <v>6</v>
      </c>
    </row>
    <row r="4" spans="1:35" s="39" customFormat="1" ht="26.25" customHeight="1" x14ac:dyDescent="0.45">
      <c r="A4" s="26">
        <v>0.16666666666666666</v>
      </c>
      <c r="B4" s="167" t="s">
        <v>50</v>
      </c>
      <c r="C4" s="28">
        <v>867</v>
      </c>
      <c r="D4" s="29">
        <v>873</v>
      </c>
      <c r="E4" s="30">
        <f t="shared" si="0"/>
        <v>7</v>
      </c>
      <c r="F4" s="31">
        <v>0</v>
      </c>
      <c r="G4" s="31">
        <v>0</v>
      </c>
      <c r="H4" s="32">
        <f t="shared" si="1"/>
        <v>7</v>
      </c>
      <c r="I4" s="168">
        <f>7+0</f>
        <v>7</v>
      </c>
      <c r="J4" s="34">
        <f t="shared" ref="J4:J6" si="5">IF(ISBLANK(I4),-90,(-((I4)-SUM(L4:O4,K4))))</f>
        <v>0</v>
      </c>
      <c r="K4" s="169">
        <v>6</v>
      </c>
      <c r="L4" s="36">
        <v>0</v>
      </c>
      <c r="M4" s="37">
        <v>0</v>
      </c>
      <c r="N4" s="91">
        <v>1</v>
      </c>
      <c r="O4" s="107">
        <v>0</v>
      </c>
      <c r="P4" s="170">
        <v>0</v>
      </c>
      <c r="Q4" s="171">
        <v>0</v>
      </c>
      <c r="R4" s="273" t="s">
        <v>91</v>
      </c>
      <c r="S4" s="274"/>
      <c r="T4" s="274"/>
      <c r="U4" s="274"/>
      <c r="V4" s="275"/>
      <c r="W4" s="45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90">
        <f>K4-AH4</f>
        <v>6</v>
      </c>
      <c r="AG4" s="155" t="s">
        <v>45</v>
      </c>
      <c r="AH4" s="156">
        <f>G4-O4+J4</f>
        <v>0</v>
      </c>
      <c r="AI4" s="157">
        <f t="shared" si="4"/>
        <v>6</v>
      </c>
    </row>
    <row r="5" spans="1:35" s="39" customFormat="1" ht="49.5" customHeight="1" x14ac:dyDescent="0.45">
      <c r="A5" s="172">
        <v>0.16666666666666666</v>
      </c>
      <c r="B5" s="173" t="s">
        <v>98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ref="J5" si="6">IF(ISBLANK(I5),-90,(-((I5)-SUM(L5:Q5,K5))))</f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22" t="s">
        <v>92</v>
      </c>
      <c r="S5" s="223"/>
      <c r="T5" s="223"/>
      <c r="U5" s="223"/>
      <c r="V5" s="224"/>
      <c r="W5" s="45">
        <v>400</v>
      </c>
      <c r="X5" s="146" t="s">
        <v>18</v>
      </c>
      <c r="Y5" s="147" t="s">
        <v>18</v>
      </c>
      <c r="Z5" s="148" t="s">
        <v>18</v>
      </c>
      <c r="AA5" s="149" t="s">
        <v>18</v>
      </c>
      <c r="AB5" s="150" t="s">
        <v>18</v>
      </c>
      <c r="AC5" s="151" t="s">
        <v>18</v>
      </c>
      <c r="AD5" s="152" t="s">
        <v>18</v>
      </c>
      <c r="AE5" s="153" t="s">
        <v>18</v>
      </c>
      <c r="AF5" s="154" t="s">
        <v>18</v>
      </c>
      <c r="AG5" s="155" t="s">
        <v>18</v>
      </c>
      <c r="AH5" s="156" t="s">
        <v>18</v>
      </c>
      <c r="AI5" s="157" t="s">
        <v>18</v>
      </c>
    </row>
    <row r="6" spans="1:35" s="39" customFormat="1" ht="26.25" customHeight="1" thickBot="1" x14ac:dyDescent="0.5">
      <c r="A6" s="174">
        <v>0.27083333333333331</v>
      </c>
      <c r="B6" s="175" t="s">
        <v>78</v>
      </c>
      <c r="C6" s="176" t="s">
        <v>18</v>
      </c>
      <c r="D6" s="177" t="s">
        <v>18</v>
      </c>
      <c r="E6" s="30" t="s">
        <v>18</v>
      </c>
      <c r="F6" s="178" t="s">
        <v>18</v>
      </c>
      <c r="G6" s="178" t="s">
        <v>18</v>
      </c>
      <c r="H6" s="32" t="s">
        <v>18</v>
      </c>
      <c r="I6" s="179" t="s">
        <v>18</v>
      </c>
      <c r="J6" s="34" t="e">
        <f t="shared" si="5"/>
        <v>#VALUE!</v>
      </c>
      <c r="K6" s="180" t="s">
        <v>18</v>
      </c>
      <c r="L6" s="181" t="s">
        <v>18</v>
      </c>
      <c r="M6" s="178" t="s">
        <v>18</v>
      </c>
      <c r="N6" s="182" t="s">
        <v>18</v>
      </c>
      <c r="O6" s="183" t="s">
        <v>18</v>
      </c>
      <c r="P6" s="181" t="s">
        <v>18</v>
      </c>
      <c r="Q6" s="184" t="s">
        <v>18</v>
      </c>
      <c r="R6" s="261" t="s">
        <v>93</v>
      </c>
      <c r="S6" s="262"/>
      <c r="T6" s="262"/>
      <c r="U6" s="262"/>
      <c r="V6" s="263"/>
      <c r="W6" s="178" t="s">
        <v>18</v>
      </c>
      <c r="X6" s="182" t="s">
        <v>18</v>
      </c>
      <c r="Y6" s="185" t="s">
        <v>18</v>
      </c>
      <c r="Z6" s="181" t="s">
        <v>18</v>
      </c>
      <c r="AA6" s="149" t="s">
        <v>18</v>
      </c>
      <c r="AB6" s="182" t="s">
        <v>18</v>
      </c>
      <c r="AC6" s="185" t="s">
        <v>18</v>
      </c>
      <c r="AD6" s="181" t="s">
        <v>18</v>
      </c>
      <c r="AE6" s="153" t="s">
        <v>18</v>
      </c>
      <c r="AF6" s="182" t="s">
        <v>18</v>
      </c>
      <c r="AG6" s="185" t="s">
        <v>18</v>
      </c>
      <c r="AH6" s="181" t="s">
        <v>18</v>
      </c>
      <c r="AI6" s="157" t="s">
        <v>18</v>
      </c>
    </row>
    <row r="7" spans="1:35" s="39" customFormat="1" ht="26.25" hidden="1" customHeight="1" x14ac:dyDescent="0.45">
      <c r="A7" s="26"/>
      <c r="B7" s="27"/>
      <c r="C7" s="28"/>
      <c r="D7" s="29"/>
      <c r="E7" s="30">
        <f t="shared" ref="E7:E57" si="7">IF(ISBLANK(D7),0,(D7-C7+1))</f>
        <v>0</v>
      </c>
      <c r="F7" s="31"/>
      <c r="G7" s="31"/>
      <c r="H7" s="32">
        <f t="shared" ref="H7:H9" si="8">E7-G7-F7</f>
        <v>0</v>
      </c>
      <c r="I7" s="33"/>
      <c r="J7" s="34">
        <f t="shared" ref="J7:J58" si="9">IF(ISBLANK(I7),-90,(-((I7)-(SUM(L7:Q7,K7)))))</f>
        <v>-90</v>
      </c>
      <c r="K7" s="35"/>
      <c r="L7" s="36"/>
      <c r="M7" s="37"/>
      <c r="N7" s="91"/>
      <c r="O7" s="107"/>
      <c r="P7" s="36"/>
      <c r="Q7" s="38"/>
      <c r="R7" s="201"/>
      <c r="S7" s="202"/>
      <c r="T7" s="202"/>
      <c r="U7" s="202"/>
      <c r="V7" s="203"/>
      <c r="W7" s="45" t="s">
        <v>18</v>
      </c>
      <c r="X7" s="146"/>
      <c r="Y7" s="147" t="s">
        <v>45</v>
      </c>
      <c r="Z7" s="148"/>
      <c r="AA7" s="149">
        <f t="shared" ref="AA7:AA36" si="10">X7+Z7</f>
        <v>0</v>
      </c>
      <c r="AB7" s="150"/>
      <c r="AC7" s="151" t="s">
        <v>45</v>
      </c>
      <c r="AD7" s="152"/>
      <c r="AE7" s="153">
        <f t="shared" ref="AE7:AE56" si="11">AB7+AD7</f>
        <v>0</v>
      </c>
      <c r="AF7" s="154"/>
      <c r="AG7" s="155" t="s">
        <v>45</v>
      </c>
      <c r="AH7" s="156"/>
      <c r="AI7" s="157">
        <f t="shared" ref="AI7:AI56" si="12">AF7+AH7</f>
        <v>0</v>
      </c>
    </row>
    <row r="8" spans="1:35" s="39" customFormat="1" ht="26.25" hidden="1" customHeight="1" x14ac:dyDescent="0.45">
      <c r="A8" s="26"/>
      <c r="B8" s="27"/>
      <c r="C8" s="28"/>
      <c r="D8" s="29"/>
      <c r="E8" s="30">
        <f t="shared" si="7"/>
        <v>0</v>
      </c>
      <c r="F8" s="31"/>
      <c r="G8" s="31"/>
      <c r="H8" s="32">
        <f t="shared" si="8"/>
        <v>0</v>
      </c>
      <c r="I8" s="33"/>
      <c r="J8" s="34">
        <f t="shared" si="9"/>
        <v>-90</v>
      </c>
      <c r="K8" s="35"/>
      <c r="L8" s="36"/>
      <c r="M8" s="37"/>
      <c r="N8" s="91"/>
      <c r="O8" s="107"/>
      <c r="P8" s="36"/>
      <c r="Q8" s="38"/>
      <c r="R8" s="201"/>
      <c r="S8" s="202"/>
      <c r="T8" s="202"/>
      <c r="U8" s="202"/>
      <c r="V8" s="203"/>
      <c r="W8" s="45" t="s">
        <v>18</v>
      </c>
      <c r="X8" s="146"/>
      <c r="Y8" s="147" t="s">
        <v>45</v>
      </c>
      <c r="Z8" s="148"/>
      <c r="AA8" s="149">
        <f t="shared" si="10"/>
        <v>0</v>
      </c>
      <c r="AB8" s="150"/>
      <c r="AC8" s="151" t="s">
        <v>45</v>
      </c>
      <c r="AD8" s="152"/>
      <c r="AE8" s="153">
        <f t="shared" si="11"/>
        <v>0</v>
      </c>
      <c r="AF8" s="154"/>
      <c r="AG8" s="155" t="s">
        <v>45</v>
      </c>
      <c r="AH8" s="156"/>
      <c r="AI8" s="157">
        <f t="shared" si="12"/>
        <v>0</v>
      </c>
    </row>
    <row r="9" spans="1:35" s="39" customFormat="1" ht="26.25" hidden="1" customHeight="1" x14ac:dyDescent="0.45">
      <c r="A9" s="26"/>
      <c r="B9" s="27"/>
      <c r="C9" s="28"/>
      <c r="D9" s="29"/>
      <c r="E9" s="30">
        <f t="shared" si="7"/>
        <v>0</v>
      </c>
      <c r="F9" s="31"/>
      <c r="G9" s="31"/>
      <c r="H9" s="32">
        <f t="shared" si="8"/>
        <v>0</v>
      </c>
      <c r="I9" s="33"/>
      <c r="J9" s="34">
        <f t="shared" si="9"/>
        <v>-90</v>
      </c>
      <c r="K9" s="35"/>
      <c r="L9" s="36"/>
      <c r="M9" s="37"/>
      <c r="N9" s="91"/>
      <c r="O9" s="107"/>
      <c r="P9" s="36"/>
      <c r="Q9" s="38"/>
      <c r="R9" s="201"/>
      <c r="S9" s="202"/>
      <c r="T9" s="202"/>
      <c r="U9" s="202"/>
      <c r="V9" s="203"/>
      <c r="W9" s="45" t="s">
        <v>18</v>
      </c>
      <c r="X9" s="146"/>
      <c r="Y9" s="147" t="s">
        <v>45</v>
      </c>
      <c r="Z9" s="148"/>
      <c r="AA9" s="149">
        <f t="shared" si="10"/>
        <v>0</v>
      </c>
      <c r="AB9" s="150"/>
      <c r="AC9" s="151" t="s">
        <v>45</v>
      </c>
      <c r="AD9" s="152"/>
      <c r="AE9" s="153">
        <f t="shared" si="11"/>
        <v>0</v>
      </c>
      <c r="AF9" s="154"/>
      <c r="AG9" s="155" t="s">
        <v>45</v>
      </c>
      <c r="AH9" s="156"/>
      <c r="AI9" s="157">
        <f t="shared" si="12"/>
        <v>0</v>
      </c>
    </row>
    <row r="10" spans="1:35" s="39" customFormat="1" ht="26.25" hidden="1" customHeight="1" x14ac:dyDescent="0.45">
      <c r="A10" s="26"/>
      <c r="B10" s="27"/>
      <c r="C10" s="28"/>
      <c r="D10" s="29"/>
      <c r="E10" s="30">
        <f t="shared" si="7"/>
        <v>0</v>
      </c>
      <c r="F10" s="31"/>
      <c r="G10" s="31"/>
      <c r="H10" s="32">
        <f>E10-G10-F10</f>
        <v>0</v>
      </c>
      <c r="I10" s="33"/>
      <c r="J10" s="34">
        <f t="shared" si="9"/>
        <v>-90</v>
      </c>
      <c r="K10" s="35"/>
      <c r="L10" s="36"/>
      <c r="M10" s="37"/>
      <c r="N10" s="91"/>
      <c r="O10" s="107"/>
      <c r="P10" s="36"/>
      <c r="Q10" s="38"/>
      <c r="R10" s="201"/>
      <c r="S10" s="202"/>
      <c r="T10" s="202"/>
      <c r="U10" s="202"/>
      <c r="V10" s="203"/>
      <c r="W10" s="45" t="s">
        <v>18</v>
      </c>
      <c r="X10" s="146"/>
      <c r="Y10" s="147" t="s">
        <v>45</v>
      </c>
      <c r="Z10" s="148"/>
      <c r="AA10" s="149">
        <f t="shared" si="10"/>
        <v>0</v>
      </c>
      <c r="AB10" s="150"/>
      <c r="AC10" s="151" t="s">
        <v>45</v>
      </c>
      <c r="AD10" s="152"/>
      <c r="AE10" s="153">
        <f t="shared" si="11"/>
        <v>0</v>
      </c>
      <c r="AF10" s="154"/>
      <c r="AG10" s="155" t="s">
        <v>45</v>
      </c>
      <c r="AH10" s="156"/>
      <c r="AI10" s="157">
        <f t="shared" si="12"/>
        <v>0</v>
      </c>
    </row>
    <row r="11" spans="1:35" s="39" customFormat="1" ht="26.25" hidden="1" customHeight="1" x14ac:dyDescent="0.45">
      <c r="A11" s="26"/>
      <c r="B11" s="27"/>
      <c r="C11" s="28"/>
      <c r="D11" s="29"/>
      <c r="E11" s="30">
        <f t="shared" si="7"/>
        <v>0</v>
      </c>
      <c r="F11" s="31"/>
      <c r="G11" s="31"/>
      <c r="H11" s="32">
        <f t="shared" ref="H11:H18" si="13">E11-G11-F11</f>
        <v>0</v>
      </c>
      <c r="I11" s="33"/>
      <c r="J11" s="34">
        <f t="shared" si="9"/>
        <v>-90</v>
      </c>
      <c r="K11" s="35"/>
      <c r="L11" s="36"/>
      <c r="M11" s="37"/>
      <c r="N11" s="91"/>
      <c r="O11" s="107"/>
      <c r="P11" s="36"/>
      <c r="Q11" s="38"/>
      <c r="R11" s="201"/>
      <c r="S11" s="202"/>
      <c r="T11" s="202"/>
      <c r="U11" s="202"/>
      <c r="V11" s="203"/>
      <c r="W11" s="45" t="s">
        <v>18</v>
      </c>
      <c r="X11" s="146"/>
      <c r="Y11" s="147" t="s">
        <v>45</v>
      </c>
      <c r="Z11" s="148"/>
      <c r="AA11" s="149">
        <f t="shared" si="10"/>
        <v>0</v>
      </c>
      <c r="AB11" s="150"/>
      <c r="AC11" s="151" t="s">
        <v>45</v>
      </c>
      <c r="AD11" s="152"/>
      <c r="AE11" s="153">
        <f t="shared" si="11"/>
        <v>0</v>
      </c>
      <c r="AF11" s="154"/>
      <c r="AG11" s="155" t="s">
        <v>45</v>
      </c>
      <c r="AH11" s="156"/>
      <c r="AI11" s="157">
        <f t="shared" si="12"/>
        <v>0</v>
      </c>
    </row>
    <row r="12" spans="1:35" s="39" customFormat="1" ht="26.25" hidden="1" customHeight="1" x14ac:dyDescent="0.45">
      <c r="A12" s="26"/>
      <c r="B12" s="27"/>
      <c r="C12" s="28"/>
      <c r="D12" s="29"/>
      <c r="E12" s="30">
        <f t="shared" si="7"/>
        <v>0</v>
      </c>
      <c r="F12" s="31"/>
      <c r="G12" s="31"/>
      <c r="H12" s="32">
        <f t="shared" si="13"/>
        <v>0</v>
      </c>
      <c r="I12" s="33"/>
      <c r="J12" s="34">
        <f t="shared" si="9"/>
        <v>-90</v>
      </c>
      <c r="K12" s="35"/>
      <c r="L12" s="36"/>
      <c r="M12" s="37"/>
      <c r="N12" s="91"/>
      <c r="O12" s="107"/>
      <c r="P12" s="36"/>
      <c r="Q12" s="38"/>
      <c r="R12" s="201"/>
      <c r="S12" s="202"/>
      <c r="T12" s="202"/>
      <c r="U12" s="202"/>
      <c r="V12" s="203"/>
      <c r="W12" s="45" t="s">
        <v>18</v>
      </c>
      <c r="X12" s="146"/>
      <c r="Y12" s="147" t="s">
        <v>45</v>
      </c>
      <c r="Z12" s="148"/>
      <c r="AA12" s="149">
        <f t="shared" si="10"/>
        <v>0</v>
      </c>
      <c r="AB12" s="150"/>
      <c r="AC12" s="151" t="s">
        <v>45</v>
      </c>
      <c r="AD12" s="152"/>
      <c r="AE12" s="153">
        <f t="shared" si="11"/>
        <v>0</v>
      </c>
      <c r="AF12" s="154"/>
      <c r="AG12" s="155" t="s">
        <v>45</v>
      </c>
      <c r="AH12" s="156"/>
      <c r="AI12" s="157">
        <f t="shared" si="12"/>
        <v>0</v>
      </c>
    </row>
    <row r="13" spans="1:35" s="39" customFormat="1" ht="26.25" hidden="1" customHeight="1" x14ac:dyDescent="0.45">
      <c r="A13" s="26"/>
      <c r="B13" s="27"/>
      <c r="C13" s="28"/>
      <c r="D13" s="29"/>
      <c r="E13" s="30">
        <f t="shared" si="7"/>
        <v>0</v>
      </c>
      <c r="F13" s="31"/>
      <c r="G13" s="31"/>
      <c r="H13" s="32">
        <f t="shared" si="13"/>
        <v>0</v>
      </c>
      <c r="I13" s="33"/>
      <c r="J13" s="34">
        <f t="shared" si="9"/>
        <v>-90</v>
      </c>
      <c r="K13" s="35"/>
      <c r="L13" s="36"/>
      <c r="M13" s="37"/>
      <c r="N13" s="91"/>
      <c r="O13" s="107"/>
      <c r="P13" s="36"/>
      <c r="Q13" s="38"/>
      <c r="R13" s="201"/>
      <c r="S13" s="202"/>
      <c r="T13" s="202"/>
      <c r="U13" s="202"/>
      <c r="V13" s="203"/>
      <c r="W13" s="45" t="s">
        <v>18</v>
      </c>
      <c r="X13" s="146"/>
      <c r="Y13" s="147" t="s">
        <v>45</v>
      </c>
      <c r="Z13" s="148"/>
      <c r="AA13" s="149">
        <f t="shared" si="10"/>
        <v>0</v>
      </c>
      <c r="AB13" s="150"/>
      <c r="AC13" s="151" t="s">
        <v>45</v>
      </c>
      <c r="AD13" s="152"/>
      <c r="AE13" s="153">
        <f t="shared" si="11"/>
        <v>0</v>
      </c>
      <c r="AF13" s="154"/>
      <c r="AG13" s="155" t="s">
        <v>45</v>
      </c>
      <c r="AH13" s="156"/>
      <c r="AI13" s="157">
        <f t="shared" si="12"/>
        <v>0</v>
      </c>
    </row>
    <row r="14" spans="1:35" s="39" customFormat="1" ht="26.25" hidden="1" customHeight="1" x14ac:dyDescent="0.45">
      <c r="A14" s="26"/>
      <c r="B14" s="27"/>
      <c r="C14" s="28"/>
      <c r="D14" s="29"/>
      <c r="E14" s="30">
        <f t="shared" si="7"/>
        <v>0</v>
      </c>
      <c r="F14" s="31"/>
      <c r="G14" s="31"/>
      <c r="H14" s="32">
        <f t="shared" si="13"/>
        <v>0</v>
      </c>
      <c r="I14" s="33"/>
      <c r="J14" s="34">
        <f t="shared" si="9"/>
        <v>-90</v>
      </c>
      <c r="K14" s="35"/>
      <c r="L14" s="36"/>
      <c r="M14" s="37"/>
      <c r="N14" s="91"/>
      <c r="O14" s="107"/>
      <c r="P14" s="36"/>
      <c r="Q14" s="38"/>
      <c r="R14" s="201"/>
      <c r="S14" s="202"/>
      <c r="T14" s="202"/>
      <c r="U14" s="202"/>
      <c r="V14" s="203"/>
      <c r="W14" s="45" t="s">
        <v>18</v>
      </c>
      <c r="X14" s="146"/>
      <c r="Y14" s="147" t="s">
        <v>45</v>
      </c>
      <c r="Z14" s="148"/>
      <c r="AA14" s="149">
        <f t="shared" si="10"/>
        <v>0</v>
      </c>
      <c r="AB14" s="150"/>
      <c r="AC14" s="151" t="s">
        <v>45</v>
      </c>
      <c r="AD14" s="152"/>
      <c r="AE14" s="153">
        <f t="shared" si="11"/>
        <v>0</v>
      </c>
      <c r="AF14" s="154"/>
      <c r="AG14" s="155" t="s">
        <v>45</v>
      </c>
      <c r="AH14" s="156"/>
      <c r="AI14" s="157">
        <f t="shared" si="12"/>
        <v>0</v>
      </c>
    </row>
    <row r="15" spans="1:35" s="39" customFormat="1" ht="26.25" hidden="1" customHeight="1" x14ac:dyDescent="0.45">
      <c r="A15" s="26"/>
      <c r="B15" s="27"/>
      <c r="C15" s="28"/>
      <c r="D15" s="29"/>
      <c r="E15" s="30">
        <f t="shared" si="7"/>
        <v>0</v>
      </c>
      <c r="F15" s="31"/>
      <c r="G15" s="31"/>
      <c r="H15" s="32">
        <f t="shared" si="13"/>
        <v>0</v>
      </c>
      <c r="I15" s="33"/>
      <c r="J15" s="34">
        <f t="shared" si="9"/>
        <v>-90</v>
      </c>
      <c r="K15" s="35"/>
      <c r="L15" s="36"/>
      <c r="M15" s="37"/>
      <c r="N15" s="91"/>
      <c r="O15" s="107"/>
      <c r="P15" s="36"/>
      <c r="Q15" s="38"/>
      <c r="R15" s="201"/>
      <c r="S15" s="202"/>
      <c r="T15" s="202"/>
      <c r="U15" s="202"/>
      <c r="V15" s="203"/>
      <c r="W15" s="45" t="s">
        <v>18</v>
      </c>
      <c r="X15" s="146"/>
      <c r="Y15" s="147" t="s">
        <v>45</v>
      </c>
      <c r="Z15" s="148"/>
      <c r="AA15" s="149">
        <f t="shared" si="10"/>
        <v>0</v>
      </c>
      <c r="AB15" s="150"/>
      <c r="AC15" s="151" t="s">
        <v>45</v>
      </c>
      <c r="AD15" s="152"/>
      <c r="AE15" s="153">
        <f t="shared" si="11"/>
        <v>0</v>
      </c>
      <c r="AF15" s="154"/>
      <c r="AG15" s="155" t="s">
        <v>45</v>
      </c>
      <c r="AH15" s="156"/>
      <c r="AI15" s="157">
        <f t="shared" si="12"/>
        <v>0</v>
      </c>
    </row>
    <row r="16" spans="1:35" s="39" customFormat="1" ht="26.25" hidden="1" customHeight="1" x14ac:dyDescent="0.45">
      <c r="A16" s="26"/>
      <c r="B16" s="27"/>
      <c r="C16" s="28"/>
      <c r="D16" s="29"/>
      <c r="E16" s="30">
        <f t="shared" si="7"/>
        <v>0</v>
      </c>
      <c r="F16" s="31"/>
      <c r="G16" s="31"/>
      <c r="H16" s="32">
        <f t="shared" si="13"/>
        <v>0</v>
      </c>
      <c r="I16" s="33"/>
      <c r="J16" s="34">
        <f t="shared" si="9"/>
        <v>-90</v>
      </c>
      <c r="K16" s="35"/>
      <c r="L16" s="36"/>
      <c r="M16" s="37"/>
      <c r="N16" s="91"/>
      <c r="O16" s="107"/>
      <c r="P16" s="36"/>
      <c r="Q16" s="38"/>
      <c r="R16" s="201"/>
      <c r="S16" s="202"/>
      <c r="T16" s="202"/>
      <c r="U16" s="202"/>
      <c r="V16" s="203"/>
      <c r="W16" s="45" t="s">
        <v>18</v>
      </c>
      <c r="X16" s="146"/>
      <c r="Y16" s="147" t="s">
        <v>45</v>
      </c>
      <c r="Z16" s="148"/>
      <c r="AA16" s="149">
        <f t="shared" si="10"/>
        <v>0</v>
      </c>
      <c r="AB16" s="150"/>
      <c r="AC16" s="151" t="s">
        <v>45</v>
      </c>
      <c r="AD16" s="152"/>
      <c r="AE16" s="153">
        <f t="shared" si="11"/>
        <v>0</v>
      </c>
      <c r="AF16" s="154"/>
      <c r="AG16" s="155" t="s">
        <v>45</v>
      </c>
      <c r="AH16" s="156"/>
      <c r="AI16" s="157">
        <f t="shared" si="12"/>
        <v>0</v>
      </c>
    </row>
    <row r="17" spans="1:35" s="39" customFormat="1" ht="26.25" hidden="1" customHeight="1" x14ac:dyDescent="0.45">
      <c r="A17" s="26"/>
      <c r="B17" s="27"/>
      <c r="C17" s="28"/>
      <c r="D17" s="29"/>
      <c r="E17" s="30">
        <f t="shared" si="7"/>
        <v>0</v>
      </c>
      <c r="F17" s="31"/>
      <c r="G17" s="31"/>
      <c r="H17" s="32">
        <f t="shared" si="13"/>
        <v>0</v>
      </c>
      <c r="I17" s="33"/>
      <c r="J17" s="34">
        <f t="shared" si="9"/>
        <v>-90</v>
      </c>
      <c r="K17" s="35"/>
      <c r="L17" s="36"/>
      <c r="M17" s="37"/>
      <c r="N17" s="91"/>
      <c r="O17" s="107"/>
      <c r="P17" s="36"/>
      <c r="Q17" s="38"/>
      <c r="R17" s="201"/>
      <c r="S17" s="202"/>
      <c r="T17" s="202"/>
      <c r="U17" s="202"/>
      <c r="V17" s="203"/>
      <c r="W17" s="45" t="s">
        <v>18</v>
      </c>
      <c r="X17" s="146"/>
      <c r="Y17" s="147" t="s">
        <v>45</v>
      </c>
      <c r="Z17" s="148"/>
      <c r="AA17" s="149">
        <f t="shared" si="10"/>
        <v>0</v>
      </c>
      <c r="AB17" s="150"/>
      <c r="AC17" s="151" t="s">
        <v>45</v>
      </c>
      <c r="AD17" s="152"/>
      <c r="AE17" s="153">
        <f t="shared" si="11"/>
        <v>0</v>
      </c>
      <c r="AF17" s="154"/>
      <c r="AG17" s="155" t="s">
        <v>45</v>
      </c>
      <c r="AH17" s="156"/>
      <c r="AI17" s="157">
        <f t="shared" si="12"/>
        <v>0</v>
      </c>
    </row>
    <row r="18" spans="1:35" s="39" customFormat="1" ht="26.25" hidden="1" customHeight="1" x14ac:dyDescent="0.45">
      <c r="A18" s="26"/>
      <c r="B18" s="27"/>
      <c r="C18" s="28"/>
      <c r="D18" s="29"/>
      <c r="E18" s="30">
        <f t="shared" si="7"/>
        <v>0</v>
      </c>
      <c r="F18" s="31"/>
      <c r="G18" s="31"/>
      <c r="H18" s="32">
        <f t="shared" si="13"/>
        <v>0</v>
      </c>
      <c r="I18" s="33"/>
      <c r="J18" s="34">
        <f t="shared" si="9"/>
        <v>-90</v>
      </c>
      <c r="K18" s="35"/>
      <c r="L18" s="36"/>
      <c r="M18" s="37"/>
      <c r="N18" s="91"/>
      <c r="O18" s="107"/>
      <c r="P18" s="36"/>
      <c r="Q18" s="38"/>
      <c r="R18" s="201"/>
      <c r="S18" s="202"/>
      <c r="T18" s="202"/>
      <c r="U18" s="202"/>
      <c r="V18" s="203"/>
      <c r="W18" s="45" t="s">
        <v>18</v>
      </c>
      <c r="X18" s="146"/>
      <c r="Y18" s="147" t="s">
        <v>45</v>
      </c>
      <c r="Z18" s="148"/>
      <c r="AA18" s="149">
        <f t="shared" si="10"/>
        <v>0</v>
      </c>
      <c r="AB18" s="150"/>
      <c r="AC18" s="151" t="s">
        <v>45</v>
      </c>
      <c r="AD18" s="152"/>
      <c r="AE18" s="153">
        <f t="shared" si="11"/>
        <v>0</v>
      </c>
      <c r="AF18" s="154"/>
      <c r="AG18" s="155" t="s">
        <v>45</v>
      </c>
      <c r="AH18" s="156"/>
      <c r="AI18" s="157">
        <f t="shared" si="12"/>
        <v>0</v>
      </c>
    </row>
    <row r="19" spans="1:35" s="39" customFormat="1" ht="26.25" hidden="1" customHeight="1" x14ac:dyDescent="0.45">
      <c r="A19" s="26"/>
      <c r="B19" s="27"/>
      <c r="C19" s="28"/>
      <c r="D19" s="29"/>
      <c r="E19" s="30">
        <f t="shared" si="7"/>
        <v>0</v>
      </c>
      <c r="F19" s="31"/>
      <c r="G19" s="31"/>
      <c r="H19" s="32">
        <f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201"/>
      <c r="S19" s="202"/>
      <c r="T19" s="202"/>
      <c r="U19" s="202"/>
      <c r="V19" s="203"/>
      <c r="W19" s="45" t="s">
        <v>18</v>
      </c>
      <c r="X19" s="146"/>
      <c r="Y19" s="147" t="s">
        <v>45</v>
      </c>
      <c r="Z19" s="148"/>
      <c r="AA19" s="149">
        <f t="shared" si="10"/>
        <v>0</v>
      </c>
      <c r="AB19" s="150"/>
      <c r="AC19" s="151" t="s">
        <v>45</v>
      </c>
      <c r="AD19" s="152"/>
      <c r="AE19" s="153">
        <f t="shared" si="11"/>
        <v>0</v>
      </c>
      <c r="AF19" s="154"/>
      <c r="AG19" s="155" t="s">
        <v>45</v>
      </c>
      <c r="AH19" s="156"/>
      <c r="AI19" s="157">
        <f t="shared" si="12"/>
        <v>0</v>
      </c>
    </row>
    <row r="20" spans="1:35" s="39" customFormat="1" ht="26.25" hidden="1" customHeight="1" x14ac:dyDescent="0.45">
      <c r="A20" s="26"/>
      <c r="B20" s="27"/>
      <c r="C20" s="28"/>
      <c r="D20" s="29"/>
      <c r="E20" s="30">
        <f t="shared" si="7"/>
        <v>0</v>
      </c>
      <c r="F20" s="31"/>
      <c r="G20" s="31"/>
      <c r="H20" s="32">
        <f t="shared" ref="H20:H24" si="14">E20-G20-F20</f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201"/>
      <c r="S20" s="202"/>
      <c r="T20" s="202"/>
      <c r="U20" s="202"/>
      <c r="V20" s="203"/>
      <c r="W20" s="45" t="s">
        <v>18</v>
      </c>
      <c r="X20" s="146"/>
      <c r="Y20" s="147" t="s">
        <v>45</v>
      </c>
      <c r="Z20" s="148"/>
      <c r="AA20" s="149">
        <f t="shared" si="10"/>
        <v>0</v>
      </c>
      <c r="AB20" s="150"/>
      <c r="AC20" s="151" t="s">
        <v>45</v>
      </c>
      <c r="AD20" s="152"/>
      <c r="AE20" s="153">
        <f t="shared" si="11"/>
        <v>0</v>
      </c>
      <c r="AF20" s="154"/>
      <c r="AG20" s="155" t="s">
        <v>45</v>
      </c>
      <c r="AH20" s="156"/>
      <c r="AI20" s="157">
        <f t="shared" si="12"/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si="7"/>
        <v>0</v>
      </c>
      <c r="F21" s="31"/>
      <c r="G21" s="31"/>
      <c r="H21" s="32">
        <f t="shared" si="14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201"/>
      <c r="S21" s="202"/>
      <c r="T21" s="202"/>
      <c r="U21" s="202"/>
      <c r="V21" s="203"/>
      <c r="W21" s="45" t="s">
        <v>18</v>
      </c>
      <c r="X21" s="146"/>
      <c r="Y21" s="147" t="s">
        <v>45</v>
      </c>
      <c r="Z21" s="148"/>
      <c r="AA21" s="149">
        <f t="shared" si="10"/>
        <v>0</v>
      </c>
      <c r="AB21" s="150"/>
      <c r="AC21" s="151" t="s">
        <v>45</v>
      </c>
      <c r="AD21" s="152"/>
      <c r="AE21" s="153">
        <f t="shared" si="11"/>
        <v>0</v>
      </c>
      <c r="AF21" s="154"/>
      <c r="AG21" s="155" t="s">
        <v>45</v>
      </c>
      <c r="AH21" s="156"/>
      <c r="AI21" s="157">
        <f t="shared" si="12"/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7"/>
        <v>0</v>
      </c>
      <c r="F22" s="31"/>
      <c r="G22" s="31"/>
      <c r="H22" s="32">
        <f t="shared" si="14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201"/>
      <c r="S22" s="202"/>
      <c r="T22" s="202"/>
      <c r="U22" s="202"/>
      <c r="V22" s="203"/>
      <c r="W22" s="45" t="s">
        <v>18</v>
      </c>
      <c r="X22" s="146"/>
      <c r="Y22" s="147" t="s">
        <v>45</v>
      </c>
      <c r="Z22" s="148"/>
      <c r="AA22" s="149">
        <f t="shared" si="10"/>
        <v>0</v>
      </c>
      <c r="AB22" s="150"/>
      <c r="AC22" s="151" t="s">
        <v>45</v>
      </c>
      <c r="AD22" s="152"/>
      <c r="AE22" s="153">
        <f t="shared" si="11"/>
        <v>0</v>
      </c>
      <c r="AF22" s="154"/>
      <c r="AG22" s="155" t="s">
        <v>45</v>
      </c>
      <c r="AH22" s="156"/>
      <c r="AI22" s="157">
        <f t="shared" si="12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7"/>
        <v>0</v>
      </c>
      <c r="F23" s="31"/>
      <c r="G23" s="31"/>
      <c r="H23" s="32">
        <f t="shared" si="14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201"/>
      <c r="S23" s="202"/>
      <c r="T23" s="202"/>
      <c r="U23" s="202"/>
      <c r="V23" s="203"/>
      <c r="W23" s="45" t="s">
        <v>18</v>
      </c>
      <c r="X23" s="146"/>
      <c r="Y23" s="147" t="s">
        <v>45</v>
      </c>
      <c r="Z23" s="148"/>
      <c r="AA23" s="149">
        <f t="shared" si="10"/>
        <v>0</v>
      </c>
      <c r="AB23" s="150"/>
      <c r="AC23" s="151" t="s">
        <v>45</v>
      </c>
      <c r="AD23" s="152"/>
      <c r="AE23" s="153">
        <f t="shared" si="11"/>
        <v>0</v>
      </c>
      <c r="AF23" s="154"/>
      <c r="AG23" s="155" t="s">
        <v>45</v>
      </c>
      <c r="AH23" s="156"/>
      <c r="AI23" s="157">
        <f t="shared" si="12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7"/>
        <v>0</v>
      </c>
      <c r="F24" s="31"/>
      <c r="G24" s="31"/>
      <c r="H24" s="32">
        <f t="shared" si="14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201"/>
      <c r="S24" s="202"/>
      <c r="T24" s="202"/>
      <c r="U24" s="202"/>
      <c r="V24" s="203"/>
      <c r="W24" s="45" t="s">
        <v>18</v>
      </c>
      <c r="X24" s="146"/>
      <c r="Y24" s="147" t="s">
        <v>45</v>
      </c>
      <c r="Z24" s="148"/>
      <c r="AA24" s="149">
        <f t="shared" si="10"/>
        <v>0</v>
      </c>
      <c r="AB24" s="150"/>
      <c r="AC24" s="151" t="s">
        <v>45</v>
      </c>
      <c r="AD24" s="152"/>
      <c r="AE24" s="153">
        <f t="shared" si="11"/>
        <v>0</v>
      </c>
      <c r="AF24" s="154"/>
      <c r="AG24" s="155" t="s">
        <v>45</v>
      </c>
      <c r="AH24" s="156"/>
      <c r="AI24" s="157">
        <f t="shared" si="12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7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201"/>
      <c r="S25" s="202"/>
      <c r="T25" s="202"/>
      <c r="U25" s="202"/>
      <c r="V25" s="203"/>
      <c r="W25" s="45" t="s">
        <v>18</v>
      </c>
      <c r="X25" s="146"/>
      <c r="Y25" s="147" t="s">
        <v>45</v>
      </c>
      <c r="Z25" s="148"/>
      <c r="AA25" s="149">
        <f t="shared" si="10"/>
        <v>0</v>
      </c>
      <c r="AB25" s="150"/>
      <c r="AC25" s="151" t="s">
        <v>45</v>
      </c>
      <c r="AD25" s="152"/>
      <c r="AE25" s="153">
        <f t="shared" si="11"/>
        <v>0</v>
      </c>
      <c r="AF25" s="154"/>
      <c r="AG25" s="155" t="s">
        <v>45</v>
      </c>
      <c r="AH25" s="156"/>
      <c r="AI25" s="157">
        <f t="shared" si="12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7"/>
        <v>0</v>
      </c>
      <c r="F26" s="31"/>
      <c r="G26" s="31"/>
      <c r="H26" s="32">
        <f t="shared" ref="H26:H34" si="15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201"/>
      <c r="S26" s="202"/>
      <c r="T26" s="202"/>
      <c r="U26" s="202"/>
      <c r="V26" s="203"/>
      <c r="W26" s="45" t="s">
        <v>18</v>
      </c>
      <c r="X26" s="146"/>
      <c r="Y26" s="147" t="s">
        <v>45</v>
      </c>
      <c r="Z26" s="148"/>
      <c r="AA26" s="149">
        <f t="shared" si="10"/>
        <v>0</v>
      </c>
      <c r="AB26" s="150"/>
      <c r="AC26" s="151" t="s">
        <v>45</v>
      </c>
      <c r="AD26" s="152"/>
      <c r="AE26" s="153">
        <f t="shared" si="11"/>
        <v>0</v>
      </c>
      <c r="AF26" s="154"/>
      <c r="AG26" s="155" t="s">
        <v>45</v>
      </c>
      <c r="AH26" s="156"/>
      <c r="AI26" s="157">
        <f t="shared" si="12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7"/>
        <v>0</v>
      </c>
      <c r="F27" s="31"/>
      <c r="G27" s="31"/>
      <c r="H27" s="32">
        <f t="shared" si="15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201"/>
      <c r="S27" s="202"/>
      <c r="T27" s="202"/>
      <c r="U27" s="202"/>
      <c r="V27" s="203"/>
      <c r="W27" s="45" t="s">
        <v>18</v>
      </c>
      <c r="X27" s="146"/>
      <c r="Y27" s="147" t="s">
        <v>45</v>
      </c>
      <c r="Z27" s="148"/>
      <c r="AA27" s="149">
        <f t="shared" si="10"/>
        <v>0</v>
      </c>
      <c r="AB27" s="150"/>
      <c r="AC27" s="151" t="s">
        <v>45</v>
      </c>
      <c r="AD27" s="152"/>
      <c r="AE27" s="153">
        <f t="shared" si="11"/>
        <v>0</v>
      </c>
      <c r="AF27" s="154"/>
      <c r="AG27" s="155" t="s">
        <v>45</v>
      </c>
      <c r="AH27" s="156"/>
      <c r="AI27" s="157">
        <f t="shared" si="12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7"/>
        <v>0</v>
      </c>
      <c r="F28" s="31"/>
      <c r="G28" s="31"/>
      <c r="H28" s="32">
        <f t="shared" si="15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201"/>
      <c r="S28" s="202"/>
      <c r="T28" s="202"/>
      <c r="U28" s="202"/>
      <c r="V28" s="203"/>
      <c r="W28" s="45" t="s">
        <v>18</v>
      </c>
      <c r="X28" s="146"/>
      <c r="Y28" s="147" t="s">
        <v>45</v>
      </c>
      <c r="Z28" s="148"/>
      <c r="AA28" s="149">
        <f t="shared" si="10"/>
        <v>0</v>
      </c>
      <c r="AB28" s="150"/>
      <c r="AC28" s="151" t="s">
        <v>45</v>
      </c>
      <c r="AD28" s="152"/>
      <c r="AE28" s="153">
        <f t="shared" si="11"/>
        <v>0</v>
      </c>
      <c r="AF28" s="154"/>
      <c r="AG28" s="155" t="s">
        <v>45</v>
      </c>
      <c r="AH28" s="156"/>
      <c r="AI28" s="157">
        <f t="shared" si="12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7"/>
        <v>0</v>
      </c>
      <c r="F29" s="31"/>
      <c r="G29" s="31"/>
      <c r="H29" s="32">
        <f t="shared" si="15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201"/>
      <c r="S29" s="202"/>
      <c r="T29" s="202"/>
      <c r="U29" s="202"/>
      <c r="V29" s="203"/>
      <c r="W29" s="45" t="s">
        <v>18</v>
      </c>
      <c r="X29" s="146"/>
      <c r="Y29" s="147" t="s">
        <v>45</v>
      </c>
      <c r="Z29" s="148"/>
      <c r="AA29" s="149">
        <f t="shared" si="10"/>
        <v>0</v>
      </c>
      <c r="AB29" s="150"/>
      <c r="AC29" s="151" t="s">
        <v>45</v>
      </c>
      <c r="AD29" s="152"/>
      <c r="AE29" s="153">
        <f t="shared" si="11"/>
        <v>0</v>
      </c>
      <c r="AF29" s="154"/>
      <c r="AG29" s="155" t="s">
        <v>45</v>
      </c>
      <c r="AH29" s="156"/>
      <c r="AI29" s="157">
        <f t="shared" si="12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7"/>
        <v>0</v>
      </c>
      <c r="F30" s="31"/>
      <c r="G30" s="31"/>
      <c r="H30" s="32">
        <f t="shared" si="15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201"/>
      <c r="S30" s="202"/>
      <c r="T30" s="202"/>
      <c r="U30" s="202"/>
      <c r="V30" s="203"/>
      <c r="W30" s="45" t="s">
        <v>18</v>
      </c>
      <c r="X30" s="146"/>
      <c r="Y30" s="147" t="s">
        <v>45</v>
      </c>
      <c r="Z30" s="148"/>
      <c r="AA30" s="149">
        <f t="shared" si="10"/>
        <v>0</v>
      </c>
      <c r="AB30" s="150"/>
      <c r="AC30" s="151" t="s">
        <v>45</v>
      </c>
      <c r="AD30" s="152"/>
      <c r="AE30" s="153">
        <f t="shared" si="11"/>
        <v>0</v>
      </c>
      <c r="AF30" s="154"/>
      <c r="AG30" s="155" t="s">
        <v>45</v>
      </c>
      <c r="AH30" s="156"/>
      <c r="AI30" s="157">
        <f t="shared" si="12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7"/>
        <v>0</v>
      </c>
      <c r="F31" s="31"/>
      <c r="G31" s="31"/>
      <c r="H31" s="32">
        <f t="shared" si="15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201"/>
      <c r="S31" s="202"/>
      <c r="T31" s="202"/>
      <c r="U31" s="202"/>
      <c r="V31" s="203"/>
      <c r="W31" s="45" t="s">
        <v>18</v>
      </c>
      <c r="X31" s="146"/>
      <c r="Y31" s="147" t="s">
        <v>45</v>
      </c>
      <c r="Z31" s="148"/>
      <c r="AA31" s="149">
        <f t="shared" si="10"/>
        <v>0</v>
      </c>
      <c r="AB31" s="150"/>
      <c r="AC31" s="151" t="s">
        <v>45</v>
      </c>
      <c r="AD31" s="152"/>
      <c r="AE31" s="153">
        <f t="shared" si="11"/>
        <v>0</v>
      </c>
      <c r="AF31" s="154"/>
      <c r="AG31" s="155" t="s">
        <v>45</v>
      </c>
      <c r="AH31" s="156"/>
      <c r="AI31" s="157">
        <f t="shared" si="12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7"/>
        <v>0</v>
      </c>
      <c r="F32" s="31"/>
      <c r="G32" s="31"/>
      <c r="H32" s="32">
        <f t="shared" si="15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201"/>
      <c r="S32" s="202"/>
      <c r="T32" s="202"/>
      <c r="U32" s="202"/>
      <c r="V32" s="203"/>
      <c r="W32" s="45" t="s">
        <v>18</v>
      </c>
      <c r="X32" s="146"/>
      <c r="Y32" s="147" t="s">
        <v>45</v>
      </c>
      <c r="Z32" s="148"/>
      <c r="AA32" s="149">
        <f t="shared" si="10"/>
        <v>0</v>
      </c>
      <c r="AB32" s="150"/>
      <c r="AC32" s="151" t="s">
        <v>45</v>
      </c>
      <c r="AD32" s="152"/>
      <c r="AE32" s="153">
        <f t="shared" si="11"/>
        <v>0</v>
      </c>
      <c r="AF32" s="154"/>
      <c r="AG32" s="155" t="s">
        <v>45</v>
      </c>
      <c r="AH32" s="156"/>
      <c r="AI32" s="157">
        <f t="shared" si="12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7"/>
        <v>0</v>
      </c>
      <c r="F33" s="31"/>
      <c r="G33" s="31"/>
      <c r="H33" s="32">
        <f t="shared" si="15"/>
        <v>0</v>
      </c>
      <c r="I33" s="33"/>
      <c r="J33" s="34">
        <f t="shared" si="9"/>
        <v>-90</v>
      </c>
      <c r="K33" s="35"/>
      <c r="L33" s="36"/>
      <c r="M33" s="37"/>
      <c r="N33" s="91"/>
      <c r="O33" s="107"/>
      <c r="P33" s="36"/>
      <c r="Q33" s="38"/>
      <c r="R33" s="201"/>
      <c r="S33" s="202"/>
      <c r="T33" s="202"/>
      <c r="U33" s="202"/>
      <c r="V33" s="203"/>
      <c r="W33" s="45" t="s">
        <v>18</v>
      </c>
      <c r="X33" s="146"/>
      <c r="Y33" s="147" t="s">
        <v>45</v>
      </c>
      <c r="Z33" s="148"/>
      <c r="AA33" s="149">
        <f t="shared" si="10"/>
        <v>0</v>
      </c>
      <c r="AB33" s="150"/>
      <c r="AC33" s="151" t="s">
        <v>45</v>
      </c>
      <c r="AD33" s="152"/>
      <c r="AE33" s="153">
        <f t="shared" si="11"/>
        <v>0</v>
      </c>
      <c r="AF33" s="154"/>
      <c r="AG33" s="155" t="s">
        <v>45</v>
      </c>
      <c r="AH33" s="156"/>
      <c r="AI33" s="157">
        <f t="shared" si="12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7"/>
        <v>0</v>
      </c>
      <c r="F34" s="31"/>
      <c r="G34" s="31"/>
      <c r="H34" s="32">
        <f t="shared" si="15"/>
        <v>0</v>
      </c>
      <c r="I34" s="33"/>
      <c r="J34" s="34">
        <f t="shared" si="9"/>
        <v>-90</v>
      </c>
      <c r="K34" s="35"/>
      <c r="L34" s="36"/>
      <c r="M34" s="37"/>
      <c r="N34" s="91"/>
      <c r="O34" s="107"/>
      <c r="P34" s="36"/>
      <c r="Q34" s="38"/>
      <c r="R34" s="201"/>
      <c r="S34" s="202"/>
      <c r="T34" s="202"/>
      <c r="U34" s="202"/>
      <c r="V34" s="203"/>
      <c r="W34" s="45" t="s">
        <v>18</v>
      </c>
      <c r="X34" s="146"/>
      <c r="Y34" s="147" t="s">
        <v>45</v>
      </c>
      <c r="Z34" s="148"/>
      <c r="AA34" s="149">
        <f t="shared" si="10"/>
        <v>0</v>
      </c>
      <c r="AB34" s="150"/>
      <c r="AC34" s="151" t="s">
        <v>45</v>
      </c>
      <c r="AD34" s="152"/>
      <c r="AE34" s="153">
        <f t="shared" si="11"/>
        <v>0</v>
      </c>
      <c r="AF34" s="154"/>
      <c r="AG34" s="155" t="s">
        <v>45</v>
      </c>
      <c r="AH34" s="156"/>
      <c r="AI34" s="157">
        <f t="shared" si="12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7"/>
        <v>0</v>
      </c>
      <c r="F35" s="31"/>
      <c r="G35" s="31"/>
      <c r="H35" s="32">
        <f>E35-G35-F35</f>
        <v>0</v>
      </c>
      <c r="I35" s="33"/>
      <c r="J35" s="34">
        <f t="shared" si="9"/>
        <v>-90</v>
      </c>
      <c r="K35" s="35"/>
      <c r="L35" s="36"/>
      <c r="M35" s="37"/>
      <c r="N35" s="91"/>
      <c r="O35" s="107"/>
      <c r="P35" s="36"/>
      <c r="Q35" s="38"/>
      <c r="R35" s="201"/>
      <c r="S35" s="202"/>
      <c r="T35" s="202"/>
      <c r="U35" s="202"/>
      <c r="V35" s="203"/>
      <c r="W35" s="45" t="s">
        <v>18</v>
      </c>
      <c r="X35" s="146"/>
      <c r="Y35" s="147" t="s">
        <v>45</v>
      </c>
      <c r="Z35" s="148"/>
      <c r="AA35" s="149">
        <f t="shared" si="10"/>
        <v>0</v>
      </c>
      <c r="AB35" s="150"/>
      <c r="AC35" s="151" t="s">
        <v>45</v>
      </c>
      <c r="AD35" s="152"/>
      <c r="AE35" s="153">
        <f t="shared" si="11"/>
        <v>0</v>
      </c>
      <c r="AF35" s="154"/>
      <c r="AG35" s="155" t="s">
        <v>45</v>
      </c>
      <c r="AH35" s="156"/>
      <c r="AI35" s="157">
        <f t="shared" si="12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7"/>
        <v>0</v>
      </c>
      <c r="F36" s="31"/>
      <c r="G36" s="31"/>
      <c r="H36" s="32">
        <f t="shared" ref="H36:H42" si="16">E36-G36-F36</f>
        <v>0</v>
      </c>
      <c r="I36" s="33"/>
      <c r="J36" s="34">
        <f t="shared" si="9"/>
        <v>-90</v>
      </c>
      <c r="K36" s="35"/>
      <c r="L36" s="36"/>
      <c r="M36" s="37"/>
      <c r="N36" s="91"/>
      <c r="O36" s="107"/>
      <c r="P36" s="36"/>
      <c r="Q36" s="38"/>
      <c r="R36" s="201"/>
      <c r="S36" s="202"/>
      <c r="T36" s="202"/>
      <c r="U36" s="202"/>
      <c r="V36" s="203"/>
      <c r="W36" s="45" t="s">
        <v>18</v>
      </c>
      <c r="X36" s="146"/>
      <c r="Y36" s="147" t="s">
        <v>45</v>
      </c>
      <c r="Z36" s="148"/>
      <c r="AA36" s="149">
        <f t="shared" si="10"/>
        <v>0</v>
      </c>
      <c r="AB36" s="150"/>
      <c r="AC36" s="151" t="s">
        <v>45</v>
      </c>
      <c r="AD36" s="152"/>
      <c r="AE36" s="153">
        <f t="shared" si="11"/>
        <v>0</v>
      </c>
      <c r="AF36" s="154"/>
      <c r="AG36" s="155" t="s">
        <v>45</v>
      </c>
      <c r="AH36" s="156"/>
      <c r="AI36" s="157">
        <f t="shared" si="12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7"/>
        <v>0</v>
      </c>
      <c r="F37" s="31"/>
      <c r="G37" s="31"/>
      <c r="H37" s="32">
        <f t="shared" si="16"/>
        <v>0</v>
      </c>
      <c r="I37" s="33"/>
      <c r="J37" s="34">
        <f t="shared" si="9"/>
        <v>-90</v>
      </c>
      <c r="K37" s="35"/>
      <c r="L37" s="36"/>
      <c r="M37" s="37"/>
      <c r="N37" s="91"/>
      <c r="O37" s="107"/>
      <c r="P37" s="36"/>
      <c r="Q37" s="38"/>
      <c r="R37" s="201"/>
      <c r="S37" s="202"/>
      <c r="T37" s="202"/>
      <c r="U37" s="202"/>
      <c r="V37" s="20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1"/>
        <v>0</v>
      </c>
      <c r="AF37" s="154"/>
      <c r="AG37" s="155" t="s">
        <v>45</v>
      </c>
      <c r="AH37" s="156"/>
      <c r="AI37" s="157">
        <f t="shared" si="12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7"/>
        <v>0</v>
      </c>
      <c r="F38" s="31"/>
      <c r="G38" s="31"/>
      <c r="H38" s="32">
        <f t="shared" si="16"/>
        <v>0</v>
      </c>
      <c r="I38" s="33"/>
      <c r="J38" s="34">
        <f t="shared" si="9"/>
        <v>-90</v>
      </c>
      <c r="K38" s="35"/>
      <c r="L38" s="36"/>
      <c r="M38" s="37"/>
      <c r="N38" s="91"/>
      <c r="O38" s="107"/>
      <c r="P38" s="36"/>
      <c r="Q38" s="38"/>
      <c r="R38" s="201"/>
      <c r="S38" s="202"/>
      <c r="T38" s="202"/>
      <c r="U38" s="202"/>
      <c r="V38" s="203"/>
      <c r="W38" s="45" t="s">
        <v>18</v>
      </c>
      <c r="X38" s="146"/>
      <c r="Y38" s="147" t="s">
        <v>45</v>
      </c>
      <c r="Z38" s="148"/>
      <c r="AA38" s="149">
        <f t="shared" ref="AA38:AA56" si="17">X38+Z38</f>
        <v>0</v>
      </c>
      <c r="AB38" s="150"/>
      <c r="AC38" s="151" t="s">
        <v>45</v>
      </c>
      <c r="AD38" s="152"/>
      <c r="AE38" s="153">
        <f t="shared" si="11"/>
        <v>0</v>
      </c>
      <c r="AF38" s="154"/>
      <c r="AG38" s="155" t="s">
        <v>45</v>
      </c>
      <c r="AH38" s="156"/>
      <c r="AI38" s="157">
        <f t="shared" si="12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7"/>
        <v>0</v>
      </c>
      <c r="F39" s="31"/>
      <c r="G39" s="31"/>
      <c r="H39" s="32">
        <f t="shared" si="16"/>
        <v>0</v>
      </c>
      <c r="I39" s="33"/>
      <c r="J39" s="34">
        <f t="shared" si="9"/>
        <v>-90</v>
      </c>
      <c r="K39" s="35"/>
      <c r="L39" s="36"/>
      <c r="M39" s="37"/>
      <c r="N39" s="91"/>
      <c r="O39" s="107"/>
      <c r="P39" s="36"/>
      <c r="Q39" s="38"/>
      <c r="R39" s="201"/>
      <c r="S39" s="202"/>
      <c r="T39" s="202"/>
      <c r="U39" s="202"/>
      <c r="V39" s="203"/>
      <c r="W39" s="45" t="s">
        <v>18</v>
      </c>
      <c r="X39" s="146"/>
      <c r="Y39" s="147" t="s">
        <v>45</v>
      </c>
      <c r="Z39" s="148"/>
      <c r="AA39" s="149">
        <f t="shared" si="17"/>
        <v>0</v>
      </c>
      <c r="AB39" s="150"/>
      <c r="AC39" s="151" t="s">
        <v>45</v>
      </c>
      <c r="AD39" s="152"/>
      <c r="AE39" s="153">
        <f t="shared" si="11"/>
        <v>0</v>
      </c>
      <c r="AF39" s="154"/>
      <c r="AG39" s="155" t="s">
        <v>45</v>
      </c>
      <c r="AH39" s="156"/>
      <c r="AI39" s="157">
        <f t="shared" si="12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7"/>
        <v>0</v>
      </c>
      <c r="F40" s="31"/>
      <c r="G40" s="31"/>
      <c r="H40" s="32">
        <f t="shared" si="16"/>
        <v>0</v>
      </c>
      <c r="I40" s="33"/>
      <c r="J40" s="34">
        <f t="shared" si="9"/>
        <v>-90</v>
      </c>
      <c r="K40" s="35"/>
      <c r="L40" s="36"/>
      <c r="M40" s="37"/>
      <c r="N40" s="91"/>
      <c r="O40" s="107"/>
      <c r="P40" s="36"/>
      <c r="Q40" s="38"/>
      <c r="R40" s="201"/>
      <c r="S40" s="202"/>
      <c r="T40" s="202"/>
      <c r="U40" s="202"/>
      <c r="V40" s="203"/>
      <c r="W40" s="45" t="s">
        <v>18</v>
      </c>
      <c r="X40" s="146"/>
      <c r="Y40" s="147" t="s">
        <v>45</v>
      </c>
      <c r="Z40" s="148"/>
      <c r="AA40" s="149">
        <f t="shared" si="17"/>
        <v>0</v>
      </c>
      <c r="AB40" s="150"/>
      <c r="AC40" s="151" t="s">
        <v>45</v>
      </c>
      <c r="AD40" s="152"/>
      <c r="AE40" s="153">
        <f t="shared" si="11"/>
        <v>0</v>
      </c>
      <c r="AF40" s="154"/>
      <c r="AG40" s="155" t="s">
        <v>45</v>
      </c>
      <c r="AH40" s="156"/>
      <c r="AI40" s="157">
        <f t="shared" si="12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7"/>
        <v>0</v>
      </c>
      <c r="F41" s="31"/>
      <c r="G41" s="31"/>
      <c r="H41" s="32">
        <f t="shared" si="16"/>
        <v>0</v>
      </c>
      <c r="I41" s="33"/>
      <c r="J41" s="34">
        <f t="shared" si="9"/>
        <v>-90</v>
      </c>
      <c r="K41" s="35"/>
      <c r="L41" s="36"/>
      <c r="M41" s="37"/>
      <c r="N41" s="91"/>
      <c r="O41" s="107"/>
      <c r="P41" s="36"/>
      <c r="Q41" s="38"/>
      <c r="R41" s="201"/>
      <c r="S41" s="202"/>
      <c r="T41" s="202"/>
      <c r="U41" s="202"/>
      <c r="V41" s="203"/>
      <c r="W41" s="45" t="s">
        <v>18</v>
      </c>
      <c r="X41" s="146"/>
      <c r="Y41" s="147" t="s">
        <v>45</v>
      </c>
      <c r="Z41" s="148"/>
      <c r="AA41" s="149">
        <f t="shared" si="17"/>
        <v>0</v>
      </c>
      <c r="AB41" s="150"/>
      <c r="AC41" s="151" t="s">
        <v>45</v>
      </c>
      <c r="AD41" s="152"/>
      <c r="AE41" s="153">
        <f t="shared" si="11"/>
        <v>0</v>
      </c>
      <c r="AF41" s="154"/>
      <c r="AG41" s="155" t="s">
        <v>45</v>
      </c>
      <c r="AH41" s="156"/>
      <c r="AI41" s="157">
        <f t="shared" si="12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7"/>
        <v>0</v>
      </c>
      <c r="F42" s="31"/>
      <c r="G42" s="31"/>
      <c r="H42" s="32">
        <f t="shared" si="16"/>
        <v>0</v>
      </c>
      <c r="I42" s="33"/>
      <c r="J42" s="34">
        <f t="shared" si="9"/>
        <v>-90</v>
      </c>
      <c r="K42" s="35"/>
      <c r="L42" s="36"/>
      <c r="M42" s="37"/>
      <c r="N42" s="91"/>
      <c r="O42" s="107"/>
      <c r="P42" s="36"/>
      <c r="Q42" s="38"/>
      <c r="R42" s="201"/>
      <c r="S42" s="202"/>
      <c r="T42" s="202"/>
      <c r="U42" s="202"/>
      <c r="V42" s="203"/>
      <c r="W42" s="45" t="s">
        <v>18</v>
      </c>
      <c r="X42" s="146"/>
      <c r="Y42" s="147" t="s">
        <v>45</v>
      </c>
      <c r="Z42" s="148"/>
      <c r="AA42" s="149">
        <f t="shared" si="17"/>
        <v>0</v>
      </c>
      <c r="AB42" s="150"/>
      <c r="AC42" s="151" t="s">
        <v>45</v>
      </c>
      <c r="AD42" s="152"/>
      <c r="AE42" s="153">
        <f t="shared" si="11"/>
        <v>0</v>
      </c>
      <c r="AF42" s="154"/>
      <c r="AG42" s="155" t="s">
        <v>45</v>
      </c>
      <c r="AH42" s="156"/>
      <c r="AI42" s="157">
        <f t="shared" si="12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7"/>
        <v>0</v>
      </c>
      <c r="F43" s="31"/>
      <c r="G43" s="31"/>
      <c r="H43" s="32">
        <f>E43-G43-F43</f>
        <v>0</v>
      </c>
      <c r="I43" s="33"/>
      <c r="J43" s="34">
        <f t="shared" si="9"/>
        <v>-90</v>
      </c>
      <c r="K43" s="35"/>
      <c r="L43" s="36"/>
      <c r="M43" s="37"/>
      <c r="N43" s="91"/>
      <c r="O43" s="107"/>
      <c r="P43" s="36"/>
      <c r="Q43" s="38"/>
      <c r="R43" s="201"/>
      <c r="S43" s="202"/>
      <c r="T43" s="202"/>
      <c r="U43" s="202"/>
      <c r="V43" s="203"/>
      <c r="W43" s="45" t="s">
        <v>18</v>
      </c>
      <c r="X43" s="146"/>
      <c r="Y43" s="147" t="s">
        <v>45</v>
      </c>
      <c r="Z43" s="148"/>
      <c r="AA43" s="149">
        <f t="shared" si="17"/>
        <v>0</v>
      </c>
      <c r="AB43" s="150"/>
      <c r="AC43" s="151" t="s">
        <v>45</v>
      </c>
      <c r="AD43" s="152"/>
      <c r="AE43" s="153">
        <f t="shared" si="11"/>
        <v>0</v>
      </c>
      <c r="AF43" s="154"/>
      <c r="AG43" s="155" t="s">
        <v>45</v>
      </c>
      <c r="AH43" s="156"/>
      <c r="AI43" s="157">
        <f t="shared" si="12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7"/>
        <v>0</v>
      </c>
      <c r="F44" s="31"/>
      <c r="G44" s="31"/>
      <c r="H44" s="32">
        <f t="shared" ref="H44:H49" si="18">E44-G44-F44</f>
        <v>0</v>
      </c>
      <c r="I44" s="33"/>
      <c r="J44" s="34">
        <f t="shared" si="9"/>
        <v>-90</v>
      </c>
      <c r="K44" s="35"/>
      <c r="L44" s="36"/>
      <c r="M44" s="37"/>
      <c r="N44" s="91"/>
      <c r="O44" s="107"/>
      <c r="P44" s="36"/>
      <c r="Q44" s="38"/>
      <c r="R44" s="201"/>
      <c r="S44" s="202"/>
      <c r="T44" s="202"/>
      <c r="U44" s="202"/>
      <c r="V44" s="203"/>
      <c r="W44" s="45" t="s">
        <v>18</v>
      </c>
      <c r="X44" s="146"/>
      <c r="Y44" s="147" t="s">
        <v>45</v>
      </c>
      <c r="Z44" s="148"/>
      <c r="AA44" s="149">
        <f t="shared" si="17"/>
        <v>0</v>
      </c>
      <c r="AB44" s="150"/>
      <c r="AC44" s="151" t="s">
        <v>45</v>
      </c>
      <c r="AD44" s="152"/>
      <c r="AE44" s="153">
        <f t="shared" si="11"/>
        <v>0</v>
      </c>
      <c r="AF44" s="154"/>
      <c r="AG44" s="155" t="s">
        <v>45</v>
      </c>
      <c r="AH44" s="156"/>
      <c r="AI44" s="157">
        <f t="shared" si="12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7"/>
        <v>0</v>
      </c>
      <c r="F45" s="31"/>
      <c r="G45" s="31"/>
      <c r="H45" s="32">
        <f t="shared" si="18"/>
        <v>0</v>
      </c>
      <c r="I45" s="33"/>
      <c r="J45" s="34">
        <f t="shared" si="9"/>
        <v>-90</v>
      </c>
      <c r="K45" s="35"/>
      <c r="L45" s="36"/>
      <c r="M45" s="37"/>
      <c r="N45" s="91"/>
      <c r="O45" s="107"/>
      <c r="P45" s="36"/>
      <c r="Q45" s="38"/>
      <c r="R45" s="201"/>
      <c r="S45" s="202"/>
      <c r="T45" s="202"/>
      <c r="U45" s="202"/>
      <c r="V45" s="203"/>
      <c r="W45" s="45" t="s">
        <v>18</v>
      </c>
      <c r="X45" s="146"/>
      <c r="Y45" s="147" t="s">
        <v>45</v>
      </c>
      <c r="Z45" s="148"/>
      <c r="AA45" s="149">
        <f t="shared" si="17"/>
        <v>0</v>
      </c>
      <c r="AB45" s="150"/>
      <c r="AC45" s="151" t="s">
        <v>45</v>
      </c>
      <c r="AD45" s="152"/>
      <c r="AE45" s="153">
        <f t="shared" si="11"/>
        <v>0</v>
      </c>
      <c r="AF45" s="154"/>
      <c r="AG45" s="155" t="s">
        <v>45</v>
      </c>
      <c r="AH45" s="156"/>
      <c r="AI45" s="157">
        <f t="shared" si="12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7"/>
        <v>0</v>
      </c>
      <c r="F46" s="31"/>
      <c r="G46" s="31"/>
      <c r="H46" s="32">
        <f t="shared" si="18"/>
        <v>0</v>
      </c>
      <c r="I46" s="33"/>
      <c r="J46" s="34">
        <f t="shared" si="9"/>
        <v>-90</v>
      </c>
      <c r="K46" s="35"/>
      <c r="L46" s="36"/>
      <c r="M46" s="37"/>
      <c r="N46" s="91"/>
      <c r="O46" s="107"/>
      <c r="P46" s="36"/>
      <c r="Q46" s="38"/>
      <c r="R46" s="201"/>
      <c r="S46" s="202"/>
      <c r="T46" s="202"/>
      <c r="U46" s="202"/>
      <c r="V46" s="203"/>
      <c r="W46" s="45" t="s">
        <v>18</v>
      </c>
      <c r="X46" s="146"/>
      <c r="Y46" s="147" t="s">
        <v>45</v>
      </c>
      <c r="Z46" s="148"/>
      <c r="AA46" s="149">
        <f t="shared" si="17"/>
        <v>0</v>
      </c>
      <c r="AB46" s="150"/>
      <c r="AC46" s="151" t="s">
        <v>45</v>
      </c>
      <c r="AD46" s="152"/>
      <c r="AE46" s="153">
        <f t="shared" si="11"/>
        <v>0</v>
      </c>
      <c r="AF46" s="154"/>
      <c r="AG46" s="155" t="s">
        <v>45</v>
      </c>
      <c r="AH46" s="156"/>
      <c r="AI46" s="157">
        <f t="shared" si="12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7"/>
        <v>0</v>
      </c>
      <c r="F47" s="31"/>
      <c r="G47" s="31"/>
      <c r="H47" s="32">
        <f t="shared" si="18"/>
        <v>0</v>
      </c>
      <c r="I47" s="33"/>
      <c r="J47" s="34">
        <f t="shared" si="9"/>
        <v>-90</v>
      </c>
      <c r="K47" s="35"/>
      <c r="L47" s="36"/>
      <c r="M47" s="37"/>
      <c r="N47" s="91"/>
      <c r="O47" s="107"/>
      <c r="P47" s="36"/>
      <c r="Q47" s="38"/>
      <c r="R47" s="201"/>
      <c r="S47" s="202"/>
      <c r="T47" s="202"/>
      <c r="U47" s="202"/>
      <c r="V47" s="203"/>
      <c r="W47" s="45" t="s">
        <v>18</v>
      </c>
      <c r="X47" s="146"/>
      <c r="Y47" s="147" t="s">
        <v>45</v>
      </c>
      <c r="Z47" s="148"/>
      <c r="AA47" s="149">
        <f t="shared" si="17"/>
        <v>0</v>
      </c>
      <c r="AB47" s="150"/>
      <c r="AC47" s="151" t="s">
        <v>45</v>
      </c>
      <c r="AD47" s="152"/>
      <c r="AE47" s="153">
        <f t="shared" si="11"/>
        <v>0</v>
      </c>
      <c r="AF47" s="154"/>
      <c r="AG47" s="155" t="s">
        <v>45</v>
      </c>
      <c r="AH47" s="156"/>
      <c r="AI47" s="157">
        <f t="shared" si="12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7"/>
        <v>0</v>
      </c>
      <c r="F48" s="31"/>
      <c r="G48" s="31"/>
      <c r="H48" s="32">
        <f t="shared" si="18"/>
        <v>0</v>
      </c>
      <c r="I48" s="33"/>
      <c r="J48" s="34">
        <f t="shared" si="9"/>
        <v>-90</v>
      </c>
      <c r="K48" s="35"/>
      <c r="L48" s="36"/>
      <c r="M48" s="37"/>
      <c r="N48" s="91"/>
      <c r="O48" s="107"/>
      <c r="P48" s="36"/>
      <c r="Q48" s="38"/>
      <c r="R48" s="201"/>
      <c r="S48" s="202"/>
      <c r="T48" s="202"/>
      <c r="U48" s="202"/>
      <c r="V48" s="203"/>
      <c r="W48" s="45" t="s">
        <v>18</v>
      </c>
      <c r="X48" s="146"/>
      <c r="Y48" s="147" t="s">
        <v>45</v>
      </c>
      <c r="Z48" s="148"/>
      <c r="AA48" s="149">
        <f t="shared" si="17"/>
        <v>0</v>
      </c>
      <c r="AB48" s="150"/>
      <c r="AC48" s="151" t="s">
        <v>45</v>
      </c>
      <c r="AD48" s="152"/>
      <c r="AE48" s="153">
        <f t="shared" si="11"/>
        <v>0</v>
      </c>
      <c r="AF48" s="154"/>
      <c r="AG48" s="155" t="s">
        <v>45</v>
      </c>
      <c r="AH48" s="156"/>
      <c r="AI48" s="157">
        <f t="shared" si="12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7"/>
        <v>0</v>
      </c>
      <c r="F49" s="31"/>
      <c r="G49" s="31"/>
      <c r="H49" s="32">
        <f t="shared" si="18"/>
        <v>0</v>
      </c>
      <c r="I49" s="33"/>
      <c r="J49" s="34">
        <f t="shared" si="9"/>
        <v>-90</v>
      </c>
      <c r="K49" s="35"/>
      <c r="L49" s="36"/>
      <c r="M49" s="37"/>
      <c r="N49" s="91"/>
      <c r="O49" s="107"/>
      <c r="P49" s="36"/>
      <c r="Q49" s="38"/>
      <c r="R49" s="201"/>
      <c r="S49" s="202"/>
      <c r="T49" s="202"/>
      <c r="U49" s="202"/>
      <c r="V49" s="203"/>
      <c r="W49" s="45" t="s">
        <v>18</v>
      </c>
      <c r="X49" s="146"/>
      <c r="Y49" s="147" t="s">
        <v>45</v>
      </c>
      <c r="Z49" s="148"/>
      <c r="AA49" s="149">
        <f t="shared" si="17"/>
        <v>0</v>
      </c>
      <c r="AB49" s="150"/>
      <c r="AC49" s="151" t="s">
        <v>45</v>
      </c>
      <c r="AD49" s="152"/>
      <c r="AE49" s="153">
        <f t="shared" si="11"/>
        <v>0</v>
      </c>
      <c r="AF49" s="154"/>
      <c r="AG49" s="155" t="s">
        <v>45</v>
      </c>
      <c r="AH49" s="156"/>
      <c r="AI49" s="157">
        <f t="shared" si="12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7"/>
        <v>0</v>
      </c>
      <c r="F50" s="31"/>
      <c r="G50" s="31"/>
      <c r="H50" s="32">
        <f>E50-G50-F50</f>
        <v>0</v>
      </c>
      <c r="I50" s="33"/>
      <c r="J50" s="34">
        <f t="shared" si="9"/>
        <v>-90</v>
      </c>
      <c r="K50" s="35"/>
      <c r="L50" s="36"/>
      <c r="M50" s="37"/>
      <c r="N50" s="91"/>
      <c r="O50" s="107"/>
      <c r="P50" s="36"/>
      <c r="Q50" s="38"/>
      <c r="R50" s="201"/>
      <c r="S50" s="202"/>
      <c r="T50" s="202"/>
      <c r="U50" s="202"/>
      <c r="V50" s="203"/>
      <c r="W50" s="45" t="s">
        <v>18</v>
      </c>
      <c r="X50" s="146"/>
      <c r="Y50" s="147" t="s">
        <v>45</v>
      </c>
      <c r="Z50" s="148"/>
      <c r="AA50" s="149">
        <f t="shared" si="17"/>
        <v>0</v>
      </c>
      <c r="AB50" s="150"/>
      <c r="AC50" s="151" t="s">
        <v>45</v>
      </c>
      <c r="AD50" s="152"/>
      <c r="AE50" s="153">
        <f t="shared" si="11"/>
        <v>0</v>
      </c>
      <c r="AF50" s="154"/>
      <c r="AG50" s="155" t="s">
        <v>45</v>
      </c>
      <c r="AH50" s="156"/>
      <c r="AI50" s="157">
        <f t="shared" si="12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7"/>
        <v>0</v>
      </c>
      <c r="F51" s="31"/>
      <c r="G51" s="31"/>
      <c r="H51" s="32">
        <f t="shared" ref="H51:H57" si="19">E51-G51-F51</f>
        <v>0</v>
      </c>
      <c r="I51" s="33"/>
      <c r="J51" s="34">
        <f t="shared" si="9"/>
        <v>-90</v>
      </c>
      <c r="K51" s="35"/>
      <c r="L51" s="36"/>
      <c r="M51" s="37"/>
      <c r="N51" s="91"/>
      <c r="O51" s="107"/>
      <c r="P51" s="36"/>
      <c r="Q51" s="38"/>
      <c r="R51" s="201"/>
      <c r="S51" s="202"/>
      <c r="T51" s="202"/>
      <c r="U51" s="202"/>
      <c r="V51" s="203"/>
      <c r="W51" s="45" t="s">
        <v>18</v>
      </c>
      <c r="X51" s="146"/>
      <c r="Y51" s="147" t="s">
        <v>45</v>
      </c>
      <c r="Z51" s="148"/>
      <c r="AA51" s="149">
        <f t="shared" si="17"/>
        <v>0</v>
      </c>
      <c r="AB51" s="150"/>
      <c r="AC51" s="151" t="s">
        <v>45</v>
      </c>
      <c r="AD51" s="152"/>
      <c r="AE51" s="153">
        <f t="shared" si="11"/>
        <v>0</v>
      </c>
      <c r="AF51" s="154"/>
      <c r="AG51" s="155" t="s">
        <v>45</v>
      </c>
      <c r="AH51" s="156"/>
      <c r="AI51" s="157">
        <f t="shared" si="12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7"/>
        <v>0</v>
      </c>
      <c r="F52" s="31"/>
      <c r="G52" s="31"/>
      <c r="H52" s="32">
        <f t="shared" si="19"/>
        <v>0</v>
      </c>
      <c r="I52" s="33"/>
      <c r="J52" s="34">
        <f t="shared" si="9"/>
        <v>-90</v>
      </c>
      <c r="K52" s="35"/>
      <c r="L52" s="36"/>
      <c r="M52" s="37"/>
      <c r="N52" s="91"/>
      <c r="O52" s="107"/>
      <c r="P52" s="36"/>
      <c r="Q52" s="38"/>
      <c r="R52" s="201"/>
      <c r="S52" s="202"/>
      <c r="T52" s="202"/>
      <c r="U52" s="202"/>
      <c r="V52" s="203"/>
      <c r="W52" s="45" t="s">
        <v>18</v>
      </c>
      <c r="X52" s="146"/>
      <c r="Y52" s="147" t="s">
        <v>45</v>
      </c>
      <c r="Z52" s="148"/>
      <c r="AA52" s="149">
        <f t="shared" si="17"/>
        <v>0</v>
      </c>
      <c r="AB52" s="150"/>
      <c r="AC52" s="151" t="s">
        <v>45</v>
      </c>
      <c r="AD52" s="152"/>
      <c r="AE52" s="153">
        <f t="shared" si="11"/>
        <v>0</v>
      </c>
      <c r="AF52" s="154"/>
      <c r="AG52" s="155" t="s">
        <v>45</v>
      </c>
      <c r="AH52" s="156"/>
      <c r="AI52" s="157">
        <f t="shared" si="12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7"/>
        <v>0</v>
      </c>
      <c r="F53" s="31"/>
      <c r="G53" s="31"/>
      <c r="H53" s="32">
        <f t="shared" si="19"/>
        <v>0</v>
      </c>
      <c r="I53" s="33"/>
      <c r="J53" s="34">
        <f t="shared" si="9"/>
        <v>-90</v>
      </c>
      <c r="K53" s="35"/>
      <c r="L53" s="36"/>
      <c r="M53" s="37"/>
      <c r="N53" s="91"/>
      <c r="O53" s="107"/>
      <c r="P53" s="36"/>
      <c r="Q53" s="38"/>
      <c r="R53" s="201"/>
      <c r="S53" s="202"/>
      <c r="T53" s="202"/>
      <c r="U53" s="202"/>
      <c r="V53" s="203"/>
      <c r="W53" s="45" t="s">
        <v>18</v>
      </c>
      <c r="X53" s="146"/>
      <c r="Y53" s="147" t="s">
        <v>45</v>
      </c>
      <c r="Z53" s="148"/>
      <c r="AA53" s="149">
        <f t="shared" si="17"/>
        <v>0</v>
      </c>
      <c r="AB53" s="150"/>
      <c r="AC53" s="151" t="s">
        <v>45</v>
      </c>
      <c r="AD53" s="152"/>
      <c r="AE53" s="153">
        <f t="shared" si="11"/>
        <v>0</v>
      </c>
      <c r="AF53" s="154"/>
      <c r="AG53" s="155" t="s">
        <v>45</v>
      </c>
      <c r="AH53" s="156"/>
      <c r="AI53" s="157">
        <f t="shared" si="12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7"/>
        <v>0</v>
      </c>
      <c r="F54" s="31"/>
      <c r="G54" s="31"/>
      <c r="H54" s="32">
        <f t="shared" si="19"/>
        <v>0</v>
      </c>
      <c r="I54" s="33"/>
      <c r="J54" s="34">
        <f t="shared" si="9"/>
        <v>-90</v>
      </c>
      <c r="K54" s="35"/>
      <c r="L54" s="36"/>
      <c r="M54" s="37"/>
      <c r="N54" s="91"/>
      <c r="O54" s="107"/>
      <c r="P54" s="36"/>
      <c r="Q54" s="38"/>
      <c r="R54" s="201"/>
      <c r="S54" s="202"/>
      <c r="T54" s="202"/>
      <c r="U54" s="202"/>
      <c r="V54" s="203"/>
      <c r="W54" s="45" t="s">
        <v>18</v>
      </c>
      <c r="X54" s="146"/>
      <c r="Y54" s="147" t="s">
        <v>45</v>
      </c>
      <c r="Z54" s="148"/>
      <c r="AA54" s="149">
        <f t="shared" si="17"/>
        <v>0</v>
      </c>
      <c r="AB54" s="150"/>
      <c r="AC54" s="151" t="s">
        <v>45</v>
      </c>
      <c r="AD54" s="152"/>
      <c r="AE54" s="153">
        <f t="shared" si="11"/>
        <v>0</v>
      </c>
      <c r="AF54" s="154"/>
      <c r="AG54" s="155" t="s">
        <v>45</v>
      </c>
      <c r="AH54" s="156"/>
      <c r="AI54" s="157">
        <f t="shared" si="12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7"/>
        <v>0</v>
      </c>
      <c r="F55" s="31"/>
      <c r="G55" s="31"/>
      <c r="H55" s="32">
        <f t="shared" si="19"/>
        <v>0</v>
      </c>
      <c r="I55" s="33"/>
      <c r="J55" s="34">
        <f t="shared" si="9"/>
        <v>-90</v>
      </c>
      <c r="K55" s="35"/>
      <c r="L55" s="36"/>
      <c r="M55" s="37"/>
      <c r="N55" s="91"/>
      <c r="O55" s="107"/>
      <c r="P55" s="36"/>
      <c r="Q55" s="38"/>
      <c r="R55" s="201"/>
      <c r="S55" s="202"/>
      <c r="T55" s="202"/>
      <c r="U55" s="202"/>
      <c r="V55" s="203"/>
      <c r="W55" s="45" t="s">
        <v>18</v>
      </c>
      <c r="X55" s="146"/>
      <c r="Y55" s="147" t="s">
        <v>45</v>
      </c>
      <c r="Z55" s="148"/>
      <c r="AA55" s="149">
        <f t="shared" si="17"/>
        <v>0</v>
      </c>
      <c r="AB55" s="150"/>
      <c r="AC55" s="151" t="s">
        <v>45</v>
      </c>
      <c r="AD55" s="152"/>
      <c r="AE55" s="153">
        <f t="shared" si="11"/>
        <v>0</v>
      </c>
      <c r="AF55" s="154"/>
      <c r="AG55" s="155" t="s">
        <v>45</v>
      </c>
      <c r="AH55" s="156"/>
      <c r="AI55" s="157">
        <f t="shared" si="12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7"/>
        <v>0</v>
      </c>
      <c r="F56" s="31"/>
      <c r="G56" s="31"/>
      <c r="H56" s="32">
        <f t="shared" si="19"/>
        <v>0</v>
      </c>
      <c r="I56" s="33"/>
      <c r="J56" s="34">
        <f t="shared" si="9"/>
        <v>-90</v>
      </c>
      <c r="K56" s="35"/>
      <c r="L56" s="36"/>
      <c r="M56" s="37"/>
      <c r="N56" s="91"/>
      <c r="O56" s="107"/>
      <c r="P56" s="36"/>
      <c r="Q56" s="38"/>
      <c r="R56" s="201"/>
      <c r="S56" s="202"/>
      <c r="T56" s="202"/>
      <c r="U56" s="202"/>
      <c r="V56" s="203"/>
      <c r="W56" s="45" t="s">
        <v>18</v>
      </c>
      <c r="X56" s="146"/>
      <c r="Y56" s="147" t="s">
        <v>45</v>
      </c>
      <c r="Z56" s="148"/>
      <c r="AA56" s="149">
        <f t="shared" si="17"/>
        <v>0</v>
      </c>
      <c r="AB56" s="150"/>
      <c r="AC56" s="151" t="s">
        <v>45</v>
      </c>
      <c r="AD56" s="152"/>
      <c r="AE56" s="153">
        <f t="shared" si="11"/>
        <v>0</v>
      </c>
      <c r="AF56" s="154"/>
      <c r="AG56" s="155" t="s">
        <v>45</v>
      </c>
      <c r="AH56" s="156"/>
      <c r="AI56" s="157">
        <f t="shared" si="12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7"/>
        <v>0</v>
      </c>
      <c r="F57" s="31"/>
      <c r="G57" s="31"/>
      <c r="H57" s="32">
        <f t="shared" si="19"/>
        <v>0</v>
      </c>
      <c r="I57" s="33"/>
      <c r="J57" s="34">
        <f t="shared" si="9"/>
        <v>-90</v>
      </c>
      <c r="K57" s="35"/>
      <c r="L57" s="36"/>
      <c r="M57" s="37"/>
      <c r="N57" s="91"/>
      <c r="O57" s="107"/>
      <c r="P57" s="36"/>
      <c r="Q57" s="38"/>
      <c r="R57" s="201"/>
      <c r="S57" s="202"/>
      <c r="T57" s="202"/>
      <c r="U57" s="202"/>
      <c r="V57" s="20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9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4"/>
      <c r="S58" s="205"/>
      <c r="T58" s="205"/>
      <c r="U58" s="205"/>
      <c r="V58" s="206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7"/>
      <c r="S59" s="208"/>
      <c r="T59" s="208"/>
      <c r="U59" s="208"/>
      <c r="V59" s="209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22</v>
      </c>
      <c r="F60" s="67">
        <f>SUM(F2:F59)</f>
        <v>1</v>
      </c>
      <c r="G60" s="67">
        <f>SUM(G2:G59)</f>
        <v>2</v>
      </c>
      <c r="H60" s="68">
        <f>E60-F60-G60</f>
        <v>19</v>
      </c>
      <c r="I60" s="69">
        <f>SUM(I2:I59)</f>
        <v>21</v>
      </c>
      <c r="J60" s="70" t="e">
        <f t="shared" ref="J60:Q60" si="20">SUM(J2:J59)</f>
        <v>#VALUE!</v>
      </c>
      <c r="K60" s="71">
        <f>SUM(K2:K59)</f>
        <v>12</v>
      </c>
      <c r="L60" s="72">
        <f>SUM(L2:L59)</f>
        <v>0</v>
      </c>
      <c r="M60" s="73">
        <f t="shared" si="20"/>
        <v>1</v>
      </c>
      <c r="N60" s="94">
        <f t="shared" si="20"/>
        <v>5</v>
      </c>
      <c r="O60" s="105">
        <f>SUM(O2:O59)</f>
        <v>0</v>
      </c>
      <c r="P60" s="99">
        <f t="shared" si="20"/>
        <v>0</v>
      </c>
      <c r="Q60" s="73">
        <f t="shared" si="20"/>
        <v>3</v>
      </c>
      <c r="R60" s="74">
        <f>SUM(L60:Q60)</f>
        <v>9</v>
      </c>
      <c r="S60" s="210" t="s">
        <v>19</v>
      </c>
      <c r="T60" s="211"/>
      <c r="U60" s="211"/>
      <c r="V60" s="212"/>
      <c r="W60" s="158">
        <f>SUM(W2:W59)</f>
        <v>400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10</v>
      </c>
      <c r="AG60" s="155" t="s">
        <v>45</v>
      </c>
      <c r="AH60" s="162">
        <f>SUM(AH2:AH59)</f>
        <v>2</v>
      </c>
      <c r="AI60" s="163">
        <f>SUM(AI2:AI59)</f>
        <v>12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98"/>
      <c r="T61" s="199"/>
      <c r="U61" s="199"/>
      <c r="V61" s="200"/>
    </row>
    <row r="62" spans="1:35" s="75" customFormat="1" x14ac:dyDescent="0.45">
      <c r="A62"/>
      <c r="B62" s="1"/>
      <c r="I62" s="85">
        <f>I60+G60</f>
        <v>23</v>
      </c>
      <c r="J62" s="63"/>
      <c r="K62" s="86"/>
      <c r="M62" s="75">
        <f>L60+M60</f>
        <v>1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F3" sqref="AF3:AH3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4.26562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45407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16" t="s">
        <v>14</v>
      </c>
      <c r="S1" s="217"/>
      <c r="T1" s="217"/>
      <c r="U1" s="217"/>
      <c r="V1" s="21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 x14ac:dyDescent="0.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9"/>
      <c r="S2" s="220"/>
      <c r="T2" s="220"/>
      <c r="U2" s="220"/>
      <c r="V2" s="22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0.41666666666666669</v>
      </c>
      <c r="B3" s="167" t="s">
        <v>48</v>
      </c>
      <c r="C3" s="28">
        <v>874</v>
      </c>
      <c r="D3" s="29">
        <v>878</v>
      </c>
      <c r="E3" s="30">
        <f t="shared" ref="E3" si="0">IF(ISBLANK(D3),0,(D3-C3+1))</f>
        <v>5</v>
      </c>
      <c r="F3" s="31">
        <v>1</v>
      </c>
      <c r="G3" s="31">
        <v>0</v>
      </c>
      <c r="H3" s="32">
        <f t="shared" ref="H3" si="1">E3-G3-F3</f>
        <v>4</v>
      </c>
      <c r="I3" s="168">
        <f>4+0</f>
        <v>4</v>
      </c>
      <c r="J3" s="34">
        <f>IF(ISBLANK(I3),-90,(-((I3)-SUM(L3:O3,K3))))</f>
        <v>1</v>
      </c>
      <c r="K3" s="169">
        <v>4</v>
      </c>
      <c r="L3" s="36">
        <v>0</v>
      </c>
      <c r="M3" s="37">
        <v>0</v>
      </c>
      <c r="N3" s="91">
        <v>1</v>
      </c>
      <c r="O3" s="107">
        <v>0</v>
      </c>
      <c r="P3" s="170">
        <v>1</v>
      </c>
      <c r="Q3" s="171">
        <v>0</v>
      </c>
      <c r="R3" s="264" t="s">
        <v>82</v>
      </c>
      <c r="S3" s="265"/>
      <c r="T3" s="265"/>
      <c r="U3" s="265"/>
      <c r="V3" s="266"/>
      <c r="W3" s="45" t="s">
        <v>18</v>
      </c>
      <c r="X3" s="146"/>
      <c r="Y3" s="147" t="s">
        <v>45</v>
      </c>
      <c r="Z3" s="148"/>
      <c r="AA3" s="149">
        <f t="shared" ref="AA3" si="2">X3+Z3</f>
        <v>0</v>
      </c>
      <c r="AB3" s="150"/>
      <c r="AC3" s="151" t="s">
        <v>45</v>
      </c>
      <c r="AD3" s="152"/>
      <c r="AE3" s="153">
        <f t="shared" ref="AE3" si="3">AB3+AD3</f>
        <v>0</v>
      </c>
      <c r="AF3" s="190">
        <f>K3-AH3</f>
        <v>3</v>
      </c>
      <c r="AG3" s="155" t="s">
        <v>45</v>
      </c>
      <c r="AH3" s="156">
        <f>G3-O3+J3</f>
        <v>1</v>
      </c>
      <c r="AI3" s="157">
        <f t="shared" ref="AI3" si="4">AF3+AH3</f>
        <v>4</v>
      </c>
    </row>
    <row r="4" spans="1:35" s="39" customFormat="1" ht="35.450000000000003" customHeight="1" x14ac:dyDescent="0.45">
      <c r="A4" s="172">
        <v>0.41666666666666669</v>
      </c>
      <c r="B4" s="173" t="s">
        <v>94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ref="J4:J5" si="5">IF(ISBLANK(I4),-90,(-((I4)-SUM(L4:Q4,K4))))</f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50" t="s">
        <v>18</v>
      </c>
      <c r="R4" s="222" t="s">
        <v>83</v>
      </c>
      <c r="S4" s="223"/>
      <c r="T4" s="223"/>
      <c r="U4" s="223"/>
      <c r="V4" s="224"/>
      <c r="W4" s="45">
        <v>219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22.15" customHeight="1" x14ac:dyDescent="0.45">
      <c r="A5" s="172">
        <v>0.41666666666666669</v>
      </c>
      <c r="B5" s="173" t="s">
        <v>57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si="5"/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67" t="s">
        <v>84</v>
      </c>
      <c r="S5" s="268"/>
      <c r="T5" s="268"/>
      <c r="U5" s="268"/>
      <c r="V5" s="269"/>
      <c r="W5" s="45">
        <v>24</v>
      </c>
      <c r="X5" s="146" t="s">
        <v>18</v>
      </c>
      <c r="Y5" s="147" t="s">
        <v>18</v>
      </c>
      <c r="Z5" s="148" t="s">
        <v>18</v>
      </c>
      <c r="AA5" s="149" t="s">
        <v>18</v>
      </c>
      <c r="AB5" s="150" t="s">
        <v>18</v>
      </c>
      <c r="AC5" s="151" t="s">
        <v>18</v>
      </c>
      <c r="AD5" s="152" t="s">
        <v>18</v>
      </c>
      <c r="AE5" s="153" t="s">
        <v>18</v>
      </c>
      <c r="AF5" s="154" t="s">
        <v>18</v>
      </c>
      <c r="AG5" s="155" t="s">
        <v>18</v>
      </c>
      <c r="AH5" s="156" t="s">
        <v>18</v>
      </c>
      <c r="AI5" s="157" t="s">
        <v>18</v>
      </c>
    </row>
    <row r="6" spans="1:35" s="39" customFormat="1" ht="26.25" customHeight="1" x14ac:dyDescent="0.45">
      <c r="A6" s="26">
        <v>0.45833333333333331</v>
      </c>
      <c r="B6" s="167" t="s">
        <v>74</v>
      </c>
      <c r="C6" s="28">
        <v>879</v>
      </c>
      <c r="D6" s="29">
        <v>883</v>
      </c>
      <c r="E6" s="30">
        <f t="shared" ref="E6:E13" si="6">IF(ISBLANK(D6),0,(D6-C6+1))</f>
        <v>5</v>
      </c>
      <c r="F6" s="31">
        <v>0</v>
      </c>
      <c r="G6" s="31">
        <v>3</v>
      </c>
      <c r="H6" s="32">
        <f t="shared" ref="H6:H13" si="7">E6-G6-F6</f>
        <v>2</v>
      </c>
      <c r="I6" s="168">
        <f>2+3</f>
        <v>5</v>
      </c>
      <c r="J6" s="34">
        <f t="shared" ref="J6:J13" si="8">IF(ISBLANK(I6),-90,(-((I6)-SUM(L6:O6,K6))))</f>
        <v>0</v>
      </c>
      <c r="K6" s="169">
        <v>3</v>
      </c>
      <c r="L6" s="36">
        <v>0</v>
      </c>
      <c r="M6" s="37">
        <v>0</v>
      </c>
      <c r="N6" s="91">
        <v>0</v>
      </c>
      <c r="O6" s="107">
        <v>2</v>
      </c>
      <c r="P6" s="170">
        <v>0</v>
      </c>
      <c r="Q6" s="171">
        <v>0</v>
      </c>
      <c r="R6" s="255"/>
      <c r="S6" s="256"/>
      <c r="T6" s="256"/>
      <c r="U6" s="256"/>
      <c r="V6" s="257"/>
      <c r="W6" s="45" t="s">
        <v>18</v>
      </c>
      <c r="X6" s="146"/>
      <c r="Y6" s="147" t="s">
        <v>45</v>
      </c>
      <c r="Z6" s="148"/>
      <c r="AA6" s="149">
        <f t="shared" ref="AA6:AA13" si="9">X6+Z6</f>
        <v>0</v>
      </c>
      <c r="AB6" s="150"/>
      <c r="AC6" s="151" t="s">
        <v>45</v>
      </c>
      <c r="AD6" s="152"/>
      <c r="AE6" s="153">
        <f t="shared" ref="AE6:AE13" si="10">AB6+AD6</f>
        <v>0</v>
      </c>
      <c r="AF6" s="190">
        <f>K6-AH6</f>
        <v>2</v>
      </c>
      <c r="AG6" s="155" t="s">
        <v>45</v>
      </c>
      <c r="AH6" s="156">
        <f>G6-O6+J6</f>
        <v>1</v>
      </c>
      <c r="AI6" s="157">
        <f t="shared" ref="AI6:AI13" si="11">AF6+AH6</f>
        <v>3</v>
      </c>
    </row>
    <row r="7" spans="1:35" s="39" customFormat="1" ht="26.25" customHeight="1" x14ac:dyDescent="0.45">
      <c r="A7" s="26">
        <v>0.5</v>
      </c>
      <c r="B7" s="167" t="s">
        <v>95</v>
      </c>
      <c r="C7" s="28">
        <v>884</v>
      </c>
      <c r="D7" s="29">
        <v>891</v>
      </c>
      <c r="E7" s="30">
        <f t="shared" si="6"/>
        <v>8</v>
      </c>
      <c r="F7" s="31">
        <v>0</v>
      </c>
      <c r="G7" s="31">
        <v>4</v>
      </c>
      <c r="H7" s="32">
        <f t="shared" si="7"/>
        <v>4</v>
      </c>
      <c r="I7" s="168">
        <f>4+4</f>
        <v>8</v>
      </c>
      <c r="J7" s="34">
        <f t="shared" si="8"/>
        <v>0</v>
      </c>
      <c r="K7" s="169">
        <v>3</v>
      </c>
      <c r="L7" s="36">
        <v>0</v>
      </c>
      <c r="M7" s="37">
        <v>0</v>
      </c>
      <c r="N7" s="91">
        <v>1</v>
      </c>
      <c r="O7" s="107">
        <v>4</v>
      </c>
      <c r="P7" s="170">
        <v>1</v>
      </c>
      <c r="Q7" s="171">
        <v>0</v>
      </c>
      <c r="R7" s="273" t="s">
        <v>85</v>
      </c>
      <c r="S7" s="274"/>
      <c r="T7" s="274"/>
      <c r="U7" s="274"/>
      <c r="V7" s="275"/>
      <c r="W7" s="45" t="s">
        <v>18</v>
      </c>
      <c r="X7" s="146"/>
      <c r="Y7" s="147" t="s">
        <v>45</v>
      </c>
      <c r="Z7" s="148"/>
      <c r="AA7" s="149">
        <f t="shared" si="9"/>
        <v>0</v>
      </c>
      <c r="AB7" s="150"/>
      <c r="AC7" s="151" t="s">
        <v>45</v>
      </c>
      <c r="AD7" s="152"/>
      <c r="AE7" s="153">
        <f t="shared" si="10"/>
        <v>0</v>
      </c>
      <c r="AF7" s="190">
        <f>K7-AH7</f>
        <v>3</v>
      </c>
      <c r="AG7" s="155" t="s">
        <v>45</v>
      </c>
      <c r="AH7" s="156">
        <f>G7-O7+J7</f>
        <v>0</v>
      </c>
      <c r="AI7" s="157">
        <f t="shared" si="11"/>
        <v>3</v>
      </c>
    </row>
    <row r="8" spans="1:35" s="39" customFormat="1" ht="26.25" customHeight="1" x14ac:dyDescent="0.45">
      <c r="A8" s="26">
        <v>4.1666666666666664E-2</v>
      </c>
      <c r="B8" s="167" t="s">
        <v>96</v>
      </c>
      <c r="C8" s="28">
        <v>892</v>
      </c>
      <c r="D8" s="29">
        <v>906</v>
      </c>
      <c r="E8" s="30">
        <f t="shared" si="6"/>
        <v>15</v>
      </c>
      <c r="F8" s="31">
        <v>1</v>
      </c>
      <c r="G8" s="31">
        <v>2</v>
      </c>
      <c r="H8" s="32">
        <f t="shared" si="7"/>
        <v>12</v>
      </c>
      <c r="I8" s="168">
        <f>12+2</f>
        <v>14</v>
      </c>
      <c r="J8" s="34">
        <f t="shared" si="8"/>
        <v>0</v>
      </c>
      <c r="K8" s="169">
        <v>7</v>
      </c>
      <c r="L8" s="36">
        <v>0</v>
      </c>
      <c r="M8" s="37">
        <v>2</v>
      </c>
      <c r="N8" s="91">
        <v>3</v>
      </c>
      <c r="O8" s="107">
        <v>2</v>
      </c>
      <c r="P8" s="170">
        <v>0</v>
      </c>
      <c r="Q8" s="171">
        <v>0</v>
      </c>
      <c r="R8" s="273" t="s">
        <v>86</v>
      </c>
      <c r="S8" s="274"/>
      <c r="T8" s="274"/>
      <c r="U8" s="274"/>
      <c r="V8" s="275"/>
      <c r="W8" s="45" t="s">
        <v>18</v>
      </c>
      <c r="X8" s="146"/>
      <c r="Y8" s="147" t="s">
        <v>45</v>
      </c>
      <c r="Z8" s="148"/>
      <c r="AA8" s="149">
        <f t="shared" si="9"/>
        <v>0</v>
      </c>
      <c r="AB8" s="150"/>
      <c r="AC8" s="151" t="s">
        <v>45</v>
      </c>
      <c r="AD8" s="152"/>
      <c r="AE8" s="153">
        <f t="shared" si="10"/>
        <v>0</v>
      </c>
      <c r="AF8" s="190">
        <f>K8-AH8</f>
        <v>7</v>
      </c>
      <c r="AG8" s="155" t="s">
        <v>45</v>
      </c>
      <c r="AH8" s="156">
        <f>G8-O8+J8</f>
        <v>0</v>
      </c>
      <c r="AI8" s="157">
        <f t="shared" si="11"/>
        <v>7</v>
      </c>
    </row>
    <row r="9" spans="1:35" s="39" customFormat="1" ht="21.4" customHeight="1" x14ac:dyDescent="0.45">
      <c r="A9" s="172">
        <v>4.1666666666666664E-2</v>
      </c>
      <c r="B9" s="173" t="s">
        <v>58</v>
      </c>
      <c r="C9" s="42" t="s">
        <v>18</v>
      </c>
      <c r="D9" s="43" t="s">
        <v>18</v>
      </c>
      <c r="E9" s="30" t="s">
        <v>18</v>
      </c>
      <c r="F9" s="44" t="s">
        <v>18</v>
      </c>
      <c r="G9" s="45" t="s">
        <v>18</v>
      </c>
      <c r="H9" s="32" t="s">
        <v>18</v>
      </c>
      <c r="I9" s="46" t="s">
        <v>18</v>
      </c>
      <c r="J9" s="34" t="e">
        <f t="shared" ref="J9" si="12">IF(ISBLANK(I9),-90,(-((I9)-SUM(L9:Q9,K9))))</f>
        <v>#VALUE!</v>
      </c>
      <c r="K9" s="47" t="s">
        <v>18</v>
      </c>
      <c r="L9" s="48" t="s">
        <v>18</v>
      </c>
      <c r="M9" s="49" t="s">
        <v>18</v>
      </c>
      <c r="N9" s="92" t="s">
        <v>18</v>
      </c>
      <c r="O9" s="103" t="s">
        <v>18</v>
      </c>
      <c r="P9" s="48" t="s">
        <v>18</v>
      </c>
      <c r="Q9" s="50" t="s">
        <v>18</v>
      </c>
      <c r="R9" s="267" t="s">
        <v>87</v>
      </c>
      <c r="S9" s="268"/>
      <c r="T9" s="268"/>
      <c r="U9" s="268"/>
      <c r="V9" s="269"/>
      <c r="W9" s="45">
        <v>50</v>
      </c>
      <c r="X9" s="146" t="s">
        <v>18</v>
      </c>
      <c r="Y9" s="147" t="s">
        <v>18</v>
      </c>
      <c r="Z9" s="148" t="s">
        <v>18</v>
      </c>
      <c r="AA9" s="149" t="s">
        <v>18</v>
      </c>
      <c r="AB9" s="150" t="s">
        <v>18</v>
      </c>
      <c r="AC9" s="151" t="s">
        <v>18</v>
      </c>
      <c r="AD9" s="152" t="s">
        <v>18</v>
      </c>
      <c r="AE9" s="153" t="s">
        <v>18</v>
      </c>
      <c r="AF9" s="154" t="s">
        <v>18</v>
      </c>
      <c r="AG9" s="155" t="s">
        <v>18</v>
      </c>
      <c r="AH9" s="156" t="s">
        <v>18</v>
      </c>
      <c r="AI9" s="157" t="s">
        <v>18</v>
      </c>
    </row>
    <row r="10" spans="1:35" s="39" customFormat="1" ht="26.25" customHeight="1" x14ac:dyDescent="0.45">
      <c r="A10" s="26">
        <v>8.3333333333333329E-2</v>
      </c>
      <c r="B10" s="167" t="s">
        <v>76</v>
      </c>
      <c r="C10" s="28">
        <v>907</v>
      </c>
      <c r="D10" s="29">
        <v>918</v>
      </c>
      <c r="E10" s="30">
        <f t="shared" si="6"/>
        <v>12</v>
      </c>
      <c r="F10" s="31">
        <v>0</v>
      </c>
      <c r="G10" s="31">
        <v>4</v>
      </c>
      <c r="H10" s="32">
        <f t="shared" si="7"/>
        <v>8</v>
      </c>
      <c r="I10" s="168">
        <f>8+4</f>
        <v>12</v>
      </c>
      <c r="J10" s="34">
        <f t="shared" si="8"/>
        <v>0</v>
      </c>
      <c r="K10" s="197">
        <v>0</v>
      </c>
      <c r="L10" s="196">
        <v>12</v>
      </c>
      <c r="M10" s="37">
        <v>0</v>
      </c>
      <c r="N10" s="91">
        <v>0</v>
      </c>
      <c r="O10" s="107">
        <v>0</v>
      </c>
      <c r="P10" s="170">
        <v>0</v>
      </c>
      <c r="Q10" s="171">
        <v>0</v>
      </c>
      <c r="R10" s="255"/>
      <c r="S10" s="256"/>
      <c r="T10" s="256"/>
      <c r="U10" s="256"/>
      <c r="V10" s="257"/>
      <c r="W10" s="45" t="s">
        <v>18</v>
      </c>
      <c r="X10" s="146"/>
      <c r="Y10" s="147" t="s">
        <v>45</v>
      </c>
      <c r="Z10" s="148"/>
      <c r="AA10" s="149">
        <f t="shared" si="9"/>
        <v>0</v>
      </c>
      <c r="AB10" s="150"/>
      <c r="AC10" s="151" t="s">
        <v>45</v>
      </c>
      <c r="AD10" s="152"/>
      <c r="AE10" s="153">
        <f t="shared" si="10"/>
        <v>0</v>
      </c>
      <c r="AF10" s="190">
        <v>0</v>
      </c>
      <c r="AG10" s="155" t="s">
        <v>45</v>
      </c>
      <c r="AH10" s="156">
        <v>0</v>
      </c>
      <c r="AI10" s="157">
        <f t="shared" si="11"/>
        <v>0</v>
      </c>
    </row>
    <row r="11" spans="1:35" s="39" customFormat="1" ht="26.25" customHeight="1" x14ac:dyDescent="0.45">
      <c r="A11" s="26">
        <v>0.125</v>
      </c>
      <c r="B11" s="167" t="s">
        <v>74</v>
      </c>
      <c r="C11" s="28">
        <v>919</v>
      </c>
      <c r="D11" s="29">
        <v>925</v>
      </c>
      <c r="E11" s="30">
        <f t="shared" si="6"/>
        <v>7</v>
      </c>
      <c r="F11" s="31">
        <v>1</v>
      </c>
      <c r="G11" s="31">
        <v>0</v>
      </c>
      <c r="H11" s="32">
        <f t="shared" si="7"/>
        <v>6</v>
      </c>
      <c r="I11" s="168">
        <f>6+0</f>
        <v>6</v>
      </c>
      <c r="J11" s="34">
        <f t="shared" si="8"/>
        <v>0</v>
      </c>
      <c r="K11" s="169">
        <v>5</v>
      </c>
      <c r="L11" s="36">
        <v>0</v>
      </c>
      <c r="M11" s="37">
        <v>0</v>
      </c>
      <c r="N11" s="91">
        <v>1</v>
      </c>
      <c r="O11" s="107">
        <v>0</v>
      </c>
      <c r="P11" s="170">
        <v>0</v>
      </c>
      <c r="Q11" s="171">
        <v>0</v>
      </c>
      <c r="R11" s="252" t="s">
        <v>88</v>
      </c>
      <c r="S11" s="253"/>
      <c r="T11" s="253"/>
      <c r="U11" s="253"/>
      <c r="V11" s="254"/>
      <c r="W11" s="45" t="s">
        <v>18</v>
      </c>
      <c r="X11" s="146"/>
      <c r="Y11" s="147" t="s">
        <v>45</v>
      </c>
      <c r="Z11" s="148"/>
      <c r="AA11" s="149">
        <f t="shared" si="9"/>
        <v>0</v>
      </c>
      <c r="AB11" s="150"/>
      <c r="AC11" s="151" t="s">
        <v>45</v>
      </c>
      <c r="AD11" s="152"/>
      <c r="AE11" s="153">
        <f t="shared" si="10"/>
        <v>0</v>
      </c>
      <c r="AF11" s="190">
        <f>K11-AH11</f>
        <v>5</v>
      </c>
      <c r="AG11" s="155" t="s">
        <v>45</v>
      </c>
      <c r="AH11" s="156">
        <f>G11-O11+J11</f>
        <v>0</v>
      </c>
      <c r="AI11" s="157">
        <f t="shared" si="11"/>
        <v>5</v>
      </c>
    </row>
    <row r="12" spans="1:35" s="39" customFormat="1" ht="25.5" customHeight="1" x14ac:dyDescent="0.45">
      <c r="A12" s="172">
        <v>0.125</v>
      </c>
      <c r="B12" s="173" t="s">
        <v>97</v>
      </c>
      <c r="C12" s="42" t="s">
        <v>18</v>
      </c>
      <c r="D12" s="43" t="s">
        <v>18</v>
      </c>
      <c r="E12" s="30" t="s">
        <v>18</v>
      </c>
      <c r="F12" s="44" t="s">
        <v>18</v>
      </c>
      <c r="G12" s="45" t="s">
        <v>18</v>
      </c>
      <c r="H12" s="32" t="s">
        <v>18</v>
      </c>
      <c r="I12" s="46" t="s">
        <v>18</v>
      </c>
      <c r="J12" s="34" t="e">
        <f t="shared" ref="J12" si="13">IF(ISBLANK(I12),-90,(-((I12)-SUM(L12:Q12,K12))))</f>
        <v>#VALUE!</v>
      </c>
      <c r="K12" s="47" t="s">
        <v>18</v>
      </c>
      <c r="L12" s="48" t="s">
        <v>18</v>
      </c>
      <c r="M12" s="49" t="s">
        <v>18</v>
      </c>
      <c r="N12" s="92" t="s">
        <v>18</v>
      </c>
      <c r="O12" s="103" t="s">
        <v>18</v>
      </c>
      <c r="P12" s="48" t="s">
        <v>18</v>
      </c>
      <c r="Q12" s="50" t="s">
        <v>18</v>
      </c>
      <c r="R12" s="267" t="s">
        <v>89</v>
      </c>
      <c r="S12" s="268"/>
      <c r="T12" s="268"/>
      <c r="U12" s="268"/>
      <c r="V12" s="269"/>
      <c r="W12" s="45">
        <v>50</v>
      </c>
      <c r="X12" s="146" t="s">
        <v>18</v>
      </c>
      <c r="Y12" s="147" t="s">
        <v>18</v>
      </c>
      <c r="Z12" s="148" t="s">
        <v>18</v>
      </c>
      <c r="AA12" s="149" t="s">
        <v>18</v>
      </c>
      <c r="AB12" s="150" t="s">
        <v>18</v>
      </c>
      <c r="AC12" s="151" t="s">
        <v>18</v>
      </c>
      <c r="AD12" s="152" t="s">
        <v>18</v>
      </c>
      <c r="AE12" s="153" t="s">
        <v>18</v>
      </c>
      <c r="AF12" s="154" t="s">
        <v>18</v>
      </c>
      <c r="AG12" s="155" t="s">
        <v>18</v>
      </c>
      <c r="AH12" s="156" t="s">
        <v>18</v>
      </c>
      <c r="AI12" s="157" t="s">
        <v>18</v>
      </c>
    </row>
    <row r="13" spans="1:35" s="39" customFormat="1" ht="26.25" customHeight="1" thickBot="1" x14ac:dyDescent="0.5">
      <c r="A13" s="26">
        <v>0.16666666666666666</v>
      </c>
      <c r="B13" s="167" t="s">
        <v>76</v>
      </c>
      <c r="C13" s="28">
        <v>926</v>
      </c>
      <c r="D13" s="29">
        <v>950</v>
      </c>
      <c r="E13" s="30">
        <f t="shared" si="6"/>
        <v>25</v>
      </c>
      <c r="F13" s="31">
        <v>0</v>
      </c>
      <c r="G13" s="31">
        <v>8</v>
      </c>
      <c r="H13" s="32">
        <f t="shared" si="7"/>
        <v>17</v>
      </c>
      <c r="I13" s="168">
        <f>17+8</f>
        <v>25</v>
      </c>
      <c r="J13" s="34">
        <f t="shared" si="8"/>
        <v>1</v>
      </c>
      <c r="K13" s="169">
        <v>15</v>
      </c>
      <c r="L13" s="36">
        <v>0</v>
      </c>
      <c r="M13" s="37">
        <v>5</v>
      </c>
      <c r="N13" s="91">
        <v>1</v>
      </c>
      <c r="O13" s="107">
        <v>5</v>
      </c>
      <c r="P13" s="170">
        <v>0</v>
      </c>
      <c r="Q13" s="171">
        <v>0</v>
      </c>
      <c r="R13" s="276" t="s">
        <v>79</v>
      </c>
      <c r="S13" s="277"/>
      <c r="T13" s="277"/>
      <c r="U13" s="277"/>
      <c r="V13" s="278"/>
      <c r="W13" s="45" t="s">
        <v>18</v>
      </c>
      <c r="X13" s="146"/>
      <c r="Y13" s="147" t="s">
        <v>45</v>
      </c>
      <c r="Z13" s="148"/>
      <c r="AA13" s="149">
        <f t="shared" si="9"/>
        <v>0</v>
      </c>
      <c r="AB13" s="150"/>
      <c r="AC13" s="151" t="s">
        <v>45</v>
      </c>
      <c r="AD13" s="152"/>
      <c r="AE13" s="153">
        <f t="shared" si="10"/>
        <v>0</v>
      </c>
      <c r="AF13" s="190">
        <f>K13-AH13</f>
        <v>11</v>
      </c>
      <c r="AG13" s="155" t="s">
        <v>45</v>
      </c>
      <c r="AH13" s="156">
        <f>G13-O13+J13</f>
        <v>4</v>
      </c>
      <c r="AI13" s="157">
        <f t="shared" si="11"/>
        <v>15</v>
      </c>
    </row>
    <row r="14" spans="1:35" s="39" customFormat="1" ht="26.25" hidden="1" customHeight="1" x14ac:dyDescent="0.45">
      <c r="A14" s="26"/>
      <c r="B14" s="27"/>
      <c r="C14" s="28"/>
      <c r="D14" s="29"/>
      <c r="E14" s="30">
        <f t="shared" ref="E14:E57" si="14">IF(ISBLANK(D14),0,(D14-C14+1))</f>
        <v>0</v>
      </c>
      <c r="F14" s="31"/>
      <c r="G14" s="31"/>
      <c r="H14" s="32">
        <f t="shared" ref="H14:H18" si="15">E14-G14-F14</f>
        <v>0</v>
      </c>
      <c r="I14" s="33"/>
      <c r="J14" s="34">
        <f t="shared" ref="J14:J58" si="16">IF(ISBLANK(I14),-90,(-((I14)-(SUM(L14:Q14,K14)))))</f>
        <v>-90</v>
      </c>
      <c r="K14" s="35"/>
      <c r="L14" s="36"/>
      <c r="M14" s="37"/>
      <c r="N14" s="91"/>
      <c r="O14" s="107"/>
      <c r="P14" s="36"/>
      <c r="Q14" s="38"/>
      <c r="R14" s="201"/>
      <c r="S14" s="202"/>
      <c r="T14" s="202"/>
      <c r="U14" s="202"/>
      <c r="V14" s="203"/>
      <c r="W14" s="45" t="s">
        <v>18</v>
      </c>
      <c r="X14" s="146"/>
      <c r="Y14" s="147" t="s">
        <v>45</v>
      </c>
      <c r="Z14" s="148"/>
      <c r="AA14" s="149">
        <f t="shared" ref="AA14:AA36" si="17">X14+Z14</f>
        <v>0</v>
      </c>
      <c r="AB14" s="150"/>
      <c r="AC14" s="151" t="s">
        <v>45</v>
      </c>
      <c r="AD14" s="152"/>
      <c r="AE14" s="153">
        <f t="shared" ref="AE14:AE56" si="18">AB14+AD14</f>
        <v>0</v>
      </c>
      <c r="AF14" s="154"/>
      <c r="AG14" s="155" t="s">
        <v>45</v>
      </c>
      <c r="AH14" s="156"/>
      <c r="AI14" s="157">
        <f t="shared" ref="AI14:AI56" si="19">AF14+AH14</f>
        <v>0</v>
      </c>
    </row>
    <row r="15" spans="1:35" s="39" customFormat="1" ht="26.25" hidden="1" customHeight="1" x14ac:dyDescent="0.45">
      <c r="A15" s="26"/>
      <c r="B15" s="27"/>
      <c r="C15" s="28"/>
      <c r="D15" s="29"/>
      <c r="E15" s="30">
        <f t="shared" si="14"/>
        <v>0</v>
      </c>
      <c r="F15" s="31"/>
      <c r="G15" s="31"/>
      <c r="H15" s="32">
        <f t="shared" si="15"/>
        <v>0</v>
      </c>
      <c r="I15" s="33"/>
      <c r="J15" s="34">
        <f t="shared" si="16"/>
        <v>-90</v>
      </c>
      <c r="K15" s="35"/>
      <c r="L15" s="36"/>
      <c r="M15" s="37"/>
      <c r="N15" s="91"/>
      <c r="O15" s="107"/>
      <c r="P15" s="36"/>
      <c r="Q15" s="38"/>
      <c r="R15" s="201"/>
      <c r="S15" s="202"/>
      <c r="T15" s="202"/>
      <c r="U15" s="202"/>
      <c r="V15" s="203"/>
      <c r="W15" s="45" t="s">
        <v>18</v>
      </c>
      <c r="X15" s="146"/>
      <c r="Y15" s="147" t="s">
        <v>45</v>
      </c>
      <c r="Z15" s="148"/>
      <c r="AA15" s="149">
        <f t="shared" si="17"/>
        <v>0</v>
      </c>
      <c r="AB15" s="150"/>
      <c r="AC15" s="151" t="s">
        <v>45</v>
      </c>
      <c r="AD15" s="152"/>
      <c r="AE15" s="153">
        <f t="shared" si="18"/>
        <v>0</v>
      </c>
      <c r="AF15" s="154"/>
      <c r="AG15" s="155" t="s">
        <v>45</v>
      </c>
      <c r="AH15" s="156"/>
      <c r="AI15" s="157">
        <f t="shared" si="19"/>
        <v>0</v>
      </c>
    </row>
    <row r="16" spans="1:35" s="39" customFormat="1" ht="26.25" hidden="1" customHeight="1" x14ac:dyDescent="0.45">
      <c r="A16" s="26"/>
      <c r="B16" s="27"/>
      <c r="C16" s="28"/>
      <c r="D16" s="29"/>
      <c r="E16" s="30">
        <f t="shared" si="14"/>
        <v>0</v>
      </c>
      <c r="F16" s="31"/>
      <c r="G16" s="31"/>
      <c r="H16" s="32">
        <f t="shared" si="15"/>
        <v>0</v>
      </c>
      <c r="I16" s="33"/>
      <c r="J16" s="34">
        <f t="shared" si="16"/>
        <v>-90</v>
      </c>
      <c r="K16" s="35"/>
      <c r="L16" s="36"/>
      <c r="M16" s="37"/>
      <c r="N16" s="91"/>
      <c r="O16" s="107"/>
      <c r="P16" s="36"/>
      <c r="Q16" s="38"/>
      <c r="R16" s="201"/>
      <c r="S16" s="202"/>
      <c r="T16" s="202"/>
      <c r="U16" s="202"/>
      <c r="V16" s="203"/>
      <c r="W16" s="45" t="s">
        <v>18</v>
      </c>
      <c r="X16" s="146"/>
      <c r="Y16" s="147" t="s">
        <v>45</v>
      </c>
      <c r="Z16" s="148"/>
      <c r="AA16" s="149">
        <f t="shared" si="17"/>
        <v>0</v>
      </c>
      <c r="AB16" s="150"/>
      <c r="AC16" s="151" t="s">
        <v>45</v>
      </c>
      <c r="AD16" s="152"/>
      <c r="AE16" s="153">
        <f t="shared" si="18"/>
        <v>0</v>
      </c>
      <c r="AF16" s="154"/>
      <c r="AG16" s="155" t="s">
        <v>45</v>
      </c>
      <c r="AH16" s="156"/>
      <c r="AI16" s="157">
        <f t="shared" si="19"/>
        <v>0</v>
      </c>
    </row>
    <row r="17" spans="1:35" s="39" customFormat="1" ht="26.25" hidden="1" customHeight="1" x14ac:dyDescent="0.45">
      <c r="A17" s="26"/>
      <c r="B17" s="27"/>
      <c r="C17" s="28"/>
      <c r="D17" s="29"/>
      <c r="E17" s="30">
        <f t="shared" si="14"/>
        <v>0</v>
      </c>
      <c r="F17" s="31"/>
      <c r="G17" s="31"/>
      <c r="H17" s="32">
        <f t="shared" si="15"/>
        <v>0</v>
      </c>
      <c r="I17" s="33"/>
      <c r="J17" s="34">
        <f t="shared" si="16"/>
        <v>-90</v>
      </c>
      <c r="K17" s="35"/>
      <c r="L17" s="36"/>
      <c r="M17" s="37"/>
      <c r="N17" s="91"/>
      <c r="O17" s="107"/>
      <c r="P17" s="36"/>
      <c r="Q17" s="38"/>
      <c r="R17" s="201"/>
      <c r="S17" s="202"/>
      <c r="T17" s="202"/>
      <c r="U17" s="202"/>
      <c r="V17" s="203"/>
      <c r="W17" s="45" t="s">
        <v>18</v>
      </c>
      <c r="X17" s="146"/>
      <c r="Y17" s="147" t="s">
        <v>45</v>
      </c>
      <c r="Z17" s="148"/>
      <c r="AA17" s="149">
        <f t="shared" si="17"/>
        <v>0</v>
      </c>
      <c r="AB17" s="150"/>
      <c r="AC17" s="151" t="s">
        <v>45</v>
      </c>
      <c r="AD17" s="152"/>
      <c r="AE17" s="153">
        <f t="shared" si="18"/>
        <v>0</v>
      </c>
      <c r="AF17" s="154"/>
      <c r="AG17" s="155" t="s">
        <v>45</v>
      </c>
      <c r="AH17" s="156"/>
      <c r="AI17" s="157">
        <f t="shared" si="19"/>
        <v>0</v>
      </c>
    </row>
    <row r="18" spans="1:35" s="39" customFormat="1" ht="26.25" hidden="1" customHeight="1" x14ac:dyDescent="0.45">
      <c r="A18" s="26"/>
      <c r="B18" s="27"/>
      <c r="C18" s="28"/>
      <c r="D18" s="29"/>
      <c r="E18" s="30">
        <f t="shared" si="14"/>
        <v>0</v>
      </c>
      <c r="F18" s="31"/>
      <c r="G18" s="31"/>
      <c r="H18" s="32">
        <f t="shared" si="15"/>
        <v>0</v>
      </c>
      <c r="I18" s="33"/>
      <c r="J18" s="34">
        <f t="shared" si="16"/>
        <v>-90</v>
      </c>
      <c r="K18" s="35"/>
      <c r="L18" s="36"/>
      <c r="M18" s="37"/>
      <c r="N18" s="91"/>
      <c r="O18" s="107"/>
      <c r="P18" s="36"/>
      <c r="Q18" s="38"/>
      <c r="R18" s="201"/>
      <c r="S18" s="202"/>
      <c r="T18" s="202"/>
      <c r="U18" s="202"/>
      <c r="V18" s="203"/>
      <c r="W18" s="45" t="s">
        <v>18</v>
      </c>
      <c r="X18" s="146"/>
      <c r="Y18" s="147" t="s">
        <v>45</v>
      </c>
      <c r="Z18" s="148"/>
      <c r="AA18" s="149">
        <f t="shared" si="17"/>
        <v>0</v>
      </c>
      <c r="AB18" s="150"/>
      <c r="AC18" s="151" t="s">
        <v>45</v>
      </c>
      <c r="AD18" s="152"/>
      <c r="AE18" s="153">
        <f t="shared" si="18"/>
        <v>0</v>
      </c>
      <c r="AF18" s="154"/>
      <c r="AG18" s="155" t="s">
        <v>45</v>
      </c>
      <c r="AH18" s="156"/>
      <c r="AI18" s="157">
        <f t="shared" si="19"/>
        <v>0</v>
      </c>
    </row>
    <row r="19" spans="1:35" s="39" customFormat="1" ht="26.25" hidden="1" customHeight="1" x14ac:dyDescent="0.45">
      <c r="A19" s="26"/>
      <c r="B19" s="27"/>
      <c r="C19" s="28"/>
      <c r="D19" s="29"/>
      <c r="E19" s="30">
        <f t="shared" si="14"/>
        <v>0</v>
      </c>
      <c r="F19" s="31"/>
      <c r="G19" s="31"/>
      <c r="H19" s="32">
        <f>E19-G19-F19</f>
        <v>0</v>
      </c>
      <c r="I19" s="33"/>
      <c r="J19" s="34">
        <f t="shared" si="16"/>
        <v>-90</v>
      </c>
      <c r="K19" s="35"/>
      <c r="L19" s="36"/>
      <c r="M19" s="37"/>
      <c r="N19" s="91"/>
      <c r="O19" s="107"/>
      <c r="P19" s="36"/>
      <c r="Q19" s="38"/>
      <c r="R19" s="201"/>
      <c r="S19" s="202"/>
      <c r="T19" s="202"/>
      <c r="U19" s="202"/>
      <c r="V19" s="203"/>
      <c r="W19" s="45" t="s">
        <v>18</v>
      </c>
      <c r="X19" s="146"/>
      <c r="Y19" s="147" t="s">
        <v>45</v>
      </c>
      <c r="Z19" s="148"/>
      <c r="AA19" s="149">
        <f t="shared" si="17"/>
        <v>0</v>
      </c>
      <c r="AB19" s="150"/>
      <c r="AC19" s="151" t="s">
        <v>45</v>
      </c>
      <c r="AD19" s="152"/>
      <c r="AE19" s="153">
        <f t="shared" si="18"/>
        <v>0</v>
      </c>
      <c r="AF19" s="154"/>
      <c r="AG19" s="155" t="s">
        <v>45</v>
      </c>
      <c r="AH19" s="156"/>
      <c r="AI19" s="157">
        <f t="shared" si="19"/>
        <v>0</v>
      </c>
    </row>
    <row r="20" spans="1:35" s="39" customFormat="1" ht="26.25" hidden="1" customHeight="1" x14ac:dyDescent="0.45">
      <c r="A20" s="26"/>
      <c r="B20" s="27"/>
      <c r="C20" s="28"/>
      <c r="D20" s="29"/>
      <c r="E20" s="30">
        <f t="shared" si="14"/>
        <v>0</v>
      </c>
      <c r="F20" s="31"/>
      <c r="G20" s="31"/>
      <c r="H20" s="32">
        <f t="shared" ref="H20:H24" si="20">E20-G20-F20</f>
        <v>0</v>
      </c>
      <c r="I20" s="33"/>
      <c r="J20" s="34">
        <f t="shared" si="16"/>
        <v>-90</v>
      </c>
      <c r="K20" s="35"/>
      <c r="L20" s="36"/>
      <c r="M20" s="37"/>
      <c r="N20" s="91"/>
      <c r="O20" s="107"/>
      <c r="P20" s="36"/>
      <c r="Q20" s="38"/>
      <c r="R20" s="201"/>
      <c r="S20" s="202"/>
      <c r="T20" s="202"/>
      <c r="U20" s="202"/>
      <c r="V20" s="203"/>
      <c r="W20" s="45" t="s">
        <v>18</v>
      </c>
      <c r="X20" s="146"/>
      <c r="Y20" s="147" t="s">
        <v>45</v>
      </c>
      <c r="Z20" s="148"/>
      <c r="AA20" s="149">
        <f t="shared" si="17"/>
        <v>0</v>
      </c>
      <c r="AB20" s="150"/>
      <c r="AC20" s="151" t="s">
        <v>45</v>
      </c>
      <c r="AD20" s="152"/>
      <c r="AE20" s="153">
        <f t="shared" si="18"/>
        <v>0</v>
      </c>
      <c r="AF20" s="154"/>
      <c r="AG20" s="155" t="s">
        <v>45</v>
      </c>
      <c r="AH20" s="156"/>
      <c r="AI20" s="157">
        <f t="shared" si="19"/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si="14"/>
        <v>0</v>
      </c>
      <c r="F21" s="31"/>
      <c r="G21" s="31"/>
      <c r="H21" s="32">
        <f t="shared" si="20"/>
        <v>0</v>
      </c>
      <c r="I21" s="33"/>
      <c r="J21" s="34">
        <f t="shared" si="16"/>
        <v>-90</v>
      </c>
      <c r="K21" s="35"/>
      <c r="L21" s="36"/>
      <c r="M21" s="37"/>
      <c r="N21" s="91"/>
      <c r="O21" s="107"/>
      <c r="P21" s="36"/>
      <c r="Q21" s="38"/>
      <c r="R21" s="201"/>
      <c r="S21" s="202"/>
      <c r="T21" s="202"/>
      <c r="U21" s="202"/>
      <c r="V21" s="203"/>
      <c r="W21" s="45" t="s">
        <v>18</v>
      </c>
      <c r="X21" s="146"/>
      <c r="Y21" s="147" t="s">
        <v>45</v>
      </c>
      <c r="Z21" s="148"/>
      <c r="AA21" s="149">
        <f t="shared" si="17"/>
        <v>0</v>
      </c>
      <c r="AB21" s="150"/>
      <c r="AC21" s="151" t="s">
        <v>45</v>
      </c>
      <c r="AD21" s="152"/>
      <c r="AE21" s="153">
        <f t="shared" si="18"/>
        <v>0</v>
      </c>
      <c r="AF21" s="154"/>
      <c r="AG21" s="155" t="s">
        <v>45</v>
      </c>
      <c r="AH21" s="156"/>
      <c r="AI21" s="157">
        <f t="shared" si="19"/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14"/>
        <v>0</v>
      </c>
      <c r="F22" s="31"/>
      <c r="G22" s="31"/>
      <c r="H22" s="32">
        <f t="shared" si="20"/>
        <v>0</v>
      </c>
      <c r="I22" s="33"/>
      <c r="J22" s="34">
        <f t="shared" si="16"/>
        <v>-90</v>
      </c>
      <c r="K22" s="35"/>
      <c r="L22" s="36"/>
      <c r="M22" s="37"/>
      <c r="N22" s="91"/>
      <c r="O22" s="107"/>
      <c r="P22" s="36"/>
      <c r="Q22" s="38"/>
      <c r="R22" s="201"/>
      <c r="S22" s="202"/>
      <c r="T22" s="202"/>
      <c r="U22" s="202"/>
      <c r="V22" s="203"/>
      <c r="W22" s="45" t="s">
        <v>18</v>
      </c>
      <c r="X22" s="146"/>
      <c r="Y22" s="147" t="s">
        <v>45</v>
      </c>
      <c r="Z22" s="148"/>
      <c r="AA22" s="149">
        <f t="shared" si="17"/>
        <v>0</v>
      </c>
      <c r="AB22" s="150"/>
      <c r="AC22" s="151" t="s">
        <v>45</v>
      </c>
      <c r="AD22" s="152"/>
      <c r="AE22" s="153">
        <f t="shared" si="18"/>
        <v>0</v>
      </c>
      <c r="AF22" s="154"/>
      <c r="AG22" s="155" t="s">
        <v>45</v>
      </c>
      <c r="AH22" s="156"/>
      <c r="AI22" s="157">
        <f t="shared" si="19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14"/>
        <v>0</v>
      </c>
      <c r="F23" s="31"/>
      <c r="G23" s="31"/>
      <c r="H23" s="32">
        <f t="shared" si="20"/>
        <v>0</v>
      </c>
      <c r="I23" s="33"/>
      <c r="J23" s="34">
        <f t="shared" si="16"/>
        <v>-90</v>
      </c>
      <c r="K23" s="35"/>
      <c r="L23" s="36"/>
      <c r="M23" s="37"/>
      <c r="N23" s="91"/>
      <c r="O23" s="107"/>
      <c r="P23" s="36"/>
      <c r="Q23" s="38"/>
      <c r="R23" s="201"/>
      <c r="S23" s="202"/>
      <c r="T23" s="202"/>
      <c r="U23" s="202"/>
      <c r="V23" s="203"/>
      <c r="W23" s="45" t="s">
        <v>18</v>
      </c>
      <c r="X23" s="146"/>
      <c r="Y23" s="147" t="s">
        <v>45</v>
      </c>
      <c r="Z23" s="148"/>
      <c r="AA23" s="149">
        <f t="shared" si="17"/>
        <v>0</v>
      </c>
      <c r="AB23" s="150"/>
      <c r="AC23" s="151" t="s">
        <v>45</v>
      </c>
      <c r="AD23" s="152"/>
      <c r="AE23" s="153">
        <f t="shared" si="18"/>
        <v>0</v>
      </c>
      <c r="AF23" s="154"/>
      <c r="AG23" s="155" t="s">
        <v>45</v>
      </c>
      <c r="AH23" s="156"/>
      <c r="AI23" s="157">
        <f t="shared" si="19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14"/>
        <v>0</v>
      </c>
      <c r="F24" s="31"/>
      <c r="G24" s="31"/>
      <c r="H24" s="32">
        <f t="shared" si="20"/>
        <v>0</v>
      </c>
      <c r="I24" s="33"/>
      <c r="J24" s="34">
        <f t="shared" si="16"/>
        <v>-90</v>
      </c>
      <c r="K24" s="35"/>
      <c r="L24" s="36"/>
      <c r="M24" s="37"/>
      <c r="N24" s="91"/>
      <c r="O24" s="107"/>
      <c r="P24" s="36"/>
      <c r="Q24" s="38"/>
      <c r="R24" s="201"/>
      <c r="S24" s="202"/>
      <c r="T24" s="202"/>
      <c r="U24" s="202"/>
      <c r="V24" s="203"/>
      <c r="W24" s="45" t="s">
        <v>18</v>
      </c>
      <c r="X24" s="146"/>
      <c r="Y24" s="147" t="s">
        <v>45</v>
      </c>
      <c r="Z24" s="148"/>
      <c r="AA24" s="149">
        <f t="shared" si="17"/>
        <v>0</v>
      </c>
      <c r="AB24" s="150"/>
      <c r="AC24" s="151" t="s">
        <v>45</v>
      </c>
      <c r="AD24" s="152"/>
      <c r="AE24" s="153">
        <f t="shared" si="18"/>
        <v>0</v>
      </c>
      <c r="AF24" s="154"/>
      <c r="AG24" s="155" t="s">
        <v>45</v>
      </c>
      <c r="AH24" s="156"/>
      <c r="AI24" s="157">
        <f t="shared" si="19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14"/>
        <v>0</v>
      </c>
      <c r="F25" s="31"/>
      <c r="G25" s="31"/>
      <c r="H25" s="32">
        <f>E25-G25-F25</f>
        <v>0</v>
      </c>
      <c r="I25" s="33"/>
      <c r="J25" s="34">
        <f t="shared" si="16"/>
        <v>-90</v>
      </c>
      <c r="K25" s="35"/>
      <c r="L25" s="36"/>
      <c r="M25" s="37"/>
      <c r="N25" s="91"/>
      <c r="O25" s="107"/>
      <c r="P25" s="36"/>
      <c r="Q25" s="38"/>
      <c r="R25" s="201"/>
      <c r="S25" s="202"/>
      <c r="T25" s="202"/>
      <c r="U25" s="202"/>
      <c r="V25" s="203"/>
      <c r="W25" s="45" t="s">
        <v>18</v>
      </c>
      <c r="X25" s="146"/>
      <c r="Y25" s="147" t="s">
        <v>45</v>
      </c>
      <c r="Z25" s="148"/>
      <c r="AA25" s="149">
        <f t="shared" si="17"/>
        <v>0</v>
      </c>
      <c r="AB25" s="150"/>
      <c r="AC25" s="151" t="s">
        <v>45</v>
      </c>
      <c r="AD25" s="152"/>
      <c r="AE25" s="153">
        <f t="shared" si="18"/>
        <v>0</v>
      </c>
      <c r="AF25" s="154"/>
      <c r="AG25" s="155" t="s">
        <v>45</v>
      </c>
      <c r="AH25" s="156"/>
      <c r="AI25" s="157">
        <f t="shared" si="19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14"/>
        <v>0</v>
      </c>
      <c r="F26" s="31"/>
      <c r="G26" s="31"/>
      <c r="H26" s="32">
        <f t="shared" ref="H26:H34" si="21">E26-G26-F26</f>
        <v>0</v>
      </c>
      <c r="I26" s="33"/>
      <c r="J26" s="34">
        <f t="shared" si="16"/>
        <v>-90</v>
      </c>
      <c r="K26" s="35"/>
      <c r="L26" s="36"/>
      <c r="M26" s="37"/>
      <c r="N26" s="91"/>
      <c r="O26" s="107"/>
      <c r="P26" s="36"/>
      <c r="Q26" s="38"/>
      <c r="R26" s="201"/>
      <c r="S26" s="202"/>
      <c r="T26" s="202"/>
      <c r="U26" s="202"/>
      <c r="V26" s="203"/>
      <c r="W26" s="45" t="s">
        <v>18</v>
      </c>
      <c r="X26" s="146"/>
      <c r="Y26" s="147" t="s">
        <v>45</v>
      </c>
      <c r="Z26" s="148"/>
      <c r="AA26" s="149">
        <f t="shared" si="17"/>
        <v>0</v>
      </c>
      <c r="AB26" s="150"/>
      <c r="AC26" s="151" t="s">
        <v>45</v>
      </c>
      <c r="AD26" s="152"/>
      <c r="AE26" s="153">
        <f t="shared" si="18"/>
        <v>0</v>
      </c>
      <c r="AF26" s="154"/>
      <c r="AG26" s="155" t="s">
        <v>45</v>
      </c>
      <c r="AH26" s="156"/>
      <c r="AI26" s="157">
        <f t="shared" si="19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14"/>
        <v>0</v>
      </c>
      <c r="F27" s="31"/>
      <c r="G27" s="31"/>
      <c r="H27" s="32">
        <f t="shared" si="21"/>
        <v>0</v>
      </c>
      <c r="I27" s="33"/>
      <c r="J27" s="34">
        <f t="shared" si="16"/>
        <v>-90</v>
      </c>
      <c r="K27" s="35"/>
      <c r="L27" s="36"/>
      <c r="M27" s="37"/>
      <c r="N27" s="91"/>
      <c r="O27" s="107"/>
      <c r="P27" s="36"/>
      <c r="Q27" s="38"/>
      <c r="R27" s="201"/>
      <c r="S27" s="202"/>
      <c r="T27" s="202"/>
      <c r="U27" s="202"/>
      <c r="V27" s="203"/>
      <c r="W27" s="45" t="s">
        <v>18</v>
      </c>
      <c r="X27" s="146"/>
      <c r="Y27" s="147" t="s">
        <v>45</v>
      </c>
      <c r="Z27" s="148"/>
      <c r="AA27" s="149">
        <f t="shared" si="17"/>
        <v>0</v>
      </c>
      <c r="AB27" s="150"/>
      <c r="AC27" s="151" t="s">
        <v>45</v>
      </c>
      <c r="AD27" s="152"/>
      <c r="AE27" s="153">
        <f t="shared" si="18"/>
        <v>0</v>
      </c>
      <c r="AF27" s="154"/>
      <c r="AG27" s="155" t="s">
        <v>45</v>
      </c>
      <c r="AH27" s="156"/>
      <c r="AI27" s="157">
        <f t="shared" si="19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14"/>
        <v>0</v>
      </c>
      <c r="F28" s="31"/>
      <c r="G28" s="31"/>
      <c r="H28" s="32">
        <f t="shared" si="21"/>
        <v>0</v>
      </c>
      <c r="I28" s="33"/>
      <c r="J28" s="34">
        <f t="shared" si="16"/>
        <v>-90</v>
      </c>
      <c r="K28" s="35"/>
      <c r="L28" s="36"/>
      <c r="M28" s="37"/>
      <c r="N28" s="91"/>
      <c r="O28" s="107"/>
      <c r="P28" s="36"/>
      <c r="Q28" s="38"/>
      <c r="R28" s="201"/>
      <c r="S28" s="202"/>
      <c r="T28" s="202"/>
      <c r="U28" s="202"/>
      <c r="V28" s="203"/>
      <c r="W28" s="45" t="s">
        <v>18</v>
      </c>
      <c r="X28" s="146"/>
      <c r="Y28" s="147" t="s">
        <v>45</v>
      </c>
      <c r="Z28" s="148"/>
      <c r="AA28" s="149">
        <f t="shared" si="17"/>
        <v>0</v>
      </c>
      <c r="AB28" s="150"/>
      <c r="AC28" s="151" t="s">
        <v>45</v>
      </c>
      <c r="AD28" s="152"/>
      <c r="AE28" s="153">
        <f t="shared" si="18"/>
        <v>0</v>
      </c>
      <c r="AF28" s="154"/>
      <c r="AG28" s="155" t="s">
        <v>45</v>
      </c>
      <c r="AH28" s="156"/>
      <c r="AI28" s="157">
        <f t="shared" si="19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14"/>
        <v>0</v>
      </c>
      <c r="F29" s="31"/>
      <c r="G29" s="31"/>
      <c r="H29" s="32">
        <f t="shared" si="21"/>
        <v>0</v>
      </c>
      <c r="I29" s="33"/>
      <c r="J29" s="34">
        <f t="shared" si="16"/>
        <v>-90</v>
      </c>
      <c r="K29" s="35"/>
      <c r="L29" s="36"/>
      <c r="M29" s="37"/>
      <c r="N29" s="91"/>
      <c r="O29" s="107"/>
      <c r="P29" s="36"/>
      <c r="Q29" s="38"/>
      <c r="R29" s="201"/>
      <c r="S29" s="202"/>
      <c r="T29" s="202"/>
      <c r="U29" s="202"/>
      <c r="V29" s="203"/>
      <c r="W29" s="45" t="s">
        <v>18</v>
      </c>
      <c r="X29" s="146"/>
      <c r="Y29" s="147" t="s">
        <v>45</v>
      </c>
      <c r="Z29" s="148"/>
      <c r="AA29" s="149">
        <f t="shared" si="17"/>
        <v>0</v>
      </c>
      <c r="AB29" s="150"/>
      <c r="AC29" s="151" t="s">
        <v>45</v>
      </c>
      <c r="AD29" s="152"/>
      <c r="AE29" s="153">
        <f t="shared" si="18"/>
        <v>0</v>
      </c>
      <c r="AF29" s="154"/>
      <c r="AG29" s="155" t="s">
        <v>45</v>
      </c>
      <c r="AH29" s="156"/>
      <c r="AI29" s="157">
        <f t="shared" si="19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14"/>
        <v>0</v>
      </c>
      <c r="F30" s="31"/>
      <c r="G30" s="31"/>
      <c r="H30" s="32">
        <f t="shared" si="21"/>
        <v>0</v>
      </c>
      <c r="I30" s="33"/>
      <c r="J30" s="34">
        <f t="shared" si="16"/>
        <v>-90</v>
      </c>
      <c r="K30" s="35"/>
      <c r="L30" s="36"/>
      <c r="M30" s="37"/>
      <c r="N30" s="91"/>
      <c r="O30" s="107"/>
      <c r="P30" s="36"/>
      <c r="Q30" s="38"/>
      <c r="R30" s="201"/>
      <c r="S30" s="202"/>
      <c r="T30" s="202"/>
      <c r="U30" s="202"/>
      <c r="V30" s="203"/>
      <c r="W30" s="45" t="s">
        <v>18</v>
      </c>
      <c r="X30" s="146"/>
      <c r="Y30" s="147" t="s">
        <v>45</v>
      </c>
      <c r="Z30" s="148"/>
      <c r="AA30" s="149">
        <f t="shared" si="17"/>
        <v>0</v>
      </c>
      <c r="AB30" s="150"/>
      <c r="AC30" s="151" t="s">
        <v>45</v>
      </c>
      <c r="AD30" s="152"/>
      <c r="AE30" s="153">
        <f t="shared" si="18"/>
        <v>0</v>
      </c>
      <c r="AF30" s="154"/>
      <c r="AG30" s="155" t="s">
        <v>45</v>
      </c>
      <c r="AH30" s="156"/>
      <c r="AI30" s="157">
        <f t="shared" si="19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14"/>
        <v>0</v>
      </c>
      <c r="F31" s="31"/>
      <c r="G31" s="31"/>
      <c r="H31" s="32">
        <f t="shared" si="21"/>
        <v>0</v>
      </c>
      <c r="I31" s="33"/>
      <c r="J31" s="34">
        <f t="shared" si="16"/>
        <v>-90</v>
      </c>
      <c r="K31" s="35"/>
      <c r="L31" s="36"/>
      <c r="M31" s="37"/>
      <c r="N31" s="91"/>
      <c r="O31" s="107"/>
      <c r="P31" s="36"/>
      <c r="Q31" s="38"/>
      <c r="R31" s="201"/>
      <c r="S31" s="202"/>
      <c r="T31" s="202"/>
      <c r="U31" s="202"/>
      <c r="V31" s="203"/>
      <c r="W31" s="45" t="s">
        <v>18</v>
      </c>
      <c r="X31" s="146"/>
      <c r="Y31" s="147" t="s">
        <v>45</v>
      </c>
      <c r="Z31" s="148"/>
      <c r="AA31" s="149">
        <f t="shared" si="17"/>
        <v>0</v>
      </c>
      <c r="AB31" s="150"/>
      <c r="AC31" s="151" t="s">
        <v>45</v>
      </c>
      <c r="AD31" s="152"/>
      <c r="AE31" s="153">
        <f t="shared" si="18"/>
        <v>0</v>
      </c>
      <c r="AF31" s="154"/>
      <c r="AG31" s="155" t="s">
        <v>45</v>
      </c>
      <c r="AH31" s="156"/>
      <c r="AI31" s="157">
        <f t="shared" si="19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14"/>
        <v>0</v>
      </c>
      <c r="F32" s="31"/>
      <c r="G32" s="31"/>
      <c r="H32" s="32">
        <f t="shared" si="21"/>
        <v>0</v>
      </c>
      <c r="I32" s="33"/>
      <c r="J32" s="34">
        <f t="shared" si="16"/>
        <v>-90</v>
      </c>
      <c r="K32" s="35"/>
      <c r="L32" s="36"/>
      <c r="M32" s="37"/>
      <c r="N32" s="91"/>
      <c r="O32" s="107"/>
      <c r="P32" s="36"/>
      <c r="Q32" s="38"/>
      <c r="R32" s="201"/>
      <c r="S32" s="202"/>
      <c r="T32" s="202"/>
      <c r="U32" s="202"/>
      <c r="V32" s="203"/>
      <c r="W32" s="45" t="s">
        <v>18</v>
      </c>
      <c r="X32" s="146"/>
      <c r="Y32" s="147" t="s">
        <v>45</v>
      </c>
      <c r="Z32" s="148"/>
      <c r="AA32" s="149">
        <f t="shared" si="17"/>
        <v>0</v>
      </c>
      <c r="AB32" s="150"/>
      <c r="AC32" s="151" t="s">
        <v>45</v>
      </c>
      <c r="AD32" s="152"/>
      <c r="AE32" s="153">
        <f t="shared" si="18"/>
        <v>0</v>
      </c>
      <c r="AF32" s="154"/>
      <c r="AG32" s="155" t="s">
        <v>45</v>
      </c>
      <c r="AH32" s="156"/>
      <c r="AI32" s="157">
        <f t="shared" si="19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14"/>
        <v>0</v>
      </c>
      <c r="F33" s="31"/>
      <c r="G33" s="31"/>
      <c r="H33" s="32">
        <f t="shared" si="21"/>
        <v>0</v>
      </c>
      <c r="I33" s="33"/>
      <c r="J33" s="34">
        <f t="shared" si="16"/>
        <v>-90</v>
      </c>
      <c r="K33" s="35"/>
      <c r="L33" s="36"/>
      <c r="M33" s="37"/>
      <c r="N33" s="91"/>
      <c r="O33" s="107"/>
      <c r="P33" s="36"/>
      <c r="Q33" s="38"/>
      <c r="R33" s="201"/>
      <c r="S33" s="202"/>
      <c r="T33" s="202"/>
      <c r="U33" s="202"/>
      <c r="V33" s="203"/>
      <c r="W33" s="45" t="s">
        <v>18</v>
      </c>
      <c r="X33" s="146"/>
      <c r="Y33" s="147" t="s">
        <v>45</v>
      </c>
      <c r="Z33" s="148"/>
      <c r="AA33" s="149">
        <f t="shared" si="17"/>
        <v>0</v>
      </c>
      <c r="AB33" s="150"/>
      <c r="AC33" s="151" t="s">
        <v>45</v>
      </c>
      <c r="AD33" s="152"/>
      <c r="AE33" s="153">
        <f t="shared" si="18"/>
        <v>0</v>
      </c>
      <c r="AF33" s="154"/>
      <c r="AG33" s="155" t="s">
        <v>45</v>
      </c>
      <c r="AH33" s="156"/>
      <c r="AI33" s="157">
        <f t="shared" si="19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14"/>
        <v>0</v>
      </c>
      <c r="F34" s="31"/>
      <c r="G34" s="31"/>
      <c r="H34" s="32">
        <f t="shared" si="21"/>
        <v>0</v>
      </c>
      <c r="I34" s="33"/>
      <c r="J34" s="34">
        <f t="shared" si="16"/>
        <v>-90</v>
      </c>
      <c r="K34" s="35"/>
      <c r="L34" s="36"/>
      <c r="M34" s="37"/>
      <c r="N34" s="91"/>
      <c r="O34" s="107"/>
      <c r="P34" s="36"/>
      <c r="Q34" s="38"/>
      <c r="R34" s="201"/>
      <c r="S34" s="202"/>
      <c r="T34" s="202"/>
      <c r="U34" s="202"/>
      <c r="V34" s="203"/>
      <c r="W34" s="45" t="s">
        <v>18</v>
      </c>
      <c r="X34" s="146"/>
      <c r="Y34" s="147" t="s">
        <v>45</v>
      </c>
      <c r="Z34" s="148"/>
      <c r="AA34" s="149">
        <f t="shared" si="17"/>
        <v>0</v>
      </c>
      <c r="AB34" s="150"/>
      <c r="AC34" s="151" t="s">
        <v>45</v>
      </c>
      <c r="AD34" s="152"/>
      <c r="AE34" s="153">
        <f t="shared" si="18"/>
        <v>0</v>
      </c>
      <c r="AF34" s="154"/>
      <c r="AG34" s="155" t="s">
        <v>45</v>
      </c>
      <c r="AH34" s="156"/>
      <c r="AI34" s="157">
        <f t="shared" si="19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14"/>
        <v>0</v>
      </c>
      <c r="F35" s="31"/>
      <c r="G35" s="31"/>
      <c r="H35" s="32">
        <f>E35-G35-F35</f>
        <v>0</v>
      </c>
      <c r="I35" s="33"/>
      <c r="J35" s="34">
        <f t="shared" si="16"/>
        <v>-90</v>
      </c>
      <c r="K35" s="35"/>
      <c r="L35" s="36"/>
      <c r="M35" s="37"/>
      <c r="N35" s="91"/>
      <c r="O35" s="107"/>
      <c r="P35" s="36"/>
      <c r="Q35" s="38"/>
      <c r="R35" s="201"/>
      <c r="S35" s="202"/>
      <c r="T35" s="202"/>
      <c r="U35" s="202"/>
      <c r="V35" s="203"/>
      <c r="W35" s="45" t="s">
        <v>18</v>
      </c>
      <c r="X35" s="146"/>
      <c r="Y35" s="147" t="s">
        <v>45</v>
      </c>
      <c r="Z35" s="148"/>
      <c r="AA35" s="149">
        <f t="shared" si="17"/>
        <v>0</v>
      </c>
      <c r="AB35" s="150"/>
      <c r="AC35" s="151" t="s">
        <v>45</v>
      </c>
      <c r="AD35" s="152"/>
      <c r="AE35" s="153">
        <f t="shared" si="18"/>
        <v>0</v>
      </c>
      <c r="AF35" s="154"/>
      <c r="AG35" s="155" t="s">
        <v>45</v>
      </c>
      <c r="AH35" s="156"/>
      <c r="AI35" s="157">
        <f t="shared" si="19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14"/>
        <v>0</v>
      </c>
      <c r="F36" s="31"/>
      <c r="G36" s="31"/>
      <c r="H36" s="32">
        <f t="shared" ref="H36:H42" si="22">E36-G36-F36</f>
        <v>0</v>
      </c>
      <c r="I36" s="33"/>
      <c r="J36" s="34">
        <f t="shared" si="16"/>
        <v>-90</v>
      </c>
      <c r="K36" s="35"/>
      <c r="L36" s="36"/>
      <c r="M36" s="37"/>
      <c r="N36" s="91"/>
      <c r="O36" s="107"/>
      <c r="P36" s="36"/>
      <c r="Q36" s="38"/>
      <c r="R36" s="201"/>
      <c r="S36" s="202"/>
      <c r="T36" s="202"/>
      <c r="U36" s="202"/>
      <c r="V36" s="203"/>
      <c r="W36" s="45" t="s">
        <v>18</v>
      </c>
      <c r="X36" s="146"/>
      <c r="Y36" s="147" t="s">
        <v>45</v>
      </c>
      <c r="Z36" s="148"/>
      <c r="AA36" s="149">
        <f t="shared" si="17"/>
        <v>0</v>
      </c>
      <c r="AB36" s="150"/>
      <c r="AC36" s="151" t="s">
        <v>45</v>
      </c>
      <c r="AD36" s="152"/>
      <c r="AE36" s="153">
        <f t="shared" si="18"/>
        <v>0</v>
      </c>
      <c r="AF36" s="154"/>
      <c r="AG36" s="155" t="s">
        <v>45</v>
      </c>
      <c r="AH36" s="156"/>
      <c r="AI36" s="157">
        <f t="shared" si="19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14"/>
        <v>0</v>
      </c>
      <c r="F37" s="31"/>
      <c r="G37" s="31"/>
      <c r="H37" s="32">
        <f t="shared" si="22"/>
        <v>0</v>
      </c>
      <c r="I37" s="33"/>
      <c r="J37" s="34">
        <f t="shared" si="16"/>
        <v>-90</v>
      </c>
      <c r="K37" s="35"/>
      <c r="L37" s="36"/>
      <c r="M37" s="37"/>
      <c r="N37" s="91"/>
      <c r="O37" s="107"/>
      <c r="P37" s="36"/>
      <c r="Q37" s="38"/>
      <c r="R37" s="201"/>
      <c r="S37" s="202"/>
      <c r="T37" s="202"/>
      <c r="U37" s="202"/>
      <c r="V37" s="20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8"/>
        <v>0</v>
      </c>
      <c r="AF37" s="154"/>
      <c r="AG37" s="155" t="s">
        <v>45</v>
      </c>
      <c r="AH37" s="156"/>
      <c r="AI37" s="157">
        <f t="shared" si="19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14"/>
        <v>0</v>
      </c>
      <c r="F38" s="31"/>
      <c r="G38" s="31"/>
      <c r="H38" s="32">
        <f t="shared" si="22"/>
        <v>0</v>
      </c>
      <c r="I38" s="33"/>
      <c r="J38" s="34">
        <f t="shared" si="16"/>
        <v>-90</v>
      </c>
      <c r="K38" s="35"/>
      <c r="L38" s="36"/>
      <c r="M38" s="37"/>
      <c r="N38" s="91"/>
      <c r="O38" s="107"/>
      <c r="P38" s="36"/>
      <c r="Q38" s="38"/>
      <c r="R38" s="201"/>
      <c r="S38" s="202"/>
      <c r="T38" s="202"/>
      <c r="U38" s="202"/>
      <c r="V38" s="203"/>
      <c r="W38" s="45" t="s">
        <v>18</v>
      </c>
      <c r="X38" s="146"/>
      <c r="Y38" s="147" t="s">
        <v>45</v>
      </c>
      <c r="Z38" s="148"/>
      <c r="AA38" s="149">
        <f t="shared" ref="AA38:AA56" si="23">X38+Z38</f>
        <v>0</v>
      </c>
      <c r="AB38" s="150"/>
      <c r="AC38" s="151" t="s">
        <v>45</v>
      </c>
      <c r="AD38" s="152"/>
      <c r="AE38" s="153">
        <f t="shared" si="18"/>
        <v>0</v>
      </c>
      <c r="AF38" s="154"/>
      <c r="AG38" s="155" t="s">
        <v>45</v>
      </c>
      <c r="AH38" s="156"/>
      <c r="AI38" s="157">
        <f t="shared" si="19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14"/>
        <v>0</v>
      </c>
      <c r="F39" s="31"/>
      <c r="G39" s="31"/>
      <c r="H39" s="32">
        <f t="shared" si="22"/>
        <v>0</v>
      </c>
      <c r="I39" s="33"/>
      <c r="J39" s="34">
        <f t="shared" si="16"/>
        <v>-90</v>
      </c>
      <c r="K39" s="35"/>
      <c r="L39" s="36"/>
      <c r="M39" s="37"/>
      <c r="N39" s="91"/>
      <c r="O39" s="107"/>
      <c r="P39" s="36"/>
      <c r="Q39" s="38"/>
      <c r="R39" s="201"/>
      <c r="S39" s="202"/>
      <c r="T39" s="202"/>
      <c r="U39" s="202"/>
      <c r="V39" s="203"/>
      <c r="W39" s="45" t="s">
        <v>18</v>
      </c>
      <c r="X39" s="146"/>
      <c r="Y39" s="147" t="s">
        <v>45</v>
      </c>
      <c r="Z39" s="148"/>
      <c r="AA39" s="149">
        <f t="shared" si="23"/>
        <v>0</v>
      </c>
      <c r="AB39" s="150"/>
      <c r="AC39" s="151" t="s">
        <v>45</v>
      </c>
      <c r="AD39" s="152"/>
      <c r="AE39" s="153">
        <f t="shared" si="18"/>
        <v>0</v>
      </c>
      <c r="AF39" s="154"/>
      <c r="AG39" s="155" t="s">
        <v>45</v>
      </c>
      <c r="AH39" s="156"/>
      <c r="AI39" s="157">
        <f t="shared" si="19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14"/>
        <v>0</v>
      </c>
      <c r="F40" s="31"/>
      <c r="G40" s="31"/>
      <c r="H40" s="32">
        <f t="shared" si="22"/>
        <v>0</v>
      </c>
      <c r="I40" s="33"/>
      <c r="J40" s="34">
        <f t="shared" si="16"/>
        <v>-90</v>
      </c>
      <c r="K40" s="35"/>
      <c r="L40" s="36"/>
      <c r="M40" s="37"/>
      <c r="N40" s="91"/>
      <c r="O40" s="107"/>
      <c r="P40" s="36"/>
      <c r="Q40" s="38"/>
      <c r="R40" s="201"/>
      <c r="S40" s="202"/>
      <c r="T40" s="202"/>
      <c r="U40" s="202"/>
      <c r="V40" s="203"/>
      <c r="W40" s="45" t="s">
        <v>18</v>
      </c>
      <c r="X40" s="146"/>
      <c r="Y40" s="147" t="s">
        <v>45</v>
      </c>
      <c r="Z40" s="148"/>
      <c r="AA40" s="149">
        <f t="shared" si="23"/>
        <v>0</v>
      </c>
      <c r="AB40" s="150"/>
      <c r="AC40" s="151" t="s">
        <v>45</v>
      </c>
      <c r="AD40" s="152"/>
      <c r="AE40" s="153">
        <f t="shared" si="18"/>
        <v>0</v>
      </c>
      <c r="AF40" s="154"/>
      <c r="AG40" s="155" t="s">
        <v>45</v>
      </c>
      <c r="AH40" s="156"/>
      <c r="AI40" s="157">
        <f t="shared" si="19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14"/>
        <v>0</v>
      </c>
      <c r="F41" s="31"/>
      <c r="G41" s="31"/>
      <c r="H41" s="32">
        <f t="shared" si="22"/>
        <v>0</v>
      </c>
      <c r="I41" s="33"/>
      <c r="J41" s="34">
        <f t="shared" si="16"/>
        <v>-90</v>
      </c>
      <c r="K41" s="35"/>
      <c r="L41" s="36"/>
      <c r="M41" s="37"/>
      <c r="N41" s="91"/>
      <c r="O41" s="107"/>
      <c r="P41" s="36"/>
      <c r="Q41" s="38"/>
      <c r="R41" s="201"/>
      <c r="S41" s="202"/>
      <c r="T41" s="202"/>
      <c r="U41" s="202"/>
      <c r="V41" s="203"/>
      <c r="W41" s="45" t="s">
        <v>18</v>
      </c>
      <c r="X41" s="146"/>
      <c r="Y41" s="147" t="s">
        <v>45</v>
      </c>
      <c r="Z41" s="148"/>
      <c r="AA41" s="149">
        <f t="shared" si="23"/>
        <v>0</v>
      </c>
      <c r="AB41" s="150"/>
      <c r="AC41" s="151" t="s">
        <v>45</v>
      </c>
      <c r="AD41" s="152"/>
      <c r="AE41" s="153">
        <f t="shared" si="18"/>
        <v>0</v>
      </c>
      <c r="AF41" s="154"/>
      <c r="AG41" s="155" t="s">
        <v>45</v>
      </c>
      <c r="AH41" s="156"/>
      <c r="AI41" s="157">
        <f t="shared" si="19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14"/>
        <v>0</v>
      </c>
      <c r="F42" s="31"/>
      <c r="G42" s="31"/>
      <c r="H42" s="32">
        <f t="shared" si="22"/>
        <v>0</v>
      </c>
      <c r="I42" s="33"/>
      <c r="J42" s="34">
        <f t="shared" si="16"/>
        <v>-90</v>
      </c>
      <c r="K42" s="35"/>
      <c r="L42" s="36"/>
      <c r="M42" s="37"/>
      <c r="N42" s="91"/>
      <c r="O42" s="107"/>
      <c r="P42" s="36"/>
      <c r="Q42" s="38"/>
      <c r="R42" s="201"/>
      <c r="S42" s="202"/>
      <c r="T42" s="202"/>
      <c r="U42" s="202"/>
      <c r="V42" s="203"/>
      <c r="W42" s="45" t="s">
        <v>18</v>
      </c>
      <c r="X42" s="146"/>
      <c r="Y42" s="147" t="s">
        <v>45</v>
      </c>
      <c r="Z42" s="148"/>
      <c r="AA42" s="149">
        <f t="shared" si="23"/>
        <v>0</v>
      </c>
      <c r="AB42" s="150"/>
      <c r="AC42" s="151" t="s">
        <v>45</v>
      </c>
      <c r="AD42" s="152"/>
      <c r="AE42" s="153">
        <f t="shared" si="18"/>
        <v>0</v>
      </c>
      <c r="AF42" s="154"/>
      <c r="AG42" s="155" t="s">
        <v>45</v>
      </c>
      <c r="AH42" s="156"/>
      <c r="AI42" s="157">
        <f t="shared" si="19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14"/>
        <v>0</v>
      </c>
      <c r="F43" s="31"/>
      <c r="G43" s="31"/>
      <c r="H43" s="32">
        <f>E43-G43-F43</f>
        <v>0</v>
      </c>
      <c r="I43" s="33"/>
      <c r="J43" s="34">
        <f t="shared" si="16"/>
        <v>-90</v>
      </c>
      <c r="K43" s="35"/>
      <c r="L43" s="36"/>
      <c r="M43" s="37"/>
      <c r="N43" s="91"/>
      <c r="O43" s="107"/>
      <c r="P43" s="36"/>
      <c r="Q43" s="38"/>
      <c r="R43" s="201"/>
      <c r="S43" s="202"/>
      <c r="T43" s="202"/>
      <c r="U43" s="202"/>
      <c r="V43" s="203"/>
      <c r="W43" s="45" t="s">
        <v>18</v>
      </c>
      <c r="X43" s="146"/>
      <c r="Y43" s="147" t="s">
        <v>45</v>
      </c>
      <c r="Z43" s="148"/>
      <c r="AA43" s="149">
        <f t="shared" si="23"/>
        <v>0</v>
      </c>
      <c r="AB43" s="150"/>
      <c r="AC43" s="151" t="s">
        <v>45</v>
      </c>
      <c r="AD43" s="152"/>
      <c r="AE43" s="153">
        <f t="shared" si="18"/>
        <v>0</v>
      </c>
      <c r="AF43" s="154"/>
      <c r="AG43" s="155" t="s">
        <v>45</v>
      </c>
      <c r="AH43" s="156"/>
      <c r="AI43" s="157">
        <f t="shared" si="19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14"/>
        <v>0</v>
      </c>
      <c r="F44" s="31"/>
      <c r="G44" s="31"/>
      <c r="H44" s="32">
        <f t="shared" ref="H44:H49" si="24">E44-G44-F44</f>
        <v>0</v>
      </c>
      <c r="I44" s="33"/>
      <c r="J44" s="34">
        <f t="shared" si="16"/>
        <v>-90</v>
      </c>
      <c r="K44" s="35"/>
      <c r="L44" s="36"/>
      <c r="M44" s="37"/>
      <c r="N44" s="91"/>
      <c r="O44" s="107"/>
      <c r="P44" s="36"/>
      <c r="Q44" s="38"/>
      <c r="R44" s="201"/>
      <c r="S44" s="202"/>
      <c r="T44" s="202"/>
      <c r="U44" s="202"/>
      <c r="V44" s="203"/>
      <c r="W44" s="45" t="s">
        <v>18</v>
      </c>
      <c r="X44" s="146"/>
      <c r="Y44" s="147" t="s">
        <v>45</v>
      </c>
      <c r="Z44" s="148"/>
      <c r="AA44" s="149">
        <f t="shared" si="23"/>
        <v>0</v>
      </c>
      <c r="AB44" s="150"/>
      <c r="AC44" s="151" t="s">
        <v>45</v>
      </c>
      <c r="AD44" s="152"/>
      <c r="AE44" s="153">
        <f t="shared" si="18"/>
        <v>0</v>
      </c>
      <c r="AF44" s="154"/>
      <c r="AG44" s="155" t="s">
        <v>45</v>
      </c>
      <c r="AH44" s="156"/>
      <c r="AI44" s="157">
        <f t="shared" si="19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14"/>
        <v>0</v>
      </c>
      <c r="F45" s="31"/>
      <c r="G45" s="31"/>
      <c r="H45" s="32">
        <f t="shared" si="24"/>
        <v>0</v>
      </c>
      <c r="I45" s="33"/>
      <c r="J45" s="34">
        <f t="shared" si="16"/>
        <v>-90</v>
      </c>
      <c r="K45" s="35"/>
      <c r="L45" s="36"/>
      <c r="M45" s="37"/>
      <c r="N45" s="91"/>
      <c r="O45" s="107"/>
      <c r="P45" s="36"/>
      <c r="Q45" s="38"/>
      <c r="R45" s="201"/>
      <c r="S45" s="202"/>
      <c r="T45" s="202"/>
      <c r="U45" s="202"/>
      <c r="V45" s="203"/>
      <c r="W45" s="45" t="s">
        <v>18</v>
      </c>
      <c r="X45" s="146"/>
      <c r="Y45" s="147" t="s">
        <v>45</v>
      </c>
      <c r="Z45" s="148"/>
      <c r="AA45" s="149">
        <f t="shared" si="23"/>
        <v>0</v>
      </c>
      <c r="AB45" s="150"/>
      <c r="AC45" s="151" t="s">
        <v>45</v>
      </c>
      <c r="AD45" s="152"/>
      <c r="AE45" s="153">
        <f t="shared" si="18"/>
        <v>0</v>
      </c>
      <c r="AF45" s="154"/>
      <c r="AG45" s="155" t="s">
        <v>45</v>
      </c>
      <c r="AH45" s="156"/>
      <c r="AI45" s="157">
        <f t="shared" si="19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14"/>
        <v>0</v>
      </c>
      <c r="F46" s="31"/>
      <c r="G46" s="31"/>
      <c r="H46" s="32">
        <f t="shared" si="24"/>
        <v>0</v>
      </c>
      <c r="I46" s="33"/>
      <c r="J46" s="34">
        <f t="shared" si="16"/>
        <v>-90</v>
      </c>
      <c r="K46" s="35"/>
      <c r="L46" s="36"/>
      <c r="M46" s="37"/>
      <c r="N46" s="91"/>
      <c r="O46" s="107"/>
      <c r="P46" s="36"/>
      <c r="Q46" s="38"/>
      <c r="R46" s="201"/>
      <c r="S46" s="202"/>
      <c r="T46" s="202"/>
      <c r="U46" s="202"/>
      <c r="V46" s="203"/>
      <c r="W46" s="45" t="s">
        <v>18</v>
      </c>
      <c r="X46" s="146"/>
      <c r="Y46" s="147" t="s">
        <v>45</v>
      </c>
      <c r="Z46" s="148"/>
      <c r="AA46" s="149">
        <f t="shared" si="23"/>
        <v>0</v>
      </c>
      <c r="AB46" s="150"/>
      <c r="AC46" s="151" t="s">
        <v>45</v>
      </c>
      <c r="AD46" s="152"/>
      <c r="AE46" s="153">
        <f t="shared" si="18"/>
        <v>0</v>
      </c>
      <c r="AF46" s="154"/>
      <c r="AG46" s="155" t="s">
        <v>45</v>
      </c>
      <c r="AH46" s="156"/>
      <c r="AI46" s="157">
        <f t="shared" si="19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14"/>
        <v>0</v>
      </c>
      <c r="F47" s="31"/>
      <c r="G47" s="31"/>
      <c r="H47" s="32">
        <f t="shared" si="24"/>
        <v>0</v>
      </c>
      <c r="I47" s="33"/>
      <c r="J47" s="34">
        <f t="shared" si="16"/>
        <v>-90</v>
      </c>
      <c r="K47" s="35"/>
      <c r="L47" s="36"/>
      <c r="M47" s="37"/>
      <c r="N47" s="91"/>
      <c r="O47" s="107"/>
      <c r="P47" s="36"/>
      <c r="Q47" s="38"/>
      <c r="R47" s="201"/>
      <c r="S47" s="202"/>
      <c r="T47" s="202"/>
      <c r="U47" s="202"/>
      <c r="V47" s="203"/>
      <c r="W47" s="45" t="s">
        <v>18</v>
      </c>
      <c r="X47" s="146"/>
      <c r="Y47" s="147" t="s">
        <v>45</v>
      </c>
      <c r="Z47" s="148"/>
      <c r="AA47" s="149">
        <f t="shared" si="23"/>
        <v>0</v>
      </c>
      <c r="AB47" s="150"/>
      <c r="AC47" s="151" t="s">
        <v>45</v>
      </c>
      <c r="AD47" s="152"/>
      <c r="AE47" s="153">
        <f t="shared" si="18"/>
        <v>0</v>
      </c>
      <c r="AF47" s="154"/>
      <c r="AG47" s="155" t="s">
        <v>45</v>
      </c>
      <c r="AH47" s="156"/>
      <c r="AI47" s="157">
        <f t="shared" si="19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14"/>
        <v>0</v>
      </c>
      <c r="F48" s="31"/>
      <c r="G48" s="31"/>
      <c r="H48" s="32">
        <f t="shared" si="24"/>
        <v>0</v>
      </c>
      <c r="I48" s="33"/>
      <c r="J48" s="34">
        <f t="shared" si="16"/>
        <v>-90</v>
      </c>
      <c r="K48" s="35"/>
      <c r="L48" s="36"/>
      <c r="M48" s="37"/>
      <c r="N48" s="91"/>
      <c r="O48" s="107"/>
      <c r="P48" s="36"/>
      <c r="Q48" s="38"/>
      <c r="R48" s="201"/>
      <c r="S48" s="202"/>
      <c r="T48" s="202"/>
      <c r="U48" s="202"/>
      <c r="V48" s="203"/>
      <c r="W48" s="45" t="s">
        <v>18</v>
      </c>
      <c r="X48" s="146"/>
      <c r="Y48" s="147" t="s">
        <v>45</v>
      </c>
      <c r="Z48" s="148"/>
      <c r="AA48" s="149">
        <f t="shared" si="23"/>
        <v>0</v>
      </c>
      <c r="AB48" s="150"/>
      <c r="AC48" s="151" t="s">
        <v>45</v>
      </c>
      <c r="AD48" s="152"/>
      <c r="AE48" s="153">
        <f t="shared" si="18"/>
        <v>0</v>
      </c>
      <c r="AF48" s="154"/>
      <c r="AG48" s="155" t="s">
        <v>45</v>
      </c>
      <c r="AH48" s="156"/>
      <c r="AI48" s="157">
        <f t="shared" si="19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14"/>
        <v>0</v>
      </c>
      <c r="F49" s="31"/>
      <c r="G49" s="31"/>
      <c r="H49" s="32">
        <f t="shared" si="24"/>
        <v>0</v>
      </c>
      <c r="I49" s="33"/>
      <c r="J49" s="34">
        <f t="shared" si="16"/>
        <v>-90</v>
      </c>
      <c r="K49" s="35"/>
      <c r="L49" s="36"/>
      <c r="M49" s="37"/>
      <c r="N49" s="91"/>
      <c r="O49" s="107"/>
      <c r="P49" s="36"/>
      <c r="Q49" s="38"/>
      <c r="R49" s="201"/>
      <c r="S49" s="202"/>
      <c r="T49" s="202"/>
      <c r="U49" s="202"/>
      <c r="V49" s="203"/>
      <c r="W49" s="45" t="s">
        <v>18</v>
      </c>
      <c r="X49" s="146"/>
      <c r="Y49" s="147" t="s">
        <v>45</v>
      </c>
      <c r="Z49" s="148"/>
      <c r="AA49" s="149">
        <f t="shared" si="23"/>
        <v>0</v>
      </c>
      <c r="AB49" s="150"/>
      <c r="AC49" s="151" t="s">
        <v>45</v>
      </c>
      <c r="AD49" s="152"/>
      <c r="AE49" s="153">
        <f t="shared" si="18"/>
        <v>0</v>
      </c>
      <c r="AF49" s="154"/>
      <c r="AG49" s="155" t="s">
        <v>45</v>
      </c>
      <c r="AH49" s="156"/>
      <c r="AI49" s="157">
        <f t="shared" si="19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14"/>
        <v>0</v>
      </c>
      <c r="F50" s="31"/>
      <c r="G50" s="31"/>
      <c r="H50" s="32">
        <f>E50-G50-F50</f>
        <v>0</v>
      </c>
      <c r="I50" s="33"/>
      <c r="J50" s="34">
        <f t="shared" si="16"/>
        <v>-90</v>
      </c>
      <c r="K50" s="35"/>
      <c r="L50" s="36"/>
      <c r="M50" s="37"/>
      <c r="N50" s="91"/>
      <c r="O50" s="107"/>
      <c r="P50" s="36"/>
      <c r="Q50" s="38"/>
      <c r="R50" s="201"/>
      <c r="S50" s="202"/>
      <c r="T50" s="202"/>
      <c r="U50" s="202"/>
      <c r="V50" s="203"/>
      <c r="W50" s="45" t="s">
        <v>18</v>
      </c>
      <c r="X50" s="146"/>
      <c r="Y50" s="147" t="s">
        <v>45</v>
      </c>
      <c r="Z50" s="148"/>
      <c r="AA50" s="149">
        <f t="shared" si="23"/>
        <v>0</v>
      </c>
      <c r="AB50" s="150"/>
      <c r="AC50" s="151" t="s">
        <v>45</v>
      </c>
      <c r="AD50" s="152"/>
      <c r="AE50" s="153">
        <f t="shared" si="18"/>
        <v>0</v>
      </c>
      <c r="AF50" s="154"/>
      <c r="AG50" s="155" t="s">
        <v>45</v>
      </c>
      <c r="AH50" s="156"/>
      <c r="AI50" s="157">
        <f t="shared" si="19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14"/>
        <v>0</v>
      </c>
      <c r="F51" s="31"/>
      <c r="G51" s="31"/>
      <c r="H51" s="32">
        <f t="shared" ref="H51:H57" si="25">E51-G51-F51</f>
        <v>0</v>
      </c>
      <c r="I51" s="33"/>
      <c r="J51" s="34">
        <f t="shared" si="16"/>
        <v>-90</v>
      </c>
      <c r="K51" s="35"/>
      <c r="L51" s="36"/>
      <c r="M51" s="37"/>
      <c r="N51" s="91"/>
      <c r="O51" s="107"/>
      <c r="P51" s="36"/>
      <c r="Q51" s="38"/>
      <c r="R51" s="201"/>
      <c r="S51" s="202"/>
      <c r="T51" s="202"/>
      <c r="U51" s="202"/>
      <c r="V51" s="203"/>
      <c r="W51" s="45" t="s">
        <v>18</v>
      </c>
      <c r="X51" s="146"/>
      <c r="Y51" s="147" t="s">
        <v>45</v>
      </c>
      <c r="Z51" s="148"/>
      <c r="AA51" s="149">
        <f t="shared" si="23"/>
        <v>0</v>
      </c>
      <c r="AB51" s="150"/>
      <c r="AC51" s="151" t="s">
        <v>45</v>
      </c>
      <c r="AD51" s="152"/>
      <c r="AE51" s="153">
        <f t="shared" si="18"/>
        <v>0</v>
      </c>
      <c r="AF51" s="154"/>
      <c r="AG51" s="155" t="s">
        <v>45</v>
      </c>
      <c r="AH51" s="156"/>
      <c r="AI51" s="157">
        <f t="shared" si="19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14"/>
        <v>0</v>
      </c>
      <c r="F52" s="31"/>
      <c r="G52" s="31"/>
      <c r="H52" s="32">
        <f t="shared" si="25"/>
        <v>0</v>
      </c>
      <c r="I52" s="33"/>
      <c r="J52" s="34">
        <f t="shared" si="16"/>
        <v>-90</v>
      </c>
      <c r="K52" s="35"/>
      <c r="L52" s="36"/>
      <c r="M52" s="37"/>
      <c r="N52" s="91"/>
      <c r="O52" s="107"/>
      <c r="P52" s="36"/>
      <c r="Q52" s="38"/>
      <c r="R52" s="201"/>
      <c r="S52" s="202"/>
      <c r="T52" s="202"/>
      <c r="U52" s="202"/>
      <c r="V52" s="203"/>
      <c r="W52" s="45" t="s">
        <v>18</v>
      </c>
      <c r="X52" s="146"/>
      <c r="Y52" s="147" t="s">
        <v>45</v>
      </c>
      <c r="Z52" s="148"/>
      <c r="AA52" s="149">
        <f t="shared" si="23"/>
        <v>0</v>
      </c>
      <c r="AB52" s="150"/>
      <c r="AC52" s="151" t="s">
        <v>45</v>
      </c>
      <c r="AD52" s="152"/>
      <c r="AE52" s="153">
        <f t="shared" si="18"/>
        <v>0</v>
      </c>
      <c r="AF52" s="154"/>
      <c r="AG52" s="155" t="s">
        <v>45</v>
      </c>
      <c r="AH52" s="156"/>
      <c r="AI52" s="157">
        <f t="shared" si="19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14"/>
        <v>0</v>
      </c>
      <c r="F53" s="31"/>
      <c r="G53" s="31"/>
      <c r="H53" s="32">
        <f t="shared" si="25"/>
        <v>0</v>
      </c>
      <c r="I53" s="33"/>
      <c r="J53" s="34">
        <f t="shared" si="16"/>
        <v>-90</v>
      </c>
      <c r="K53" s="35"/>
      <c r="L53" s="36"/>
      <c r="M53" s="37"/>
      <c r="N53" s="91"/>
      <c r="O53" s="107"/>
      <c r="P53" s="36"/>
      <c r="Q53" s="38"/>
      <c r="R53" s="201"/>
      <c r="S53" s="202"/>
      <c r="T53" s="202"/>
      <c r="U53" s="202"/>
      <c r="V53" s="203"/>
      <c r="W53" s="45" t="s">
        <v>18</v>
      </c>
      <c r="X53" s="146"/>
      <c r="Y53" s="147" t="s">
        <v>45</v>
      </c>
      <c r="Z53" s="148"/>
      <c r="AA53" s="149">
        <f t="shared" si="23"/>
        <v>0</v>
      </c>
      <c r="AB53" s="150"/>
      <c r="AC53" s="151" t="s">
        <v>45</v>
      </c>
      <c r="AD53" s="152"/>
      <c r="AE53" s="153">
        <f t="shared" si="18"/>
        <v>0</v>
      </c>
      <c r="AF53" s="154"/>
      <c r="AG53" s="155" t="s">
        <v>45</v>
      </c>
      <c r="AH53" s="156"/>
      <c r="AI53" s="157">
        <f t="shared" si="19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14"/>
        <v>0</v>
      </c>
      <c r="F54" s="31"/>
      <c r="G54" s="31"/>
      <c r="H54" s="32">
        <f t="shared" si="25"/>
        <v>0</v>
      </c>
      <c r="I54" s="33"/>
      <c r="J54" s="34">
        <f t="shared" si="16"/>
        <v>-90</v>
      </c>
      <c r="K54" s="35"/>
      <c r="L54" s="36"/>
      <c r="M54" s="37"/>
      <c r="N54" s="91"/>
      <c r="O54" s="107"/>
      <c r="P54" s="36"/>
      <c r="Q54" s="38"/>
      <c r="R54" s="201"/>
      <c r="S54" s="202"/>
      <c r="T54" s="202"/>
      <c r="U54" s="202"/>
      <c r="V54" s="203"/>
      <c r="W54" s="45" t="s">
        <v>18</v>
      </c>
      <c r="X54" s="146"/>
      <c r="Y54" s="147" t="s">
        <v>45</v>
      </c>
      <c r="Z54" s="148"/>
      <c r="AA54" s="149">
        <f t="shared" si="23"/>
        <v>0</v>
      </c>
      <c r="AB54" s="150"/>
      <c r="AC54" s="151" t="s">
        <v>45</v>
      </c>
      <c r="AD54" s="152"/>
      <c r="AE54" s="153">
        <f t="shared" si="18"/>
        <v>0</v>
      </c>
      <c r="AF54" s="154"/>
      <c r="AG54" s="155" t="s">
        <v>45</v>
      </c>
      <c r="AH54" s="156"/>
      <c r="AI54" s="157">
        <f t="shared" si="19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14"/>
        <v>0</v>
      </c>
      <c r="F55" s="31"/>
      <c r="G55" s="31"/>
      <c r="H55" s="32">
        <f t="shared" si="25"/>
        <v>0</v>
      </c>
      <c r="I55" s="33"/>
      <c r="J55" s="34">
        <f t="shared" si="16"/>
        <v>-90</v>
      </c>
      <c r="K55" s="35"/>
      <c r="L55" s="36"/>
      <c r="M55" s="37"/>
      <c r="N55" s="91"/>
      <c r="O55" s="107"/>
      <c r="P55" s="36"/>
      <c r="Q55" s="38"/>
      <c r="R55" s="201"/>
      <c r="S55" s="202"/>
      <c r="T55" s="202"/>
      <c r="U55" s="202"/>
      <c r="V55" s="203"/>
      <c r="W55" s="45" t="s">
        <v>18</v>
      </c>
      <c r="X55" s="146"/>
      <c r="Y55" s="147" t="s">
        <v>45</v>
      </c>
      <c r="Z55" s="148"/>
      <c r="AA55" s="149">
        <f t="shared" si="23"/>
        <v>0</v>
      </c>
      <c r="AB55" s="150"/>
      <c r="AC55" s="151" t="s">
        <v>45</v>
      </c>
      <c r="AD55" s="152"/>
      <c r="AE55" s="153">
        <f t="shared" si="18"/>
        <v>0</v>
      </c>
      <c r="AF55" s="154"/>
      <c r="AG55" s="155" t="s">
        <v>45</v>
      </c>
      <c r="AH55" s="156"/>
      <c r="AI55" s="157">
        <f t="shared" si="19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14"/>
        <v>0</v>
      </c>
      <c r="F56" s="31"/>
      <c r="G56" s="31"/>
      <c r="H56" s="32">
        <f t="shared" si="25"/>
        <v>0</v>
      </c>
      <c r="I56" s="33"/>
      <c r="J56" s="34">
        <f t="shared" si="16"/>
        <v>-90</v>
      </c>
      <c r="K56" s="35"/>
      <c r="L56" s="36"/>
      <c r="M56" s="37"/>
      <c r="N56" s="91"/>
      <c r="O56" s="107"/>
      <c r="P56" s="36"/>
      <c r="Q56" s="38"/>
      <c r="R56" s="201"/>
      <c r="S56" s="202"/>
      <c r="T56" s="202"/>
      <c r="U56" s="202"/>
      <c r="V56" s="203"/>
      <c r="W56" s="45" t="s">
        <v>18</v>
      </c>
      <c r="X56" s="146"/>
      <c r="Y56" s="147" t="s">
        <v>45</v>
      </c>
      <c r="Z56" s="148"/>
      <c r="AA56" s="149">
        <f t="shared" si="23"/>
        <v>0</v>
      </c>
      <c r="AB56" s="150"/>
      <c r="AC56" s="151" t="s">
        <v>45</v>
      </c>
      <c r="AD56" s="152"/>
      <c r="AE56" s="153">
        <f t="shared" si="18"/>
        <v>0</v>
      </c>
      <c r="AF56" s="154"/>
      <c r="AG56" s="155" t="s">
        <v>45</v>
      </c>
      <c r="AH56" s="156"/>
      <c r="AI56" s="157">
        <f t="shared" si="19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14"/>
        <v>0</v>
      </c>
      <c r="F57" s="31"/>
      <c r="G57" s="31"/>
      <c r="H57" s="32">
        <f t="shared" si="25"/>
        <v>0</v>
      </c>
      <c r="I57" s="33"/>
      <c r="J57" s="34">
        <f t="shared" si="16"/>
        <v>-90</v>
      </c>
      <c r="K57" s="35"/>
      <c r="L57" s="36"/>
      <c r="M57" s="37"/>
      <c r="N57" s="91"/>
      <c r="O57" s="107"/>
      <c r="P57" s="36"/>
      <c r="Q57" s="38"/>
      <c r="R57" s="201"/>
      <c r="S57" s="202"/>
      <c r="T57" s="202"/>
      <c r="U57" s="202"/>
      <c r="V57" s="20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6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4"/>
      <c r="S58" s="205"/>
      <c r="T58" s="205"/>
      <c r="U58" s="205"/>
      <c r="V58" s="206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7"/>
      <c r="S59" s="208"/>
      <c r="T59" s="208"/>
      <c r="U59" s="208"/>
      <c r="V59" s="209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77</v>
      </c>
      <c r="F60" s="67">
        <f>SUM(F2:F59)</f>
        <v>3</v>
      </c>
      <c r="G60" s="67">
        <f>SUM(G2:G59)</f>
        <v>21</v>
      </c>
      <c r="H60" s="68">
        <f>E60-F60-G60</f>
        <v>53</v>
      </c>
      <c r="I60" s="69">
        <f>SUM(I2:I59)</f>
        <v>74</v>
      </c>
      <c r="J60" s="70" t="e">
        <f t="shared" ref="J60:Q60" si="26">SUM(J2:J59)</f>
        <v>#VALUE!</v>
      </c>
      <c r="K60" s="71">
        <f>SUM(K2:K59)</f>
        <v>37</v>
      </c>
      <c r="L60" s="72">
        <f>SUM(L2:L59)</f>
        <v>12</v>
      </c>
      <c r="M60" s="73">
        <f t="shared" si="26"/>
        <v>7</v>
      </c>
      <c r="N60" s="94">
        <f t="shared" si="26"/>
        <v>7</v>
      </c>
      <c r="O60" s="105">
        <f>SUM(O2:O59)</f>
        <v>13</v>
      </c>
      <c r="P60" s="99">
        <f t="shared" si="26"/>
        <v>2</v>
      </c>
      <c r="Q60" s="73">
        <f t="shared" si="26"/>
        <v>0</v>
      </c>
      <c r="R60" s="74">
        <f>SUM(L60:Q60)</f>
        <v>41</v>
      </c>
      <c r="S60" s="210" t="s">
        <v>19</v>
      </c>
      <c r="T60" s="211"/>
      <c r="U60" s="211"/>
      <c r="V60" s="212"/>
      <c r="W60" s="158">
        <f>SUM(W2:W59)</f>
        <v>343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31</v>
      </c>
      <c r="AG60" s="155" t="s">
        <v>45</v>
      </c>
      <c r="AH60" s="162">
        <f>SUM(AH2:AH59)</f>
        <v>6</v>
      </c>
      <c r="AI60" s="163">
        <f>SUM(AI2:AI59)</f>
        <v>37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98"/>
      <c r="T61" s="199"/>
      <c r="U61" s="199"/>
      <c r="V61" s="200"/>
    </row>
    <row r="62" spans="1:35" s="75" customFormat="1" x14ac:dyDescent="0.45">
      <c r="A62"/>
      <c r="B62" s="1"/>
      <c r="I62" s="85">
        <f>I60+G60</f>
        <v>95</v>
      </c>
      <c r="J62" s="63"/>
      <c r="K62" s="86"/>
      <c r="M62" s="75">
        <f>L60+M60</f>
        <v>19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R14" sqref="R14:V14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45408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16" t="s">
        <v>14</v>
      </c>
      <c r="S1" s="217"/>
      <c r="T1" s="217"/>
      <c r="U1" s="217"/>
      <c r="V1" s="21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x14ac:dyDescent="0.4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9"/>
      <c r="S2" s="220"/>
      <c r="T2" s="220"/>
      <c r="U2" s="220"/>
      <c r="V2" s="22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16.5" customHeight="1" x14ac:dyDescent="0.45">
      <c r="A3" s="172">
        <v>0.41666666666666669</v>
      </c>
      <c r="B3" s="173" t="s">
        <v>48</v>
      </c>
      <c r="C3" s="42" t="s">
        <v>18</v>
      </c>
      <c r="D3" s="43" t="s">
        <v>18</v>
      </c>
      <c r="E3" s="30" t="s">
        <v>18</v>
      </c>
      <c r="F3" s="44" t="s">
        <v>18</v>
      </c>
      <c r="G3" s="45" t="s">
        <v>18</v>
      </c>
      <c r="H3" s="32" t="s">
        <v>18</v>
      </c>
      <c r="I3" s="46" t="s">
        <v>18</v>
      </c>
      <c r="J3" s="34" t="e">
        <f t="shared" ref="J3" si="0">IF(ISBLANK(I3),-90,(-((I3)-SUM(L3:Q3,K3))))</f>
        <v>#VALUE!</v>
      </c>
      <c r="K3" s="47" t="s">
        <v>18</v>
      </c>
      <c r="L3" s="48" t="s">
        <v>18</v>
      </c>
      <c r="M3" s="49" t="s">
        <v>18</v>
      </c>
      <c r="N3" s="92" t="s">
        <v>18</v>
      </c>
      <c r="O3" s="103" t="s">
        <v>18</v>
      </c>
      <c r="P3" s="48" t="s">
        <v>18</v>
      </c>
      <c r="Q3" s="50" t="s">
        <v>18</v>
      </c>
      <c r="R3" s="267" t="s">
        <v>100</v>
      </c>
      <c r="S3" s="268"/>
      <c r="T3" s="268"/>
      <c r="U3" s="268"/>
      <c r="V3" s="279"/>
      <c r="W3" s="45">
        <v>46</v>
      </c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 x14ac:dyDescent="0.45">
      <c r="A4" s="26">
        <v>0.41666666666666669</v>
      </c>
      <c r="B4" s="167" t="s">
        <v>115</v>
      </c>
      <c r="C4" s="28">
        <v>951</v>
      </c>
      <c r="D4" s="29">
        <v>970</v>
      </c>
      <c r="E4" s="30">
        <f t="shared" ref="E4:E21" si="1">IF(ISBLANK(D4),0,(D4-C4+1))</f>
        <v>20</v>
      </c>
      <c r="F4" s="31">
        <v>2</v>
      </c>
      <c r="G4" s="31">
        <v>5</v>
      </c>
      <c r="H4" s="32">
        <f t="shared" ref="H4:H21" si="2">E4-G4-F4</f>
        <v>13</v>
      </c>
      <c r="I4" s="168">
        <f>13+5</f>
        <v>18</v>
      </c>
      <c r="J4" s="34">
        <f t="shared" ref="J4:J21" si="3">IF(ISBLANK(I4),-90,(-((I4)-SUM(L4:O4,K4))))</f>
        <v>0</v>
      </c>
      <c r="K4" s="169">
        <v>13</v>
      </c>
      <c r="L4" s="36">
        <v>0</v>
      </c>
      <c r="M4" s="37">
        <v>4</v>
      </c>
      <c r="N4" s="91">
        <v>1</v>
      </c>
      <c r="O4" s="107">
        <v>0</v>
      </c>
      <c r="P4" s="170">
        <v>1</v>
      </c>
      <c r="Q4" s="171">
        <v>0</v>
      </c>
      <c r="R4" s="273" t="s">
        <v>101</v>
      </c>
      <c r="S4" s="274"/>
      <c r="T4" s="274"/>
      <c r="U4" s="274"/>
      <c r="V4" s="285"/>
      <c r="W4" s="45" t="s">
        <v>18</v>
      </c>
      <c r="X4" s="146"/>
      <c r="Y4" s="147" t="s">
        <v>45</v>
      </c>
      <c r="Z4" s="148"/>
      <c r="AA4" s="149">
        <f t="shared" ref="AA4:AA21" si="4">X4+Z4</f>
        <v>0</v>
      </c>
      <c r="AB4" s="150"/>
      <c r="AC4" s="151" t="s">
        <v>45</v>
      </c>
      <c r="AD4" s="152"/>
      <c r="AE4" s="153">
        <f t="shared" ref="AE4:AE21" si="5">AB4+AD4</f>
        <v>0</v>
      </c>
      <c r="AF4" s="190">
        <f>K4-AH4</f>
        <v>8</v>
      </c>
      <c r="AG4" s="155" t="s">
        <v>45</v>
      </c>
      <c r="AH4" s="156">
        <f>G4-O4+J4</f>
        <v>5</v>
      </c>
      <c r="AI4" s="157">
        <f t="shared" ref="AI4:AI21" si="6">AF4+AH4</f>
        <v>13</v>
      </c>
    </row>
    <row r="5" spans="1:35" s="39" customFormat="1" ht="26.25" customHeight="1" x14ac:dyDescent="0.45">
      <c r="A5" s="26">
        <v>0.4375</v>
      </c>
      <c r="B5" s="167" t="s">
        <v>76</v>
      </c>
      <c r="C5" s="28">
        <v>971</v>
      </c>
      <c r="D5" s="29">
        <v>975</v>
      </c>
      <c r="E5" s="30">
        <f t="shared" si="1"/>
        <v>5</v>
      </c>
      <c r="F5" s="31">
        <v>0</v>
      </c>
      <c r="G5" s="31">
        <v>0</v>
      </c>
      <c r="H5" s="32">
        <f t="shared" si="2"/>
        <v>5</v>
      </c>
      <c r="I5" s="168">
        <f>5+0</f>
        <v>5</v>
      </c>
      <c r="J5" s="34">
        <f t="shared" si="3"/>
        <v>0</v>
      </c>
      <c r="K5" s="169">
        <v>1</v>
      </c>
      <c r="L5" s="36">
        <v>0</v>
      </c>
      <c r="M5" s="37">
        <v>0</v>
      </c>
      <c r="N5" s="91">
        <v>4</v>
      </c>
      <c r="O5" s="107">
        <v>0</v>
      </c>
      <c r="P5" s="170">
        <v>0</v>
      </c>
      <c r="Q5" s="171">
        <v>0</v>
      </c>
      <c r="R5" s="286"/>
      <c r="S5" s="287"/>
      <c r="T5" s="287"/>
      <c r="U5" s="287"/>
      <c r="V5" s="288"/>
      <c r="W5" s="45" t="s">
        <v>18</v>
      </c>
      <c r="X5" s="146"/>
      <c r="Y5" s="147" t="s">
        <v>45</v>
      </c>
      <c r="Z5" s="148"/>
      <c r="AA5" s="149">
        <f t="shared" si="4"/>
        <v>0</v>
      </c>
      <c r="AB5" s="150"/>
      <c r="AC5" s="151" t="s">
        <v>45</v>
      </c>
      <c r="AD5" s="152"/>
      <c r="AE5" s="153">
        <f t="shared" si="5"/>
        <v>0</v>
      </c>
      <c r="AF5" s="190">
        <f>K5-AH5</f>
        <v>1</v>
      </c>
      <c r="AG5" s="155" t="s">
        <v>45</v>
      </c>
      <c r="AH5" s="156">
        <f>G5-O5+J5</f>
        <v>0</v>
      </c>
      <c r="AI5" s="157">
        <f t="shared" si="6"/>
        <v>1</v>
      </c>
    </row>
    <row r="6" spans="1:35" s="39" customFormat="1" ht="16.5" customHeight="1" x14ac:dyDescent="0.45">
      <c r="A6" s="172">
        <v>0.4375</v>
      </c>
      <c r="B6" s="173" t="s">
        <v>116</v>
      </c>
      <c r="C6" s="42" t="s">
        <v>18</v>
      </c>
      <c r="D6" s="43" t="s">
        <v>18</v>
      </c>
      <c r="E6" s="30" t="s">
        <v>18</v>
      </c>
      <c r="F6" s="44" t="s">
        <v>18</v>
      </c>
      <c r="G6" s="45" t="s">
        <v>18</v>
      </c>
      <c r="H6" s="32" t="s">
        <v>18</v>
      </c>
      <c r="I6" s="46" t="s">
        <v>18</v>
      </c>
      <c r="J6" s="34" t="e">
        <f t="shared" ref="J6:J7" si="7">IF(ISBLANK(I6),-90,(-((I6)-SUM(L6:Q6,K6))))</f>
        <v>#VALUE!</v>
      </c>
      <c r="K6" s="47" t="s">
        <v>18</v>
      </c>
      <c r="L6" s="48" t="s">
        <v>18</v>
      </c>
      <c r="M6" s="49" t="s">
        <v>18</v>
      </c>
      <c r="N6" s="92" t="s">
        <v>18</v>
      </c>
      <c r="O6" s="103" t="s">
        <v>18</v>
      </c>
      <c r="P6" s="48" t="s">
        <v>18</v>
      </c>
      <c r="Q6" s="50" t="s">
        <v>18</v>
      </c>
      <c r="R6" s="222" t="s">
        <v>102</v>
      </c>
      <c r="S6" s="223"/>
      <c r="T6" s="223"/>
      <c r="U6" s="223"/>
      <c r="V6" s="280"/>
      <c r="W6" s="45">
        <v>105</v>
      </c>
      <c r="X6" s="146" t="s">
        <v>18</v>
      </c>
      <c r="Y6" s="147" t="s">
        <v>18</v>
      </c>
      <c r="Z6" s="148" t="s">
        <v>18</v>
      </c>
      <c r="AA6" s="149" t="s">
        <v>18</v>
      </c>
      <c r="AB6" s="150" t="s">
        <v>18</v>
      </c>
      <c r="AC6" s="151" t="s">
        <v>18</v>
      </c>
      <c r="AD6" s="152" t="s">
        <v>18</v>
      </c>
      <c r="AE6" s="153" t="s">
        <v>18</v>
      </c>
      <c r="AF6" s="154" t="s">
        <v>18</v>
      </c>
      <c r="AG6" s="155" t="s">
        <v>18</v>
      </c>
      <c r="AH6" s="156" t="s">
        <v>18</v>
      </c>
      <c r="AI6" s="157" t="s">
        <v>18</v>
      </c>
    </row>
    <row r="7" spans="1:35" s="39" customFormat="1" x14ac:dyDescent="0.45">
      <c r="A7" s="174">
        <v>0.45833333333333331</v>
      </c>
      <c r="B7" s="175" t="s">
        <v>117</v>
      </c>
      <c r="C7" s="176" t="s">
        <v>18</v>
      </c>
      <c r="D7" s="177" t="s">
        <v>18</v>
      </c>
      <c r="E7" s="30" t="s">
        <v>18</v>
      </c>
      <c r="F7" s="178" t="s">
        <v>18</v>
      </c>
      <c r="G7" s="178" t="s">
        <v>18</v>
      </c>
      <c r="H7" s="32" t="s">
        <v>18</v>
      </c>
      <c r="I7" s="179" t="s">
        <v>18</v>
      </c>
      <c r="J7" s="34" t="e">
        <f t="shared" si="7"/>
        <v>#VALUE!</v>
      </c>
      <c r="K7" s="180" t="s">
        <v>18</v>
      </c>
      <c r="L7" s="181" t="s">
        <v>18</v>
      </c>
      <c r="M7" s="178" t="s">
        <v>18</v>
      </c>
      <c r="N7" s="182" t="s">
        <v>18</v>
      </c>
      <c r="O7" s="183" t="s">
        <v>18</v>
      </c>
      <c r="P7" s="181" t="s">
        <v>18</v>
      </c>
      <c r="Q7" s="184" t="s">
        <v>18</v>
      </c>
      <c r="R7" s="258" t="s">
        <v>62</v>
      </c>
      <c r="S7" s="259"/>
      <c r="T7" s="259"/>
      <c r="U7" s="259"/>
      <c r="V7" s="284"/>
      <c r="W7" s="178" t="s">
        <v>18</v>
      </c>
      <c r="X7" s="182" t="s">
        <v>18</v>
      </c>
      <c r="Y7" s="185" t="s">
        <v>18</v>
      </c>
      <c r="Z7" s="181" t="s">
        <v>18</v>
      </c>
      <c r="AA7" s="149" t="s">
        <v>18</v>
      </c>
      <c r="AB7" s="182" t="s">
        <v>18</v>
      </c>
      <c r="AC7" s="185" t="s">
        <v>18</v>
      </c>
      <c r="AD7" s="181" t="s">
        <v>18</v>
      </c>
      <c r="AE7" s="153" t="s">
        <v>18</v>
      </c>
      <c r="AF7" s="182" t="s">
        <v>18</v>
      </c>
      <c r="AG7" s="185" t="s">
        <v>18</v>
      </c>
      <c r="AH7" s="181" t="s">
        <v>18</v>
      </c>
      <c r="AI7" s="157" t="s">
        <v>18</v>
      </c>
    </row>
    <row r="8" spans="1:35" s="39" customFormat="1" ht="26.25" customHeight="1" x14ac:dyDescent="0.45">
      <c r="A8" s="26">
        <v>0.45833333333333331</v>
      </c>
      <c r="B8" s="167" t="s">
        <v>74</v>
      </c>
      <c r="C8" s="28">
        <v>976</v>
      </c>
      <c r="D8" s="29">
        <v>985</v>
      </c>
      <c r="E8" s="30">
        <f t="shared" si="1"/>
        <v>10</v>
      </c>
      <c r="F8" s="31">
        <v>2</v>
      </c>
      <c r="G8" s="31">
        <v>0</v>
      </c>
      <c r="H8" s="32">
        <f t="shared" si="2"/>
        <v>8</v>
      </c>
      <c r="I8" s="168">
        <f>8+0</f>
        <v>8</v>
      </c>
      <c r="J8" s="34">
        <f t="shared" si="3"/>
        <v>1</v>
      </c>
      <c r="K8" s="169">
        <v>3</v>
      </c>
      <c r="L8" s="36">
        <v>6</v>
      </c>
      <c r="M8" s="37">
        <v>0</v>
      </c>
      <c r="N8" s="91">
        <v>0</v>
      </c>
      <c r="O8" s="107">
        <v>0</v>
      </c>
      <c r="P8" s="170">
        <v>1</v>
      </c>
      <c r="Q8" s="171">
        <v>0</v>
      </c>
      <c r="R8" s="273" t="s">
        <v>103</v>
      </c>
      <c r="S8" s="274"/>
      <c r="T8" s="274"/>
      <c r="U8" s="274"/>
      <c r="V8" s="285"/>
      <c r="W8" s="45" t="s">
        <v>18</v>
      </c>
      <c r="X8" s="146"/>
      <c r="Y8" s="147" t="s">
        <v>45</v>
      </c>
      <c r="Z8" s="148"/>
      <c r="AA8" s="149">
        <f t="shared" si="4"/>
        <v>0</v>
      </c>
      <c r="AB8" s="150"/>
      <c r="AC8" s="151" t="s">
        <v>45</v>
      </c>
      <c r="AD8" s="152"/>
      <c r="AE8" s="153">
        <f t="shared" si="5"/>
        <v>0</v>
      </c>
      <c r="AF8" s="190">
        <f>K8-AH8</f>
        <v>2</v>
      </c>
      <c r="AG8" s="155" t="s">
        <v>45</v>
      </c>
      <c r="AH8" s="156">
        <f>G8-O8+J8</f>
        <v>1</v>
      </c>
      <c r="AI8" s="157">
        <f t="shared" si="6"/>
        <v>3</v>
      </c>
    </row>
    <row r="9" spans="1:35" s="39" customFormat="1" ht="26.25" customHeight="1" x14ac:dyDescent="0.45">
      <c r="A9" s="26">
        <v>0.5</v>
      </c>
      <c r="B9" s="167" t="s">
        <v>115</v>
      </c>
      <c r="C9" s="28">
        <v>986</v>
      </c>
      <c r="D9" s="29">
        <v>1001</v>
      </c>
      <c r="E9" s="30">
        <f t="shared" si="1"/>
        <v>16</v>
      </c>
      <c r="F9" s="31">
        <v>0</v>
      </c>
      <c r="G9" s="31">
        <v>0</v>
      </c>
      <c r="H9" s="32">
        <f t="shared" si="2"/>
        <v>16</v>
      </c>
      <c r="I9" s="168">
        <f>16+0</f>
        <v>16</v>
      </c>
      <c r="J9" s="34">
        <f t="shared" si="3"/>
        <v>0</v>
      </c>
      <c r="K9" s="169">
        <v>7</v>
      </c>
      <c r="L9" s="36">
        <v>0</v>
      </c>
      <c r="M9" s="37">
        <v>5</v>
      </c>
      <c r="N9" s="91">
        <v>4</v>
      </c>
      <c r="O9" s="107">
        <v>0</v>
      </c>
      <c r="P9" s="170">
        <v>0</v>
      </c>
      <c r="Q9" s="171">
        <v>0</v>
      </c>
      <c r="R9" s="286"/>
      <c r="S9" s="287"/>
      <c r="T9" s="287"/>
      <c r="U9" s="287"/>
      <c r="V9" s="288"/>
      <c r="W9" s="45" t="s">
        <v>18</v>
      </c>
      <c r="X9" s="146"/>
      <c r="Y9" s="147" t="s">
        <v>45</v>
      </c>
      <c r="Z9" s="148"/>
      <c r="AA9" s="149">
        <f t="shared" si="4"/>
        <v>0</v>
      </c>
      <c r="AB9" s="150"/>
      <c r="AC9" s="151" t="s">
        <v>45</v>
      </c>
      <c r="AD9" s="152"/>
      <c r="AE9" s="153">
        <f t="shared" si="5"/>
        <v>0</v>
      </c>
      <c r="AF9" s="190">
        <f>K9-AH9</f>
        <v>7</v>
      </c>
      <c r="AG9" s="155" t="s">
        <v>45</v>
      </c>
      <c r="AH9" s="156">
        <f>G9-O9+J9</f>
        <v>0</v>
      </c>
      <c r="AI9" s="157">
        <f t="shared" si="6"/>
        <v>7</v>
      </c>
    </row>
    <row r="10" spans="1:35" s="39" customFormat="1" ht="24" x14ac:dyDescent="0.45">
      <c r="A10" s="174">
        <v>0.5</v>
      </c>
      <c r="B10" s="175" t="s">
        <v>118</v>
      </c>
      <c r="C10" s="176" t="s">
        <v>18</v>
      </c>
      <c r="D10" s="177" t="s">
        <v>18</v>
      </c>
      <c r="E10" s="30" t="s">
        <v>18</v>
      </c>
      <c r="F10" s="178" t="s">
        <v>18</v>
      </c>
      <c r="G10" s="178" t="s">
        <v>18</v>
      </c>
      <c r="H10" s="32" t="s">
        <v>18</v>
      </c>
      <c r="I10" s="179" t="s">
        <v>18</v>
      </c>
      <c r="J10" s="34" t="e">
        <f t="shared" ref="J10:J11" si="8">IF(ISBLANK(I10),-90,(-((I10)-SUM(L10:Q10,K10))))</f>
        <v>#VALUE!</v>
      </c>
      <c r="K10" s="180" t="s">
        <v>18</v>
      </c>
      <c r="L10" s="181" t="s">
        <v>18</v>
      </c>
      <c r="M10" s="178" t="s">
        <v>18</v>
      </c>
      <c r="N10" s="182" t="s">
        <v>18</v>
      </c>
      <c r="O10" s="183" t="s">
        <v>18</v>
      </c>
      <c r="P10" s="181" t="s">
        <v>18</v>
      </c>
      <c r="Q10" s="184" t="s">
        <v>18</v>
      </c>
      <c r="R10" s="258" t="s">
        <v>62</v>
      </c>
      <c r="S10" s="259"/>
      <c r="T10" s="259"/>
      <c r="U10" s="259"/>
      <c r="V10" s="284"/>
      <c r="W10" s="178" t="s">
        <v>18</v>
      </c>
      <c r="X10" s="182" t="s">
        <v>18</v>
      </c>
      <c r="Y10" s="185" t="s">
        <v>18</v>
      </c>
      <c r="Z10" s="181" t="s">
        <v>18</v>
      </c>
      <c r="AA10" s="149" t="s">
        <v>18</v>
      </c>
      <c r="AB10" s="182" t="s">
        <v>18</v>
      </c>
      <c r="AC10" s="185" t="s">
        <v>18</v>
      </c>
      <c r="AD10" s="181" t="s">
        <v>18</v>
      </c>
      <c r="AE10" s="153" t="s">
        <v>18</v>
      </c>
      <c r="AF10" s="182" t="s">
        <v>18</v>
      </c>
      <c r="AG10" s="185" t="s">
        <v>18</v>
      </c>
      <c r="AH10" s="181" t="s">
        <v>18</v>
      </c>
      <c r="AI10" s="157" t="s">
        <v>18</v>
      </c>
    </row>
    <row r="11" spans="1:35" s="39" customFormat="1" ht="17.25" customHeight="1" x14ac:dyDescent="0.45">
      <c r="A11" s="172">
        <v>0.51041666666666663</v>
      </c>
      <c r="B11" s="173" t="s">
        <v>119</v>
      </c>
      <c r="C11" s="42" t="s">
        <v>18</v>
      </c>
      <c r="D11" s="43" t="s">
        <v>18</v>
      </c>
      <c r="E11" s="30" t="s">
        <v>18</v>
      </c>
      <c r="F11" s="44" t="s">
        <v>18</v>
      </c>
      <c r="G11" s="45" t="s">
        <v>18</v>
      </c>
      <c r="H11" s="32" t="s">
        <v>18</v>
      </c>
      <c r="I11" s="46" t="s">
        <v>18</v>
      </c>
      <c r="J11" s="34" t="e">
        <f t="shared" si="8"/>
        <v>#VALUE!</v>
      </c>
      <c r="K11" s="47" t="s">
        <v>18</v>
      </c>
      <c r="L11" s="48" t="s">
        <v>18</v>
      </c>
      <c r="M11" s="49" t="s">
        <v>18</v>
      </c>
      <c r="N11" s="92" t="s">
        <v>18</v>
      </c>
      <c r="O11" s="103" t="s">
        <v>18</v>
      </c>
      <c r="P11" s="48" t="s">
        <v>18</v>
      </c>
      <c r="Q11" s="50" t="s">
        <v>18</v>
      </c>
      <c r="R11" s="267" t="s">
        <v>104</v>
      </c>
      <c r="S11" s="268"/>
      <c r="T11" s="268"/>
      <c r="U11" s="268"/>
      <c r="V11" s="279"/>
      <c r="W11" s="45">
        <v>55</v>
      </c>
      <c r="X11" s="146" t="s">
        <v>18</v>
      </c>
      <c r="Y11" s="147" t="s">
        <v>18</v>
      </c>
      <c r="Z11" s="148" t="s">
        <v>18</v>
      </c>
      <c r="AA11" s="149" t="s">
        <v>18</v>
      </c>
      <c r="AB11" s="150" t="s">
        <v>18</v>
      </c>
      <c r="AC11" s="151" t="s">
        <v>18</v>
      </c>
      <c r="AD11" s="152" t="s">
        <v>18</v>
      </c>
      <c r="AE11" s="153" t="s">
        <v>18</v>
      </c>
      <c r="AF11" s="154" t="s">
        <v>18</v>
      </c>
      <c r="AG11" s="155" t="s">
        <v>18</v>
      </c>
      <c r="AH11" s="156" t="s">
        <v>18</v>
      </c>
      <c r="AI11" s="157" t="s">
        <v>18</v>
      </c>
    </row>
    <row r="12" spans="1:35" s="39" customFormat="1" ht="26.25" customHeight="1" x14ac:dyDescent="0.45">
      <c r="A12" s="26">
        <v>0.52083333333333337</v>
      </c>
      <c r="B12" s="167" t="s">
        <v>76</v>
      </c>
      <c r="C12" s="28">
        <v>4001</v>
      </c>
      <c r="D12" s="29">
        <v>4005</v>
      </c>
      <c r="E12" s="30">
        <f t="shared" si="1"/>
        <v>5</v>
      </c>
      <c r="F12" s="31">
        <v>1</v>
      </c>
      <c r="G12" s="31">
        <v>0</v>
      </c>
      <c r="H12" s="32">
        <f t="shared" si="2"/>
        <v>4</v>
      </c>
      <c r="I12" s="168">
        <f>4+0</f>
        <v>4</v>
      </c>
      <c r="J12" s="34">
        <f t="shared" si="3"/>
        <v>0</v>
      </c>
      <c r="K12" s="169">
        <v>1</v>
      </c>
      <c r="L12" s="36">
        <v>0</v>
      </c>
      <c r="M12" s="37">
        <v>0</v>
      </c>
      <c r="N12" s="91">
        <v>3</v>
      </c>
      <c r="O12" s="107">
        <v>0</v>
      </c>
      <c r="P12" s="170">
        <v>0</v>
      </c>
      <c r="Q12" s="171">
        <v>0</v>
      </c>
      <c r="R12" s="273" t="s">
        <v>105</v>
      </c>
      <c r="S12" s="274"/>
      <c r="T12" s="274"/>
      <c r="U12" s="274"/>
      <c r="V12" s="285"/>
      <c r="W12" s="45" t="s">
        <v>18</v>
      </c>
      <c r="X12" s="146"/>
      <c r="Y12" s="147" t="s">
        <v>45</v>
      </c>
      <c r="Z12" s="148"/>
      <c r="AA12" s="149">
        <f t="shared" si="4"/>
        <v>0</v>
      </c>
      <c r="AB12" s="150"/>
      <c r="AC12" s="151" t="s">
        <v>45</v>
      </c>
      <c r="AD12" s="152"/>
      <c r="AE12" s="153">
        <f t="shared" si="5"/>
        <v>0</v>
      </c>
      <c r="AF12" s="190">
        <f>K12-AH12</f>
        <v>1</v>
      </c>
      <c r="AG12" s="155" t="s">
        <v>45</v>
      </c>
      <c r="AH12" s="156">
        <f>G12-O12+J12</f>
        <v>0</v>
      </c>
      <c r="AI12" s="157">
        <f t="shared" si="6"/>
        <v>1</v>
      </c>
    </row>
    <row r="13" spans="1:35" s="39" customFormat="1" ht="26.25" customHeight="1" x14ac:dyDescent="0.45">
      <c r="A13" s="26">
        <v>4.1666666666666664E-2</v>
      </c>
      <c r="B13" s="167" t="s">
        <v>120</v>
      </c>
      <c r="C13" s="28">
        <v>4006</v>
      </c>
      <c r="D13" s="29">
        <v>4025</v>
      </c>
      <c r="E13" s="30">
        <f t="shared" si="1"/>
        <v>20</v>
      </c>
      <c r="F13" s="31">
        <v>1</v>
      </c>
      <c r="G13" s="191">
        <v>4</v>
      </c>
      <c r="H13" s="32">
        <f t="shared" si="2"/>
        <v>15</v>
      </c>
      <c r="I13" s="168">
        <f>15+4</f>
        <v>19</v>
      </c>
      <c r="J13" s="34">
        <f t="shared" si="3"/>
        <v>1</v>
      </c>
      <c r="K13" s="169">
        <v>9</v>
      </c>
      <c r="L13" s="36">
        <v>0</v>
      </c>
      <c r="M13" s="37">
        <v>4</v>
      </c>
      <c r="N13" s="91">
        <v>3</v>
      </c>
      <c r="O13" s="192">
        <v>4</v>
      </c>
      <c r="P13" s="170">
        <v>0</v>
      </c>
      <c r="Q13" s="171">
        <v>0</v>
      </c>
      <c r="R13" s="273" t="s">
        <v>106</v>
      </c>
      <c r="S13" s="274"/>
      <c r="T13" s="274"/>
      <c r="U13" s="274"/>
      <c r="V13" s="285"/>
      <c r="W13" s="45" t="s">
        <v>18</v>
      </c>
      <c r="X13" s="146"/>
      <c r="Y13" s="147" t="s">
        <v>45</v>
      </c>
      <c r="Z13" s="148"/>
      <c r="AA13" s="149">
        <f t="shared" si="4"/>
        <v>0</v>
      </c>
      <c r="AB13" s="150"/>
      <c r="AC13" s="151" t="s">
        <v>45</v>
      </c>
      <c r="AD13" s="152"/>
      <c r="AE13" s="153">
        <f t="shared" si="5"/>
        <v>0</v>
      </c>
      <c r="AF13" s="190">
        <f>K13-AH13</f>
        <v>8</v>
      </c>
      <c r="AG13" s="155" t="s">
        <v>45</v>
      </c>
      <c r="AH13" s="193">
        <v>1</v>
      </c>
      <c r="AI13" s="157">
        <f t="shared" si="6"/>
        <v>9</v>
      </c>
    </row>
    <row r="14" spans="1:35" s="39" customFormat="1" ht="13.5" customHeight="1" x14ac:dyDescent="0.45">
      <c r="A14" s="172">
        <v>6.25E-2</v>
      </c>
      <c r="B14" s="173" t="s">
        <v>121</v>
      </c>
      <c r="C14" s="42" t="s">
        <v>18</v>
      </c>
      <c r="D14" s="43" t="s">
        <v>18</v>
      </c>
      <c r="E14" s="30" t="s">
        <v>18</v>
      </c>
      <c r="F14" s="44" t="s">
        <v>18</v>
      </c>
      <c r="G14" s="45" t="s">
        <v>18</v>
      </c>
      <c r="H14" s="32" t="s">
        <v>18</v>
      </c>
      <c r="I14" s="46" t="s">
        <v>18</v>
      </c>
      <c r="J14" s="34" t="e">
        <f t="shared" ref="J14:J15" si="9">IF(ISBLANK(I14),-90,(-((I14)-SUM(L14:Q14,K14))))</f>
        <v>#VALUE!</v>
      </c>
      <c r="K14" s="47" t="s">
        <v>18</v>
      </c>
      <c r="L14" s="48" t="s">
        <v>18</v>
      </c>
      <c r="M14" s="49" t="s">
        <v>18</v>
      </c>
      <c r="N14" s="92" t="s">
        <v>18</v>
      </c>
      <c r="O14" s="103" t="s">
        <v>18</v>
      </c>
      <c r="P14" s="48" t="s">
        <v>18</v>
      </c>
      <c r="Q14" s="50" t="s">
        <v>18</v>
      </c>
      <c r="R14" s="222" t="s">
        <v>107</v>
      </c>
      <c r="S14" s="223"/>
      <c r="T14" s="223"/>
      <c r="U14" s="223"/>
      <c r="V14" s="280"/>
      <c r="W14" s="45">
        <v>86</v>
      </c>
      <c r="X14" s="146" t="s">
        <v>18</v>
      </c>
      <c r="Y14" s="147" t="s">
        <v>18</v>
      </c>
      <c r="Z14" s="148" t="s">
        <v>18</v>
      </c>
      <c r="AA14" s="149" t="s">
        <v>18</v>
      </c>
      <c r="AB14" s="150" t="s">
        <v>18</v>
      </c>
      <c r="AC14" s="151" t="s">
        <v>18</v>
      </c>
      <c r="AD14" s="152" t="s">
        <v>18</v>
      </c>
      <c r="AE14" s="153" t="s">
        <v>18</v>
      </c>
      <c r="AF14" s="154" t="s">
        <v>18</v>
      </c>
      <c r="AG14" s="155" t="s">
        <v>18</v>
      </c>
      <c r="AH14" s="156" t="s">
        <v>18</v>
      </c>
      <c r="AI14" s="157" t="s">
        <v>18</v>
      </c>
    </row>
    <row r="15" spans="1:35" s="39" customFormat="1" ht="16.5" customHeight="1" x14ac:dyDescent="0.45">
      <c r="A15" s="172">
        <v>8.3333333333333329E-2</v>
      </c>
      <c r="B15" s="173" t="s">
        <v>117</v>
      </c>
      <c r="C15" s="42" t="s">
        <v>18</v>
      </c>
      <c r="D15" s="43" t="s">
        <v>18</v>
      </c>
      <c r="E15" s="30" t="s">
        <v>18</v>
      </c>
      <c r="F15" s="44" t="s">
        <v>18</v>
      </c>
      <c r="G15" s="45" t="s">
        <v>18</v>
      </c>
      <c r="H15" s="32" t="s">
        <v>18</v>
      </c>
      <c r="I15" s="46" t="s">
        <v>18</v>
      </c>
      <c r="J15" s="34" t="e">
        <f t="shared" si="9"/>
        <v>#VALUE!</v>
      </c>
      <c r="K15" s="47" t="s">
        <v>18</v>
      </c>
      <c r="L15" s="48" t="s">
        <v>18</v>
      </c>
      <c r="M15" s="49" t="s">
        <v>18</v>
      </c>
      <c r="N15" s="92" t="s">
        <v>18</v>
      </c>
      <c r="O15" s="103" t="s">
        <v>18</v>
      </c>
      <c r="P15" s="48" t="s">
        <v>18</v>
      </c>
      <c r="Q15" s="50" t="s">
        <v>18</v>
      </c>
      <c r="R15" s="267" t="s">
        <v>108</v>
      </c>
      <c r="S15" s="268"/>
      <c r="T15" s="268"/>
      <c r="U15" s="268"/>
      <c r="V15" s="279"/>
      <c r="W15" s="45">
        <v>34</v>
      </c>
      <c r="X15" s="146" t="s">
        <v>18</v>
      </c>
      <c r="Y15" s="147" t="s">
        <v>18</v>
      </c>
      <c r="Z15" s="148" t="s">
        <v>18</v>
      </c>
      <c r="AA15" s="149" t="s">
        <v>18</v>
      </c>
      <c r="AB15" s="150" t="s">
        <v>18</v>
      </c>
      <c r="AC15" s="151" t="s">
        <v>18</v>
      </c>
      <c r="AD15" s="152" t="s">
        <v>18</v>
      </c>
      <c r="AE15" s="153" t="s">
        <v>18</v>
      </c>
      <c r="AF15" s="154" t="s">
        <v>18</v>
      </c>
      <c r="AG15" s="155" t="s">
        <v>18</v>
      </c>
      <c r="AH15" s="156" t="s">
        <v>18</v>
      </c>
      <c r="AI15" s="157" t="s">
        <v>18</v>
      </c>
    </row>
    <row r="16" spans="1:35" s="39" customFormat="1" ht="26.25" customHeight="1" x14ac:dyDescent="0.45">
      <c r="A16" s="26">
        <v>8.3333333333333329E-2</v>
      </c>
      <c r="B16" s="167" t="s">
        <v>57</v>
      </c>
      <c r="C16" s="28">
        <v>4026</v>
      </c>
      <c r="D16" s="29">
        <v>4037</v>
      </c>
      <c r="E16" s="30">
        <f t="shared" si="1"/>
        <v>12</v>
      </c>
      <c r="F16" s="31">
        <v>2</v>
      </c>
      <c r="G16" s="31">
        <v>0</v>
      </c>
      <c r="H16" s="32">
        <f t="shared" si="2"/>
        <v>10</v>
      </c>
      <c r="I16" s="168">
        <f>10+0</f>
        <v>10</v>
      </c>
      <c r="J16" s="34">
        <f t="shared" si="3"/>
        <v>0</v>
      </c>
      <c r="K16" s="169">
        <v>2</v>
      </c>
      <c r="L16" s="36">
        <v>0</v>
      </c>
      <c r="M16" s="37">
        <v>5</v>
      </c>
      <c r="N16" s="91">
        <v>3</v>
      </c>
      <c r="O16" s="107">
        <v>0</v>
      </c>
      <c r="P16" s="170">
        <v>1</v>
      </c>
      <c r="Q16" s="171">
        <v>0</v>
      </c>
      <c r="R16" s="281" t="s">
        <v>109</v>
      </c>
      <c r="S16" s="282"/>
      <c r="T16" s="282"/>
      <c r="U16" s="282"/>
      <c r="V16" s="283"/>
      <c r="W16" s="45" t="s">
        <v>18</v>
      </c>
      <c r="X16" s="146"/>
      <c r="Y16" s="147" t="s">
        <v>45</v>
      </c>
      <c r="Z16" s="148"/>
      <c r="AA16" s="149">
        <f t="shared" si="4"/>
        <v>0</v>
      </c>
      <c r="AB16" s="150"/>
      <c r="AC16" s="151" t="s">
        <v>45</v>
      </c>
      <c r="AD16" s="152"/>
      <c r="AE16" s="153">
        <f t="shared" si="5"/>
        <v>0</v>
      </c>
      <c r="AF16" s="190">
        <f>K16-AH16</f>
        <v>2</v>
      </c>
      <c r="AG16" s="155" t="s">
        <v>45</v>
      </c>
      <c r="AH16" s="156">
        <f>G16-O16+J16</f>
        <v>0</v>
      </c>
      <c r="AI16" s="157">
        <f t="shared" si="6"/>
        <v>2</v>
      </c>
    </row>
    <row r="17" spans="1:35" s="39" customFormat="1" ht="26.25" customHeight="1" x14ac:dyDescent="0.45">
      <c r="A17" s="26">
        <v>0.125</v>
      </c>
      <c r="B17" s="167" t="s">
        <v>122</v>
      </c>
      <c r="C17" s="28">
        <v>4038</v>
      </c>
      <c r="D17" s="29">
        <v>4056</v>
      </c>
      <c r="E17" s="30">
        <f t="shared" si="1"/>
        <v>19</v>
      </c>
      <c r="F17" s="31">
        <v>2</v>
      </c>
      <c r="G17" s="31">
        <v>3</v>
      </c>
      <c r="H17" s="32">
        <f t="shared" si="2"/>
        <v>14</v>
      </c>
      <c r="I17" s="168">
        <f>14+3</f>
        <v>17</v>
      </c>
      <c r="J17" s="34">
        <f t="shared" si="3"/>
        <v>0</v>
      </c>
      <c r="K17" s="169">
        <v>4</v>
      </c>
      <c r="L17" s="36">
        <v>0</v>
      </c>
      <c r="M17" s="37">
        <v>1</v>
      </c>
      <c r="N17" s="91">
        <v>9</v>
      </c>
      <c r="O17" s="107">
        <v>3</v>
      </c>
      <c r="P17" s="170">
        <v>0</v>
      </c>
      <c r="Q17" s="171">
        <v>0</v>
      </c>
      <c r="R17" s="281" t="s">
        <v>110</v>
      </c>
      <c r="S17" s="282"/>
      <c r="T17" s="282"/>
      <c r="U17" s="282"/>
      <c r="V17" s="283"/>
      <c r="W17" s="45" t="s">
        <v>18</v>
      </c>
      <c r="X17" s="146"/>
      <c r="Y17" s="147" t="s">
        <v>45</v>
      </c>
      <c r="Z17" s="148"/>
      <c r="AA17" s="149">
        <f t="shared" si="4"/>
        <v>0</v>
      </c>
      <c r="AB17" s="150"/>
      <c r="AC17" s="151" t="s">
        <v>45</v>
      </c>
      <c r="AD17" s="152"/>
      <c r="AE17" s="153">
        <f t="shared" si="5"/>
        <v>0</v>
      </c>
      <c r="AF17" s="190">
        <f>K17-AH17</f>
        <v>4</v>
      </c>
      <c r="AG17" s="155" t="s">
        <v>45</v>
      </c>
      <c r="AH17" s="156">
        <f>G17-O17+J17</f>
        <v>0</v>
      </c>
      <c r="AI17" s="157">
        <f t="shared" si="6"/>
        <v>4</v>
      </c>
    </row>
    <row r="18" spans="1:35" s="39" customFormat="1" ht="16.5" customHeight="1" x14ac:dyDescent="0.45">
      <c r="A18" s="172">
        <v>0.125</v>
      </c>
      <c r="B18" s="173" t="s">
        <v>123</v>
      </c>
      <c r="C18" s="42" t="s">
        <v>18</v>
      </c>
      <c r="D18" s="43" t="s">
        <v>18</v>
      </c>
      <c r="E18" s="30" t="s">
        <v>18</v>
      </c>
      <c r="F18" s="44" t="s">
        <v>18</v>
      </c>
      <c r="G18" s="45" t="s">
        <v>18</v>
      </c>
      <c r="H18" s="32" t="s">
        <v>18</v>
      </c>
      <c r="I18" s="46" t="s">
        <v>18</v>
      </c>
      <c r="J18" s="34" t="e">
        <f t="shared" ref="J18:J20" si="10">IF(ISBLANK(I18),-90,(-((I18)-SUM(L18:Q18,K18))))</f>
        <v>#VALUE!</v>
      </c>
      <c r="K18" s="47" t="s">
        <v>18</v>
      </c>
      <c r="L18" s="48" t="s">
        <v>18</v>
      </c>
      <c r="M18" s="49" t="s">
        <v>18</v>
      </c>
      <c r="N18" s="92" t="s">
        <v>18</v>
      </c>
      <c r="O18" s="103" t="s">
        <v>18</v>
      </c>
      <c r="P18" s="48" t="s">
        <v>18</v>
      </c>
      <c r="Q18" s="50" t="s">
        <v>18</v>
      </c>
      <c r="R18" s="222" t="s">
        <v>111</v>
      </c>
      <c r="S18" s="223"/>
      <c r="T18" s="223"/>
      <c r="U18" s="223"/>
      <c r="V18" s="280"/>
      <c r="W18" s="45">
        <v>99</v>
      </c>
      <c r="X18" s="146" t="s">
        <v>18</v>
      </c>
      <c r="Y18" s="147" t="s">
        <v>18</v>
      </c>
      <c r="Z18" s="148" t="s">
        <v>18</v>
      </c>
      <c r="AA18" s="149" t="s">
        <v>18</v>
      </c>
      <c r="AB18" s="150" t="s">
        <v>18</v>
      </c>
      <c r="AC18" s="151" t="s">
        <v>18</v>
      </c>
      <c r="AD18" s="152" t="s">
        <v>18</v>
      </c>
      <c r="AE18" s="153" t="s">
        <v>18</v>
      </c>
      <c r="AF18" s="154" t="s">
        <v>18</v>
      </c>
      <c r="AG18" s="155" t="s">
        <v>18</v>
      </c>
      <c r="AH18" s="156" t="s">
        <v>18</v>
      </c>
      <c r="AI18" s="157" t="s">
        <v>18</v>
      </c>
    </row>
    <row r="19" spans="1:35" s="39" customFormat="1" ht="16.5" customHeight="1" x14ac:dyDescent="0.45">
      <c r="A19" s="172">
        <v>0.125</v>
      </c>
      <c r="B19" s="173" t="s">
        <v>124</v>
      </c>
      <c r="C19" s="42" t="s">
        <v>18</v>
      </c>
      <c r="D19" s="43" t="s">
        <v>18</v>
      </c>
      <c r="E19" s="30" t="s">
        <v>18</v>
      </c>
      <c r="F19" s="44" t="s">
        <v>18</v>
      </c>
      <c r="G19" s="45" t="s">
        <v>18</v>
      </c>
      <c r="H19" s="32" t="s">
        <v>18</v>
      </c>
      <c r="I19" s="46" t="s">
        <v>18</v>
      </c>
      <c r="J19" s="34" t="e">
        <f t="shared" si="10"/>
        <v>#VALUE!</v>
      </c>
      <c r="K19" s="47" t="s">
        <v>18</v>
      </c>
      <c r="L19" s="48" t="s">
        <v>18</v>
      </c>
      <c r="M19" s="49" t="s">
        <v>18</v>
      </c>
      <c r="N19" s="92" t="s">
        <v>18</v>
      </c>
      <c r="O19" s="103" t="s">
        <v>18</v>
      </c>
      <c r="P19" s="48" t="s">
        <v>18</v>
      </c>
      <c r="Q19" s="50" t="s">
        <v>18</v>
      </c>
      <c r="R19" s="267" t="s">
        <v>112</v>
      </c>
      <c r="S19" s="268"/>
      <c r="T19" s="268"/>
      <c r="U19" s="268"/>
      <c r="V19" s="279"/>
      <c r="W19" s="45">
        <v>0</v>
      </c>
      <c r="X19" s="146" t="s">
        <v>18</v>
      </c>
      <c r="Y19" s="147" t="s">
        <v>18</v>
      </c>
      <c r="Z19" s="148" t="s">
        <v>18</v>
      </c>
      <c r="AA19" s="149" t="s">
        <v>18</v>
      </c>
      <c r="AB19" s="150" t="s">
        <v>18</v>
      </c>
      <c r="AC19" s="151" t="s">
        <v>18</v>
      </c>
      <c r="AD19" s="152" t="s">
        <v>18</v>
      </c>
      <c r="AE19" s="153" t="s">
        <v>18</v>
      </c>
      <c r="AF19" s="154" t="s">
        <v>18</v>
      </c>
      <c r="AG19" s="155" t="s">
        <v>18</v>
      </c>
      <c r="AH19" s="156" t="s">
        <v>18</v>
      </c>
      <c r="AI19" s="157" t="s">
        <v>18</v>
      </c>
    </row>
    <row r="20" spans="1:35" s="39" customFormat="1" ht="16.5" customHeight="1" x14ac:dyDescent="0.45">
      <c r="A20" s="172">
        <v>0.16666666666666666</v>
      </c>
      <c r="B20" s="173" t="s">
        <v>125</v>
      </c>
      <c r="C20" s="42" t="s">
        <v>18</v>
      </c>
      <c r="D20" s="43" t="s">
        <v>18</v>
      </c>
      <c r="E20" s="30" t="s">
        <v>18</v>
      </c>
      <c r="F20" s="44" t="s">
        <v>18</v>
      </c>
      <c r="G20" s="45" t="s">
        <v>18</v>
      </c>
      <c r="H20" s="32" t="s">
        <v>18</v>
      </c>
      <c r="I20" s="46" t="s">
        <v>18</v>
      </c>
      <c r="J20" s="34" t="e">
        <f t="shared" si="10"/>
        <v>#VALUE!</v>
      </c>
      <c r="K20" s="47" t="s">
        <v>18</v>
      </c>
      <c r="L20" s="48" t="s">
        <v>18</v>
      </c>
      <c r="M20" s="49" t="s">
        <v>18</v>
      </c>
      <c r="N20" s="92" t="s">
        <v>18</v>
      </c>
      <c r="O20" s="103" t="s">
        <v>18</v>
      </c>
      <c r="P20" s="48" t="s">
        <v>18</v>
      </c>
      <c r="Q20" s="50" t="s">
        <v>18</v>
      </c>
      <c r="R20" s="222" t="s">
        <v>113</v>
      </c>
      <c r="S20" s="223"/>
      <c r="T20" s="223"/>
      <c r="U20" s="223"/>
      <c r="V20" s="280"/>
      <c r="W20" s="45">
        <v>70</v>
      </c>
      <c r="X20" s="146" t="s">
        <v>18</v>
      </c>
      <c r="Y20" s="147" t="s">
        <v>18</v>
      </c>
      <c r="Z20" s="148" t="s">
        <v>18</v>
      </c>
      <c r="AA20" s="149" t="s">
        <v>18</v>
      </c>
      <c r="AB20" s="150" t="s">
        <v>18</v>
      </c>
      <c r="AC20" s="151" t="s">
        <v>18</v>
      </c>
      <c r="AD20" s="152" t="s">
        <v>18</v>
      </c>
      <c r="AE20" s="153" t="s">
        <v>18</v>
      </c>
      <c r="AF20" s="154" t="s">
        <v>18</v>
      </c>
      <c r="AG20" s="155" t="s">
        <v>18</v>
      </c>
      <c r="AH20" s="156" t="s">
        <v>18</v>
      </c>
      <c r="AI20" s="157" t="s">
        <v>18</v>
      </c>
    </row>
    <row r="21" spans="1:35" s="39" customFormat="1" ht="26.25" customHeight="1" x14ac:dyDescent="0.45">
      <c r="A21" s="26">
        <v>0.16666666666666666</v>
      </c>
      <c r="B21" s="167" t="s">
        <v>117</v>
      </c>
      <c r="C21" s="28">
        <v>4057</v>
      </c>
      <c r="D21" s="29">
        <v>4074</v>
      </c>
      <c r="E21" s="30">
        <f t="shared" si="1"/>
        <v>18</v>
      </c>
      <c r="F21" s="31">
        <v>4</v>
      </c>
      <c r="G21" s="31">
        <v>3</v>
      </c>
      <c r="H21" s="32">
        <f t="shared" si="2"/>
        <v>11</v>
      </c>
      <c r="I21" s="168">
        <f>11+3</f>
        <v>14</v>
      </c>
      <c r="J21" s="34">
        <f t="shared" si="3"/>
        <v>0</v>
      </c>
      <c r="K21" s="169">
        <v>8</v>
      </c>
      <c r="L21" s="36">
        <v>0</v>
      </c>
      <c r="M21" s="37">
        <v>3</v>
      </c>
      <c r="N21" s="91">
        <v>2</v>
      </c>
      <c r="O21" s="107">
        <v>1</v>
      </c>
      <c r="P21" s="170">
        <v>1</v>
      </c>
      <c r="Q21" s="171">
        <v>0</v>
      </c>
      <c r="R21" s="281" t="s">
        <v>114</v>
      </c>
      <c r="S21" s="282"/>
      <c r="T21" s="282"/>
      <c r="U21" s="282"/>
      <c r="V21" s="283"/>
      <c r="W21" s="45" t="s">
        <v>18</v>
      </c>
      <c r="X21" s="146"/>
      <c r="Y21" s="147" t="s">
        <v>45</v>
      </c>
      <c r="Z21" s="148"/>
      <c r="AA21" s="149">
        <f t="shared" si="4"/>
        <v>0</v>
      </c>
      <c r="AB21" s="150"/>
      <c r="AC21" s="151" t="s">
        <v>45</v>
      </c>
      <c r="AD21" s="152"/>
      <c r="AE21" s="153">
        <f t="shared" si="5"/>
        <v>0</v>
      </c>
      <c r="AF21" s="190">
        <f>K21-AH21</f>
        <v>6</v>
      </c>
      <c r="AG21" s="155" t="s">
        <v>45</v>
      </c>
      <c r="AH21" s="156">
        <f>G21-O21+J21</f>
        <v>2</v>
      </c>
      <c r="AI21" s="157">
        <f t="shared" si="6"/>
        <v>8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ref="E22:E57" si="11">IF(ISBLANK(D22),0,(D22-C22+1))</f>
        <v>0</v>
      </c>
      <c r="F22" s="31"/>
      <c r="G22" s="31"/>
      <c r="H22" s="32">
        <f t="shared" ref="H22:H24" si="12">E22-G22-F22</f>
        <v>0</v>
      </c>
      <c r="I22" s="33"/>
      <c r="J22" s="34">
        <f t="shared" ref="J22:J58" si="13">IF(ISBLANK(I22),-90,(-((I22)-(SUM(L22:Q22,K22)))))</f>
        <v>-90</v>
      </c>
      <c r="K22" s="35"/>
      <c r="L22" s="36"/>
      <c r="M22" s="37"/>
      <c r="N22" s="91"/>
      <c r="O22" s="107"/>
      <c r="P22" s="36"/>
      <c r="Q22" s="38"/>
      <c r="R22" s="201"/>
      <c r="S22" s="202"/>
      <c r="T22" s="202"/>
      <c r="U22" s="202"/>
      <c r="V22" s="203"/>
      <c r="W22" s="45" t="s">
        <v>18</v>
      </c>
      <c r="X22" s="146"/>
      <c r="Y22" s="147" t="s">
        <v>45</v>
      </c>
      <c r="Z22" s="148"/>
      <c r="AA22" s="149">
        <f t="shared" ref="AA22:AA36" si="14">X22+Z22</f>
        <v>0</v>
      </c>
      <c r="AB22" s="150"/>
      <c r="AC22" s="151" t="s">
        <v>45</v>
      </c>
      <c r="AD22" s="152"/>
      <c r="AE22" s="153">
        <f t="shared" ref="AE22:AE56" si="15">AB22+AD22</f>
        <v>0</v>
      </c>
      <c r="AF22" s="154"/>
      <c r="AG22" s="155" t="s">
        <v>45</v>
      </c>
      <c r="AH22" s="156"/>
      <c r="AI22" s="157">
        <f t="shared" ref="AI22:AI56" si="16">AF22+AH22</f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11"/>
        <v>0</v>
      </c>
      <c r="F23" s="31"/>
      <c r="G23" s="31"/>
      <c r="H23" s="32">
        <f t="shared" si="12"/>
        <v>0</v>
      </c>
      <c r="I23" s="33"/>
      <c r="J23" s="34">
        <f t="shared" si="13"/>
        <v>-90</v>
      </c>
      <c r="K23" s="35"/>
      <c r="L23" s="36"/>
      <c r="M23" s="37"/>
      <c r="N23" s="91"/>
      <c r="O23" s="107"/>
      <c r="P23" s="36"/>
      <c r="Q23" s="38"/>
      <c r="R23" s="201"/>
      <c r="S23" s="202"/>
      <c r="T23" s="202"/>
      <c r="U23" s="202"/>
      <c r="V23" s="203"/>
      <c r="W23" s="45" t="s">
        <v>18</v>
      </c>
      <c r="X23" s="146"/>
      <c r="Y23" s="147" t="s">
        <v>45</v>
      </c>
      <c r="Z23" s="148"/>
      <c r="AA23" s="149">
        <f t="shared" si="14"/>
        <v>0</v>
      </c>
      <c r="AB23" s="150"/>
      <c r="AC23" s="151" t="s">
        <v>45</v>
      </c>
      <c r="AD23" s="152"/>
      <c r="AE23" s="153">
        <f t="shared" si="15"/>
        <v>0</v>
      </c>
      <c r="AF23" s="154"/>
      <c r="AG23" s="155" t="s">
        <v>45</v>
      </c>
      <c r="AH23" s="156"/>
      <c r="AI23" s="157">
        <f t="shared" si="16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11"/>
        <v>0</v>
      </c>
      <c r="F24" s="31"/>
      <c r="G24" s="31"/>
      <c r="H24" s="32">
        <f t="shared" si="12"/>
        <v>0</v>
      </c>
      <c r="I24" s="33"/>
      <c r="J24" s="34">
        <f t="shared" si="13"/>
        <v>-90</v>
      </c>
      <c r="K24" s="35"/>
      <c r="L24" s="36"/>
      <c r="M24" s="37"/>
      <c r="N24" s="91"/>
      <c r="O24" s="107"/>
      <c r="P24" s="36"/>
      <c r="Q24" s="38"/>
      <c r="R24" s="201"/>
      <c r="S24" s="202"/>
      <c r="T24" s="202"/>
      <c r="U24" s="202"/>
      <c r="V24" s="203"/>
      <c r="W24" s="45" t="s">
        <v>18</v>
      </c>
      <c r="X24" s="146"/>
      <c r="Y24" s="147" t="s">
        <v>45</v>
      </c>
      <c r="Z24" s="148"/>
      <c r="AA24" s="149">
        <f t="shared" si="14"/>
        <v>0</v>
      </c>
      <c r="AB24" s="150"/>
      <c r="AC24" s="151" t="s">
        <v>45</v>
      </c>
      <c r="AD24" s="152"/>
      <c r="AE24" s="153">
        <f t="shared" si="15"/>
        <v>0</v>
      </c>
      <c r="AF24" s="154"/>
      <c r="AG24" s="155" t="s">
        <v>45</v>
      </c>
      <c r="AH24" s="156"/>
      <c r="AI24" s="157">
        <f t="shared" si="16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11"/>
        <v>0</v>
      </c>
      <c r="F25" s="31"/>
      <c r="G25" s="31"/>
      <c r="H25" s="32">
        <f>E25-G25-F25</f>
        <v>0</v>
      </c>
      <c r="I25" s="33"/>
      <c r="J25" s="34">
        <f t="shared" si="13"/>
        <v>-90</v>
      </c>
      <c r="K25" s="35"/>
      <c r="L25" s="36"/>
      <c r="M25" s="37"/>
      <c r="N25" s="91"/>
      <c r="O25" s="107"/>
      <c r="P25" s="36"/>
      <c r="Q25" s="38"/>
      <c r="R25" s="201"/>
      <c r="S25" s="202"/>
      <c r="T25" s="202"/>
      <c r="U25" s="202"/>
      <c r="V25" s="203"/>
      <c r="W25" s="45" t="s">
        <v>18</v>
      </c>
      <c r="X25" s="146"/>
      <c r="Y25" s="147" t="s">
        <v>45</v>
      </c>
      <c r="Z25" s="148"/>
      <c r="AA25" s="149">
        <f t="shared" si="14"/>
        <v>0</v>
      </c>
      <c r="AB25" s="150"/>
      <c r="AC25" s="151" t="s">
        <v>45</v>
      </c>
      <c r="AD25" s="152"/>
      <c r="AE25" s="153">
        <f t="shared" si="15"/>
        <v>0</v>
      </c>
      <c r="AF25" s="154"/>
      <c r="AG25" s="155" t="s">
        <v>45</v>
      </c>
      <c r="AH25" s="156"/>
      <c r="AI25" s="157">
        <f t="shared" si="16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11"/>
        <v>0</v>
      </c>
      <c r="F26" s="31"/>
      <c r="G26" s="31"/>
      <c r="H26" s="32">
        <f t="shared" ref="H26:H34" si="17">E26-G26-F26</f>
        <v>0</v>
      </c>
      <c r="I26" s="33"/>
      <c r="J26" s="34">
        <f t="shared" si="13"/>
        <v>-90</v>
      </c>
      <c r="K26" s="35"/>
      <c r="L26" s="36"/>
      <c r="M26" s="37"/>
      <c r="N26" s="91"/>
      <c r="O26" s="107"/>
      <c r="P26" s="36"/>
      <c r="Q26" s="38"/>
      <c r="R26" s="201"/>
      <c r="S26" s="202"/>
      <c r="T26" s="202"/>
      <c r="U26" s="202"/>
      <c r="V26" s="203"/>
      <c r="W26" s="45" t="s">
        <v>18</v>
      </c>
      <c r="X26" s="146"/>
      <c r="Y26" s="147" t="s">
        <v>45</v>
      </c>
      <c r="Z26" s="148"/>
      <c r="AA26" s="149">
        <f t="shared" si="14"/>
        <v>0</v>
      </c>
      <c r="AB26" s="150"/>
      <c r="AC26" s="151" t="s">
        <v>45</v>
      </c>
      <c r="AD26" s="152"/>
      <c r="AE26" s="153">
        <f t="shared" si="15"/>
        <v>0</v>
      </c>
      <c r="AF26" s="154"/>
      <c r="AG26" s="155" t="s">
        <v>45</v>
      </c>
      <c r="AH26" s="156"/>
      <c r="AI26" s="157">
        <f t="shared" si="16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11"/>
        <v>0</v>
      </c>
      <c r="F27" s="31"/>
      <c r="G27" s="31"/>
      <c r="H27" s="32">
        <f t="shared" si="17"/>
        <v>0</v>
      </c>
      <c r="I27" s="33"/>
      <c r="J27" s="34">
        <f t="shared" si="13"/>
        <v>-90</v>
      </c>
      <c r="K27" s="35"/>
      <c r="L27" s="36"/>
      <c r="M27" s="37"/>
      <c r="N27" s="91"/>
      <c r="O27" s="107"/>
      <c r="P27" s="36"/>
      <c r="Q27" s="38"/>
      <c r="R27" s="201"/>
      <c r="S27" s="202"/>
      <c r="T27" s="202"/>
      <c r="U27" s="202"/>
      <c r="V27" s="203"/>
      <c r="W27" s="45" t="s">
        <v>18</v>
      </c>
      <c r="X27" s="146"/>
      <c r="Y27" s="147" t="s">
        <v>45</v>
      </c>
      <c r="Z27" s="148"/>
      <c r="AA27" s="149">
        <f t="shared" si="14"/>
        <v>0</v>
      </c>
      <c r="AB27" s="150"/>
      <c r="AC27" s="151" t="s">
        <v>45</v>
      </c>
      <c r="AD27" s="152"/>
      <c r="AE27" s="153">
        <f t="shared" si="15"/>
        <v>0</v>
      </c>
      <c r="AF27" s="154"/>
      <c r="AG27" s="155" t="s">
        <v>45</v>
      </c>
      <c r="AH27" s="156"/>
      <c r="AI27" s="157">
        <f t="shared" si="16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11"/>
        <v>0</v>
      </c>
      <c r="F28" s="31"/>
      <c r="G28" s="31"/>
      <c r="H28" s="32">
        <f t="shared" si="17"/>
        <v>0</v>
      </c>
      <c r="I28" s="33"/>
      <c r="J28" s="34">
        <f t="shared" si="13"/>
        <v>-90</v>
      </c>
      <c r="K28" s="35"/>
      <c r="L28" s="36"/>
      <c r="M28" s="37"/>
      <c r="N28" s="91"/>
      <c r="O28" s="107"/>
      <c r="P28" s="36"/>
      <c r="Q28" s="38"/>
      <c r="R28" s="201"/>
      <c r="S28" s="202"/>
      <c r="T28" s="202"/>
      <c r="U28" s="202"/>
      <c r="V28" s="203"/>
      <c r="W28" s="45" t="s">
        <v>18</v>
      </c>
      <c r="X28" s="146"/>
      <c r="Y28" s="147" t="s">
        <v>45</v>
      </c>
      <c r="Z28" s="148"/>
      <c r="AA28" s="149">
        <f t="shared" si="14"/>
        <v>0</v>
      </c>
      <c r="AB28" s="150"/>
      <c r="AC28" s="151" t="s">
        <v>45</v>
      </c>
      <c r="AD28" s="152"/>
      <c r="AE28" s="153">
        <f t="shared" si="15"/>
        <v>0</v>
      </c>
      <c r="AF28" s="154"/>
      <c r="AG28" s="155" t="s">
        <v>45</v>
      </c>
      <c r="AH28" s="156"/>
      <c r="AI28" s="157">
        <f t="shared" si="16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11"/>
        <v>0</v>
      </c>
      <c r="F29" s="31"/>
      <c r="G29" s="31"/>
      <c r="H29" s="32">
        <f t="shared" si="17"/>
        <v>0</v>
      </c>
      <c r="I29" s="33"/>
      <c r="J29" s="34">
        <f t="shared" si="13"/>
        <v>-90</v>
      </c>
      <c r="K29" s="35"/>
      <c r="L29" s="36"/>
      <c r="M29" s="37"/>
      <c r="N29" s="91"/>
      <c r="O29" s="107"/>
      <c r="P29" s="36"/>
      <c r="Q29" s="38"/>
      <c r="R29" s="201"/>
      <c r="S29" s="202"/>
      <c r="T29" s="202"/>
      <c r="U29" s="202"/>
      <c r="V29" s="203"/>
      <c r="W29" s="45" t="s">
        <v>18</v>
      </c>
      <c r="X29" s="146"/>
      <c r="Y29" s="147" t="s">
        <v>45</v>
      </c>
      <c r="Z29" s="148"/>
      <c r="AA29" s="149">
        <f t="shared" si="14"/>
        <v>0</v>
      </c>
      <c r="AB29" s="150"/>
      <c r="AC29" s="151" t="s">
        <v>45</v>
      </c>
      <c r="AD29" s="152"/>
      <c r="AE29" s="153">
        <f t="shared" si="15"/>
        <v>0</v>
      </c>
      <c r="AF29" s="154"/>
      <c r="AG29" s="155" t="s">
        <v>45</v>
      </c>
      <c r="AH29" s="156"/>
      <c r="AI29" s="157">
        <f t="shared" si="16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11"/>
        <v>0</v>
      </c>
      <c r="F30" s="31"/>
      <c r="G30" s="31"/>
      <c r="H30" s="32">
        <f t="shared" si="17"/>
        <v>0</v>
      </c>
      <c r="I30" s="33"/>
      <c r="J30" s="34">
        <f t="shared" si="13"/>
        <v>-90</v>
      </c>
      <c r="K30" s="35"/>
      <c r="L30" s="36"/>
      <c r="M30" s="37"/>
      <c r="N30" s="91"/>
      <c r="O30" s="107"/>
      <c r="P30" s="36"/>
      <c r="Q30" s="38"/>
      <c r="R30" s="201"/>
      <c r="S30" s="202"/>
      <c r="T30" s="202"/>
      <c r="U30" s="202"/>
      <c r="V30" s="203"/>
      <c r="W30" s="45" t="s">
        <v>18</v>
      </c>
      <c r="X30" s="146"/>
      <c r="Y30" s="147" t="s">
        <v>45</v>
      </c>
      <c r="Z30" s="148"/>
      <c r="AA30" s="149">
        <f t="shared" si="14"/>
        <v>0</v>
      </c>
      <c r="AB30" s="150"/>
      <c r="AC30" s="151" t="s">
        <v>45</v>
      </c>
      <c r="AD30" s="152"/>
      <c r="AE30" s="153">
        <f t="shared" si="15"/>
        <v>0</v>
      </c>
      <c r="AF30" s="154"/>
      <c r="AG30" s="155" t="s">
        <v>45</v>
      </c>
      <c r="AH30" s="156"/>
      <c r="AI30" s="157">
        <f t="shared" si="16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11"/>
        <v>0</v>
      </c>
      <c r="F31" s="31"/>
      <c r="G31" s="31"/>
      <c r="H31" s="32">
        <f t="shared" si="17"/>
        <v>0</v>
      </c>
      <c r="I31" s="33"/>
      <c r="J31" s="34">
        <f t="shared" si="13"/>
        <v>-90</v>
      </c>
      <c r="K31" s="35"/>
      <c r="L31" s="36"/>
      <c r="M31" s="37"/>
      <c r="N31" s="91"/>
      <c r="O31" s="107"/>
      <c r="P31" s="36"/>
      <c r="Q31" s="38"/>
      <c r="R31" s="201"/>
      <c r="S31" s="202"/>
      <c r="T31" s="202"/>
      <c r="U31" s="202"/>
      <c r="V31" s="203"/>
      <c r="W31" s="45" t="s">
        <v>18</v>
      </c>
      <c r="X31" s="146"/>
      <c r="Y31" s="147" t="s">
        <v>45</v>
      </c>
      <c r="Z31" s="148"/>
      <c r="AA31" s="149">
        <f t="shared" si="14"/>
        <v>0</v>
      </c>
      <c r="AB31" s="150"/>
      <c r="AC31" s="151" t="s">
        <v>45</v>
      </c>
      <c r="AD31" s="152"/>
      <c r="AE31" s="153">
        <f t="shared" si="15"/>
        <v>0</v>
      </c>
      <c r="AF31" s="154"/>
      <c r="AG31" s="155" t="s">
        <v>45</v>
      </c>
      <c r="AH31" s="156"/>
      <c r="AI31" s="157">
        <f t="shared" si="16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11"/>
        <v>0</v>
      </c>
      <c r="F32" s="31"/>
      <c r="G32" s="31"/>
      <c r="H32" s="32">
        <f t="shared" si="17"/>
        <v>0</v>
      </c>
      <c r="I32" s="33"/>
      <c r="J32" s="34">
        <f t="shared" si="13"/>
        <v>-90</v>
      </c>
      <c r="K32" s="35"/>
      <c r="L32" s="36"/>
      <c r="M32" s="37"/>
      <c r="N32" s="91"/>
      <c r="O32" s="107"/>
      <c r="P32" s="36"/>
      <c r="Q32" s="38"/>
      <c r="R32" s="201"/>
      <c r="S32" s="202"/>
      <c r="T32" s="202"/>
      <c r="U32" s="202"/>
      <c r="V32" s="203"/>
      <c r="W32" s="45" t="s">
        <v>18</v>
      </c>
      <c r="X32" s="146"/>
      <c r="Y32" s="147" t="s">
        <v>45</v>
      </c>
      <c r="Z32" s="148"/>
      <c r="AA32" s="149">
        <f t="shared" si="14"/>
        <v>0</v>
      </c>
      <c r="AB32" s="150"/>
      <c r="AC32" s="151" t="s">
        <v>45</v>
      </c>
      <c r="AD32" s="152"/>
      <c r="AE32" s="153">
        <f t="shared" si="15"/>
        <v>0</v>
      </c>
      <c r="AF32" s="154"/>
      <c r="AG32" s="155" t="s">
        <v>45</v>
      </c>
      <c r="AH32" s="156"/>
      <c r="AI32" s="157">
        <f t="shared" si="16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11"/>
        <v>0</v>
      </c>
      <c r="F33" s="31"/>
      <c r="G33" s="31"/>
      <c r="H33" s="32">
        <f t="shared" si="17"/>
        <v>0</v>
      </c>
      <c r="I33" s="33"/>
      <c r="J33" s="34">
        <f t="shared" si="13"/>
        <v>-90</v>
      </c>
      <c r="K33" s="35"/>
      <c r="L33" s="36"/>
      <c r="M33" s="37"/>
      <c r="N33" s="91"/>
      <c r="O33" s="107"/>
      <c r="P33" s="36"/>
      <c r="Q33" s="38"/>
      <c r="R33" s="201"/>
      <c r="S33" s="202"/>
      <c r="T33" s="202"/>
      <c r="U33" s="202"/>
      <c r="V33" s="203"/>
      <c r="W33" s="45" t="s">
        <v>18</v>
      </c>
      <c r="X33" s="146"/>
      <c r="Y33" s="147" t="s">
        <v>45</v>
      </c>
      <c r="Z33" s="148"/>
      <c r="AA33" s="149">
        <f t="shared" si="14"/>
        <v>0</v>
      </c>
      <c r="AB33" s="150"/>
      <c r="AC33" s="151" t="s">
        <v>45</v>
      </c>
      <c r="AD33" s="152"/>
      <c r="AE33" s="153">
        <f t="shared" si="15"/>
        <v>0</v>
      </c>
      <c r="AF33" s="154"/>
      <c r="AG33" s="155" t="s">
        <v>45</v>
      </c>
      <c r="AH33" s="156"/>
      <c r="AI33" s="157">
        <f t="shared" si="16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11"/>
        <v>0</v>
      </c>
      <c r="F34" s="31"/>
      <c r="G34" s="31"/>
      <c r="H34" s="32">
        <f t="shared" si="17"/>
        <v>0</v>
      </c>
      <c r="I34" s="33"/>
      <c r="J34" s="34">
        <f t="shared" si="13"/>
        <v>-90</v>
      </c>
      <c r="K34" s="35"/>
      <c r="L34" s="36"/>
      <c r="M34" s="37"/>
      <c r="N34" s="91"/>
      <c r="O34" s="107"/>
      <c r="P34" s="36"/>
      <c r="Q34" s="38"/>
      <c r="R34" s="201"/>
      <c r="S34" s="202"/>
      <c r="T34" s="202"/>
      <c r="U34" s="202"/>
      <c r="V34" s="203"/>
      <c r="W34" s="45" t="s">
        <v>18</v>
      </c>
      <c r="X34" s="146"/>
      <c r="Y34" s="147" t="s">
        <v>45</v>
      </c>
      <c r="Z34" s="148"/>
      <c r="AA34" s="149">
        <f t="shared" si="14"/>
        <v>0</v>
      </c>
      <c r="AB34" s="150"/>
      <c r="AC34" s="151" t="s">
        <v>45</v>
      </c>
      <c r="AD34" s="152"/>
      <c r="AE34" s="153">
        <f t="shared" si="15"/>
        <v>0</v>
      </c>
      <c r="AF34" s="154"/>
      <c r="AG34" s="155" t="s">
        <v>45</v>
      </c>
      <c r="AH34" s="156"/>
      <c r="AI34" s="157">
        <f t="shared" si="16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11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201"/>
      <c r="S35" s="202"/>
      <c r="T35" s="202"/>
      <c r="U35" s="202"/>
      <c r="V35" s="203"/>
      <c r="W35" s="45" t="s">
        <v>18</v>
      </c>
      <c r="X35" s="146"/>
      <c r="Y35" s="147" t="s">
        <v>45</v>
      </c>
      <c r="Z35" s="148"/>
      <c r="AA35" s="149">
        <f t="shared" si="14"/>
        <v>0</v>
      </c>
      <c r="AB35" s="150"/>
      <c r="AC35" s="151" t="s">
        <v>45</v>
      </c>
      <c r="AD35" s="152"/>
      <c r="AE35" s="153">
        <f t="shared" si="15"/>
        <v>0</v>
      </c>
      <c r="AF35" s="154"/>
      <c r="AG35" s="155" t="s">
        <v>45</v>
      </c>
      <c r="AH35" s="156"/>
      <c r="AI35" s="157">
        <f t="shared" si="16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11"/>
        <v>0</v>
      </c>
      <c r="F36" s="31"/>
      <c r="G36" s="31"/>
      <c r="H36" s="32">
        <f t="shared" ref="H36:H42" si="18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201"/>
      <c r="S36" s="202"/>
      <c r="T36" s="202"/>
      <c r="U36" s="202"/>
      <c r="V36" s="203"/>
      <c r="W36" s="45" t="s">
        <v>18</v>
      </c>
      <c r="X36" s="146"/>
      <c r="Y36" s="147" t="s">
        <v>45</v>
      </c>
      <c r="Z36" s="148"/>
      <c r="AA36" s="149">
        <f t="shared" si="14"/>
        <v>0</v>
      </c>
      <c r="AB36" s="150"/>
      <c r="AC36" s="151" t="s">
        <v>45</v>
      </c>
      <c r="AD36" s="152"/>
      <c r="AE36" s="153">
        <f t="shared" si="15"/>
        <v>0</v>
      </c>
      <c r="AF36" s="154"/>
      <c r="AG36" s="155" t="s">
        <v>45</v>
      </c>
      <c r="AH36" s="156"/>
      <c r="AI36" s="157">
        <f t="shared" si="16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11"/>
        <v>0</v>
      </c>
      <c r="F37" s="31"/>
      <c r="G37" s="31"/>
      <c r="H37" s="32">
        <f t="shared" si="18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201"/>
      <c r="S37" s="202"/>
      <c r="T37" s="202"/>
      <c r="U37" s="202"/>
      <c r="V37" s="20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5"/>
        <v>0</v>
      </c>
      <c r="AF37" s="154"/>
      <c r="AG37" s="155" t="s">
        <v>45</v>
      </c>
      <c r="AH37" s="156"/>
      <c r="AI37" s="157">
        <f t="shared" si="16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11"/>
        <v>0</v>
      </c>
      <c r="F38" s="31"/>
      <c r="G38" s="31"/>
      <c r="H38" s="32">
        <f t="shared" si="18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201"/>
      <c r="S38" s="202"/>
      <c r="T38" s="202"/>
      <c r="U38" s="202"/>
      <c r="V38" s="203"/>
      <c r="W38" s="45" t="s">
        <v>18</v>
      </c>
      <c r="X38" s="146"/>
      <c r="Y38" s="147" t="s">
        <v>45</v>
      </c>
      <c r="Z38" s="148"/>
      <c r="AA38" s="149">
        <f t="shared" ref="AA38:AA56" si="19">X38+Z38</f>
        <v>0</v>
      </c>
      <c r="AB38" s="150"/>
      <c r="AC38" s="151" t="s">
        <v>45</v>
      </c>
      <c r="AD38" s="152"/>
      <c r="AE38" s="153">
        <f t="shared" si="15"/>
        <v>0</v>
      </c>
      <c r="AF38" s="154"/>
      <c r="AG38" s="155" t="s">
        <v>45</v>
      </c>
      <c r="AH38" s="156"/>
      <c r="AI38" s="157">
        <f t="shared" si="16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11"/>
        <v>0</v>
      </c>
      <c r="F39" s="31"/>
      <c r="G39" s="31"/>
      <c r="H39" s="32">
        <f t="shared" si="18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201"/>
      <c r="S39" s="202"/>
      <c r="T39" s="202"/>
      <c r="U39" s="202"/>
      <c r="V39" s="203"/>
      <c r="W39" s="45" t="s">
        <v>18</v>
      </c>
      <c r="X39" s="146"/>
      <c r="Y39" s="147" t="s">
        <v>45</v>
      </c>
      <c r="Z39" s="148"/>
      <c r="AA39" s="149">
        <f t="shared" si="19"/>
        <v>0</v>
      </c>
      <c r="AB39" s="150"/>
      <c r="AC39" s="151" t="s">
        <v>45</v>
      </c>
      <c r="AD39" s="152"/>
      <c r="AE39" s="153">
        <f t="shared" si="15"/>
        <v>0</v>
      </c>
      <c r="AF39" s="154"/>
      <c r="AG39" s="155" t="s">
        <v>45</v>
      </c>
      <c r="AH39" s="156"/>
      <c r="AI39" s="157">
        <f t="shared" si="16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11"/>
        <v>0</v>
      </c>
      <c r="F40" s="31"/>
      <c r="G40" s="31"/>
      <c r="H40" s="32">
        <f t="shared" si="18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201"/>
      <c r="S40" s="202"/>
      <c r="T40" s="202"/>
      <c r="U40" s="202"/>
      <c r="V40" s="203"/>
      <c r="W40" s="45" t="s">
        <v>18</v>
      </c>
      <c r="X40" s="146"/>
      <c r="Y40" s="147" t="s">
        <v>45</v>
      </c>
      <c r="Z40" s="148"/>
      <c r="AA40" s="149">
        <f t="shared" si="19"/>
        <v>0</v>
      </c>
      <c r="AB40" s="150"/>
      <c r="AC40" s="151" t="s">
        <v>45</v>
      </c>
      <c r="AD40" s="152"/>
      <c r="AE40" s="153">
        <f t="shared" si="15"/>
        <v>0</v>
      </c>
      <c r="AF40" s="154"/>
      <c r="AG40" s="155" t="s">
        <v>45</v>
      </c>
      <c r="AH40" s="156"/>
      <c r="AI40" s="157">
        <f t="shared" si="16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11"/>
        <v>0</v>
      </c>
      <c r="F41" s="31"/>
      <c r="G41" s="31"/>
      <c r="H41" s="32">
        <f t="shared" si="18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201"/>
      <c r="S41" s="202"/>
      <c r="T41" s="202"/>
      <c r="U41" s="202"/>
      <c r="V41" s="203"/>
      <c r="W41" s="45" t="s">
        <v>18</v>
      </c>
      <c r="X41" s="146"/>
      <c r="Y41" s="147" t="s">
        <v>45</v>
      </c>
      <c r="Z41" s="148"/>
      <c r="AA41" s="149">
        <f t="shared" si="19"/>
        <v>0</v>
      </c>
      <c r="AB41" s="150"/>
      <c r="AC41" s="151" t="s">
        <v>45</v>
      </c>
      <c r="AD41" s="152"/>
      <c r="AE41" s="153">
        <f t="shared" si="15"/>
        <v>0</v>
      </c>
      <c r="AF41" s="154"/>
      <c r="AG41" s="155" t="s">
        <v>45</v>
      </c>
      <c r="AH41" s="156"/>
      <c r="AI41" s="157">
        <f t="shared" si="16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11"/>
        <v>0</v>
      </c>
      <c r="F42" s="31"/>
      <c r="G42" s="31"/>
      <c r="H42" s="32">
        <f t="shared" si="18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201"/>
      <c r="S42" s="202"/>
      <c r="T42" s="202"/>
      <c r="U42" s="202"/>
      <c r="V42" s="203"/>
      <c r="W42" s="45" t="s">
        <v>18</v>
      </c>
      <c r="X42" s="146"/>
      <c r="Y42" s="147" t="s">
        <v>45</v>
      </c>
      <c r="Z42" s="148"/>
      <c r="AA42" s="149">
        <f t="shared" si="19"/>
        <v>0</v>
      </c>
      <c r="AB42" s="150"/>
      <c r="AC42" s="151" t="s">
        <v>45</v>
      </c>
      <c r="AD42" s="152"/>
      <c r="AE42" s="153">
        <f t="shared" si="15"/>
        <v>0</v>
      </c>
      <c r="AF42" s="154"/>
      <c r="AG42" s="155" t="s">
        <v>45</v>
      </c>
      <c r="AH42" s="156"/>
      <c r="AI42" s="157">
        <f t="shared" si="16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11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201"/>
      <c r="S43" s="202"/>
      <c r="T43" s="202"/>
      <c r="U43" s="202"/>
      <c r="V43" s="203"/>
      <c r="W43" s="45" t="s">
        <v>18</v>
      </c>
      <c r="X43" s="146"/>
      <c r="Y43" s="147" t="s">
        <v>45</v>
      </c>
      <c r="Z43" s="148"/>
      <c r="AA43" s="149">
        <f t="shared" si="19"/>
        <v>0</v>
      </c>
      <c r="AB43" s="150"/>
      <c r="AC43" s="151" t="s">
        <v>45</v>
      </c>
      <c r="AD43" s="152"/>
      <c r="AE43" s="153">
        <f t="shared" si="15"/>
        <v>0</v>
      </c>
      <c r="AF43" s="154"/>
      <c r="AG43" s="155" t="s">
        <v>45</v>
      </c>
      <c r="AH43" s="156"/>
      <c r="AI43" s="157">
        <f t="shared" si="16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11"/>
        <v>0</v>
      </c>
      <c r="F44" s="31"/>
      <c r="G44" s="31"/>
      <c r="H44" s="32">
        <f t="shared" ref="H44:H49" si="20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201"/>
      <c r="S44" s="202"/>
      <c r="T44" s="202"/>
      <c r="U44" s="202"/>
      <c r="V44" s="203"/>
      <c r="W44" s="45" t="s">
        <v>18</v>
      </c>
      <c r="X44" s="146"/>
      <c r="Y44" s="147" t="s">
        <v>45</v>
      </c>
      <c r="Z44" s="148"/>
      <c r="AA44" s="149">
        <f t="shared" si="19"/>
        <v>0</v>
      </c>
      <c r="AB44" s="150"/>
      <c r="AC44" s="151" t="s">
        <v>45</v>
      </c>
      <c r="AD44" s="152"/>
      <c r="AE44" s="153">
        <f t="shared" si="15"/>
        <v>0</v>
      </c>
      <c r="AF44" s="154"/>
      <c r="AG44" s="155" t="s">
        <v>45</v>
      </c>
      <c r="AH44" s="156"/>
      <c r="AI44" s="157">
        <f t="shared" si="16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11"/>
        <v>0</v>
      </c>
      <c r="F45" s="31"/>
      <c r="G45" s="31"/>
      <c r="H45" s="32">
        <f t="shared" si="20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201"/>
      <c r="S45" s="202"/>
      <c r="T45" s="202"/>
      <c r="U45" s="202"/>
      <c r="V45" s="203"/>
      <c r="W45" s="45" t="s">
        <v>18</v>
      </c>
      <c r="X45" s="146"/>
      <c r="Y45" s="147" t="s">
        <v>45</v>
      </c>
      <c r="Z45" s="148"/>
      <c r="AA45" s="149">
        <f t="shared" si="19"/>
        <v>0</v>
      </c>
      <c r="AB45" s="150"/>
      <c r="AC45" s="151" t="s">
        <v>45</v>
      </c>
      <c r="AD45" s="152"/>
      <c r="AE45" s="153">
        <f t="shared" si="15"/>
        <v>0</v>
      </c>
      <c r="AF45" s="154"/>
      <c r="AG45" s="155" t="s">
        <v>45</v>
      </c>
      <c r="AH45" s="156"/>
      <c r="AI45" s="157">
        <f t="shared" si="16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11"/>
        <v>0</v>
      </c>
      <c r="F46" s="31"/>
      <c r="G46" s="31"/>
      <c r="H46" s="32">
        <f t="shared" si="20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201"/>
      <c r="S46" s="202"/>
      <c r="T46" s="202"/>
      <c r="U46" s="202"/>
      <c r="V46" s="203"/>
      <c r="W46" s="45" t="s">
        <v>18</v>
      </c>
      <c r="X46" s="146"/>
      <c r="Y46" s="147" t="s">
        <v>45</v>
      </c>
      <c r="Z46" s="148"/>
      <c r="AA46" s="149">
        <f t="shared" si="19"/>
        <v>0</v>
      </c>
      <c r="AB46" s="150"/>
      <c r="AC46" s="151" t="s">
        <v>45</v>
      </c>
      <c r="AD46" s="152"/>
      <c r="AE46" s="153">
        <f t="shared" si="15"/>
        <v>0</v>
      </c>
      <c r="AF46" s="154"/>
      <c r="AG46" s="155" t="s">
        <v>45</v>
      </c>
      <c r="AH46" s="156"/>
      <c r="AI46" s="157">
        <f t="shared" si="16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11"/>
        <v>0</v>
      </c>
      <c r="F47" s="31"/>
      <c r="G47" s="31"/>
      <c r="H47" s="32">
        <f t="shared" si="20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201"/>
      <c r="S47" s="202"/>
      <c r="T47" s="202"/>
      <c r="U47" s="202"/>
      <c r="V47" s="203"/>
      <c r="W47" s="45" t="s">
        <v>18</v>
      </c>
      <c r="X47" s="146"/>
      <c r="Y47" s="147" t="s">
        <v>45</v>
      </c>
      <c r="Z47" s="148"/>
      <c r="AA47" s="149">
        <f t="shared" si="19"/>
        <v>0</v>
      </c>
      <c r="AB47" s="150"/>
      <c r="AC47" s="151" t="s">
        <v>45</v>
      </c>
      <c r="AD47" s="152"/>
      <c r="AE47" s="153">
        <f t="shared" si="15"/>
        <v>0</v>
      </c>
      <c r="AF47" s="154"/>
      <c r="AG47" s="155" t="s">
        <v>45</v>
      </c>
      <c r="AH47" s="156"/>
      <c r="AI47" s="157">
        <f t="shared" si="16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11"/>
        <v>0</v>
      </c>
      <c r="F48" s="31"/>
      <c r="G48" s="31"/>
      <c r="H48" s="32">
        <f t="shared" si="20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201"/>
      <c r="S48" s="202"/>
      <c r="T48" s="202"/>
      <c r="U48" s="202"/>
      <c r="V48" s="203"/>
      <c r="W48" s="45" t="s">
        <v>18</v>
      </c>
      <c r="X48" s="146"/>
      <c r="Y48" s="147" t="s">
        <v>45</v>
      </c>
      <c r="Z48" s="148"/>
      <c r="AA48" s="149">
        <f t="shared" si="19"/>
        <v>0</v>
      </c>
      <c r="AB48" s="150"/>
      <c r="AC48" s="151" t="s">
        <v>45</v>
      </c>
      <c r="AD48" s="152"/>
      <c r="AE48" s="153">
        <f t="shared" si="15"/>
        <v>0</v>
      </c>
      <c r="AF48" s="154"/>
      <c r="AG48" s="155" t="s">
        <v>45</v>
      </c>
      <c r="AH48" s="156"/>
      <c r="AI48" s="157">
        <f t="shared" si="16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11"/>
        <v>0</v>
      </c>
      <c r="F49" s="31"/>
      <c r="G49" s="31"/>
      <c r="H49" s="32">
        <f t="shared" si="20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201"/>
      <c r="S49" s="202"/>
      <c r="T49" s="202"/>
      <c r="U49" s="202"/>
      <c r="V49" s="203"/>
      <c r="W49" s="45" t="s">
        <v>18</v>
      </c>
      <c r="X49" s="146"/>
      <c r="Y49" s="147" t="s">
        <v>45</v>
      </c>
      <c r="Z49" s="148"/>
      <c r="AA49" s="149">
        <f t="shared" si="19"/>
        <v>0</v>
      </c>
      <c r="AB49" s="150"/>
      <c r="AC49" s="151" t="s">
        <v>45</v>
      </c>
      <c r="AD49" s="152"/>
      <c r="AE49" s="153">
        <f t="shared" si="15"/>
        <v>0</v>
      </c>
      <c r="AF49" s="154"/>
      <c r="AG49" s="155" t="s">
        <v>45</v>
      </c>
      <c r="AH49" s="156"/>
      <c r="AI49" s="157">
        <f t="shared" si="16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11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201"/>
      <c r="S50" s="202"/>
      <c r="T50" s="202"/>
      <c r="U50" s="202"/>
      <c r="V50" s="203"/>
      <c r="W50" s="45" t="s">
        <v>18</v>
      </c>
      <c r="X50" s="146"/>
      <c r="Y50" s="147" t="s">
        <v>45</v>
      </c>
      <c r="Z50" s="148"/>
      <c r="AA50" s="149">
        <f t="shared" si="19"/>
        <v>0</v>
      </c>
      <c r="AB50" s="150"/>
      <c r="AC50" s="151" t="s">
        <v>45</v>
      </c>
      <c r="AD50" s="152"/>
      <c r="AE50" s="153">
        <f t="shared" si="15"/>
        <v>0</v>
      </c>
      <c r="AF50" s="154"/>
      <c r="AG50" s="155" t="s">
        <v>45</v>
      </c>
      <c r="AH50" s="156"/>
      <c r="AI50" s="157">
        <f t="shared" si="16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11"/>
        <v>0</v>
      </c>
      <c r="F51" s="31"/>
      <c r="G51" s="31"/>
      <c r="H51" s="32">
        <f t="shared" ref="H51:H57" si="21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201"/>
      <c r="S51" s="202"/>
      <c r="T51" s="202"/>
      <c r="U51" s="202"/>
      <c r="V51" s="203"/>
      <c r="W51" s="45" t="s">
        <v>18</v>
      </c>
      <c r="X51" s="146"/>
      <c r="Y51" s="147" t="s">
        <v>45</v>
      </c>
      <c r="Z51" s="148"/>
      <c r="AA51" s="149">
        <f t="shared" si="19"/>
        <v>0</v>
      </c>
      <c r="AB51" s="150"/>
      <c r="AC51" s="151" t="s">
        <v>45</v>
      </c>
      <c r="AD51" s="152"/>
      <c r="AE51" s="153">
        <f t="shared" si="15"/>
        <v>0</v>
      </c>
      <c r="AF51" s="154"/>
      <c r="AG51" s="155" t="s">
        <v>45</v>
      </c>
      <c r="AH51" s="156"/>
      <c r="AI51" s="157">
        <f t="shared" si="16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11"/>
        <v>0</v>
      </c>
      <c r="F52" s="31"/>
      <c r="G52" s="31"/>
      <c r="H52" s="32">
        <f t="shared" si="21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201"/>
      <c r="S52" s="202"/>
      <c r="T52" s="202"/>
      <c r="U52" s="202"/>
      <c r="V52" s="203"/>
      <c r="W52" s="45" t="s">
        <v>18</v>
      </c>
      <c r="X52" s="146"/>
      <c r="Y52" s="147" t="s">
        <v>45</v>
      </c>
      <c r="Z52" s="148"/>
      <c r="AA52" s="149">
        <f t="shared" si="19"/>
        <v>0</v>
      </c>
      <c r="AB52" s="150"/>
      <c r="AC52" s="151" t="s">
        <v>45</v>
      </c>
      <c r="AD52" s="152"/>
      <c r="AE52" s="153">
        <f t="shared" si="15"/>
        <v>0</v>
      </c>
      <c r="AF52" s="154"/>
      <c r="AG52" s="155" t="s">
        <v>45</v>
      </c>
      <c r="AH52" s="156"/>
      <c r="AI52" s="157">
        <f t="shared" si="16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11"/>
        <v>0</v>
      </c>
      <c r="F53" s="31"/>
      <c r="G53" s="31"/>
      <c r="H53" s="32">
        <f t="shared" si="21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201"/>
      <c r="S53" s="202"/>
      <c r="T53" s="202"/>
      <c r="U53" s="202"/>
      <c r="V53" s="203"/>
      <c r="W53" s="45" t="s">
        <v>18</v>
      </c>
      <c r="X53" s="146"/>
      <c r="Y53" s="147" t="s">
        <v>45</v>
      </c>
      <c r="Z53" s="148"/>
      <c r="AA53" s="149">
        <f t="shared" si="19"/>
        <v>0</v>
      </c>
      <c r="AB53" s="150"/>
      <c r="AC53" s="151" t="s">
        <v>45</v>
      </c>
      <c r="AD53" s="152"/>
      <c r="AE53" s="153">
        <f t="shared" si="15"/>
        <v>0</v>
      </c>
      <c r="AF53" s="154"/>
      <c r="AG53" s="155" t="s">
        <v>45</v>
      </c>
      <c r="AH53" s="156"/>
      <c r="AI53" s="157">
        <f t="shared" si="16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11"/>
        <v>0</v>
      </c>
      <c r="F54" s="31"/>
      <c r="G54" s="31"/>
      <c r="H54" s="32">
        <f t="shared" si="21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201"/>
      <c r="S54" s="202"/>
      <c r="T54" s="202"/>
      <c r="U54" s="202"/>
      <c r="V54" s="203"/>
      <c r="W54" s="45" t="s">
        <v>18</v>
      </c>
      <c r="X54" s="146"/>
      <c r="Y54" s="147" t="s">
        <v>45</v>
      </c>
      <c r="Z54" s="148"/>
      <c r="AA54" s="149">
        <f t="shared" si="19"/>
        <v>0</v>
      </c>
      <c r="AB54" s="150"/>
      <c r="AC54" s="151" t="s">
        <v>45</v>
      </c>
      <c r="AD54" s="152"/>
      <c r="AE54" s="153">
        <f t="shared" si="15"/>
        <v>0</v>
      </c>
      <c r="AF54" s="154"/>
      <c r="AG54" s="155" t="s">
        <v>45</v>
      </c>
      <c r="AH54" s="156"/>
      <c r="AI54" s="157">
        <f t="shared" si="16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11"/>
        <v>0</v>
      </c>
      <c r="F55" s="31"/>
      <c r="G55" s="31"/>
      <c r="H55" s="32">
        <f t="shared" si="21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201"/>
      <c r="S55" s="202"/>
      <c r="T55" s="202"/>
      <c r="U55" s="202"/>
      <c r="V55" s="203"/>
      <c r="W55" s="45" t="s">
        <v>18</v>
      </c>
      <c r="X55" s="146"/>
      <c r="Y55" s="147" t="s">
        <v>45</v>
      </c>
      <c r="Z55" s="148"/>
      <c r="AA55" s="149">
        <f t="shared" si="19"/>
        <v>0</v>
      </c>
      <c r="AB55" s="150"/>
      <c r="AC55" s="151" t="s">
        <v>45</v>
      </c>
      <c r="AD55" s="152"/>
      <c r="AE55" s="153">
        <f t="shared" si="15"/>
        <v>0</v>
      </c>
      <c r="AF55" s="154"/>
      <c r="AG55" s="155" t="s">
        <v>45</v>
      </c>
      <c r="AH55" s="156"/>
      <c r="AI55" s="157">
        <f t="shared" si="16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11"/>
        <v>0</v>
      </c>
      <c r="F56" s="31"/>
      <c r="G56" s="31"/>
      <c r="H56" s="32">
        <f t="shared" si="21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201"/>
      <c r="S56" s="202"/>
      <c r="T56" s="202"/>
      <c r="U56" s="202"/>
      <c r="V56" s="203"/>
      <c r="W56" s="45" t="s">
        <v>18</v>
      </c>
      <c r="X56" s="146"/>
      <c r="Y56" s="147" t="s">
        <v>45</v>
      </c>
      <c r="Z56" s="148"/>
      <c r="AA56" s="149">
        <f t="shared" si="19"/>
        <v>0</v>
      </c>
      <c r="AB56" s="150"/>
      <c r="AC56" s="151" t="s">
        <v>45</v>
      </c>
      <c r="AD56" s="152"/>
      <c r="AE56" s="153">
        <f t="shared" si="15"/>
        <v>0</v>
      </c>
      <c r="AF56" s="154"/>
      <c r="AG56" s="155" t="s">
        <v>45</v>
      </c>
      <c r="AH56" s="156"/>
      <c r="AI56" s="157">
        <f t="shared" si="16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11"/>
        <v>0</v>
      </c>
      <c r="F57" s="31"/>
      <c r="G57" s="31"/>
      <c r="H57" s="32">
        <f t="shared" si="21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201"/>
      <c r="S57" s="202"/>
      <c r="T57" s="202"/>
      <c r="U57" s="202"/>
      <c r="V57" s="20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4"/>
      <c r="S58" s="205"/>
      <c r="T58" s="205"/>
      <c r="U58" s="205"/>
      <c r="V58" s="206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7"/>
      <c r="S59" s="208"/>
      <c r="T59" s="208"/>
      <c r="U59" s="208"/>
      <c r="V59" s="209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125</v>
      </c>
      <c r="F60" s="67">
        <f>SUM(F2:F59)</f>
        <v>14</v>
      </c>
      <c r="G60" s="67">
        <f>SUM(G2:G59)</f>
        <v>15</v>
      </c>
      <c r="H60" s="68">
        <f>E60-F60-G60</f>
        <v>96</v>
      </c>
      <c r="I60" s="69">
        <f>SUM(I2:I59)</f>
        <v>111</v>
      </c>
      <c r="J60" s="70" t="e">
        <f t="shared" ref="J60:Q60" si="22">SUM(J2:J59)</f>
        <v>#VALUE!</v>
      </c>
      <c r="K60" s="71">
        <f>SUM(K2:K59)</f>
        <v>48</v>
      </c>
      <c r="L60" s="72">
        <f>SUM(L2:L59)</f>
        <v>6</v>
      </c>
      <c r="M60" s="73">
        <f t="shared" si="22"/>
        <v>22</v>
      </c>
      <c r="N60" s="94">
        <f t="shared" si="22"/>
        <v>29</v>
      </c>
      <c r="O60" s="105">
        <f>SUM(O2:O59)</f>
        <v>8</v>
      </c>
      <c r="P60" s="99">
        <f t="shared" si="22"/>
        <v>4</v>
      </c>
      <c r="Q60" s="73">
        <f t="shared" si="22"/>
        <v>0</v>
      </c>
      <c r="R60" s="74">
        <f>SUM(L60:Q60)</f>
        <v>69</v>
      </c>
      <c r="S60" s="210" t="s">
        <v>19</v>
      </c>
      <c r="T60" s="211"/>
      <c r="U60" s="211"/>
      <c r="V60" s="212"/>
      <c r="W60" s="158">
        <f>SUM(W2:W59)</f>
        <v>495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39</v>
      </c>
      <c r="AG60" s="155" t="s">
        <v>45</v>
      </c>
      <c r="AH60" s="162">
        <f>SUM(AH2:AH59)</f>
        <v>9</v>
      </c>
      <c r="AI60" s="163">
        <f>SUM(AI2:AI59)</f>
        <v>48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98"/>
      <c r="T61" s="199"/>
      <c r="U61" s="199"/>
      <c r="V61" s="200"/>
    </row>
    <row r="62" spans="1:35" s="75" customFormat="1" x14ac:dyDescent="0.45">
      <c r="A62"/>
      <c r="B62" s="1"/>
      <c r="I62" s="85">
        <f>I60+G60</f>
        <v>126</v>
      </c>
      <c r="J62" s="63"/>
      <c r="K62" s="86"/>
      <c r="M62" s="75">
        <f>L60+M60</f>
        <v>28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R5" sqref="R5:V5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45409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16" t="s">
        <v>14</v>
      </c>
      <c r="S1" s="217"/>
      <c r="T1" s="217"/>
      <c r="U1" s="217"/>
      <c r="V1" s="21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x14ac:dyDescent="0.4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9"/>
      <c r="S2" s="220"/>
      <c r="T2" s="220"/>
      <c r="U2" s="220"/>
      <c r="V2" s="22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 x14ac:dyDescent="0.45">
      <c r="A3" s="26">
        <v>0.41666666666666669</v>
      </c>
      <c r="B3" s="167" t="s">
        <v>133</v>
      </c>
      <c r="C3" s="28">
        <v>4075</v>
      </c>
      <c r="D3" s="29">
        <v>4093</v>
      </c>
      <c r="E3" s="30">
        <f t="shared" ref="E3:E15" si="0">IF(ISBLANK(D3),0,(D3-C3+1))</f>
        <v>19</v>
      </c>
      <c r="F3" s="31">
        <v>6</v>
      </c>
      <c r="G3" s="31">
        <v>0</v>
      </c>
      <c r="H3" s="32">
        <f t="shared" ref="H3:H15" si="1">E3-G3-F3</f>
        <v>13</v>
      </c>
      <c r="I3" s="168">
        <f>13+0</f>
        <v>13</v>
      </c>
      <c r="J3" s="34">
        <f>IF(ISBLANK(I3),-90,(-((I3)-SUM(L3:O3,K3))))</f>
        <v>0</v>
      </c>
      <c r="K3" s="169">
        <v>8</v>
      </c>
      <c r="L3" s="36">
        <v>0</v>
      </c>
      <c r="M3" s="37">
        <v>4</v>
      </c>
      <c r="N3" s="91">
        <v>1</v>
      </c>
      <c r="O3" s="107">
        <v>0</v>
      </c>
      <c r="P3" s="170">
        <v>2</v>
      </c>
      <c r="Q3" s="171">
        <v>0</v>
      </c>
      <c r="R3" s="292" t="s">
        <v>138</v>
      </c>
      <c r="S3" s="293"/>
      <c r="T3" s="293"/>
      <c r="U3" s="293"/>
      <c r="V3" s="294"/>
      <c r="W3" s="45" t="s">
        <v>18</v>
      </c>
      <c r="X3" s="146"/>
      <c r="Y3" s="147" t="s">
        <v>45</v>
      </c>
      <c r="Z3" s="148"/>
      <c r="AA3" s="149">
        <f t="shared" ref="AA3:AA4" si="2">X3+Z3</f>
        <v>0</v>
      </c>
      <c r="AB3" s="150"/>
      <c r="AC3" s="151" t="s">
        <v>45</v>
      </c>
      <c r="AD3" s="152"/>
      <c r="AE3" s="153">
        <f t="shared" ref="AE3:AE4" si="3">AB3+AD3</f>
        <v>0</v>
      </c>
      <c r="AF3" s="190">
        <f>K3-AH3</f>
        <v>8</v>
      </c>
      <c r="AG3" s="155" t="s">
        <v>45</v>
      </c>
      <c r="AH3" s="156">
        <f>G3-O3+J3</f>
        <v>0</v>
      </c>
      <c r="AI3" s="157">
        <f t="shared" ref="AI3:AI4" si="4">AF3+AH3</f>
        <v>8</v>
      </c>
    </row>
    <row r="4" spans="1:35" s="39" customFormat="1" ht="26.25" customHeight="1" x14ac:dyDescent="0.45">
      <c r="A4" s="26">
        <v>0.4375</v>
      </c>
      <c r="B4" s="167" t="s">
        <v>74</v>
      </c>
      <c r="C4" s="28">
        <v>4094</v>
      </c>
      <c r="D4" s="29">
        <v>4103</v>
      </c>
      <c r="E4" s="30">
        <f t="shared" si="0"/>
        <v>10</v>
      </c>
      <c r="F4" s="31">
        <v>2</v>
      </c>
      <c r="G4" s="31">
        <v>1</v>
      </c>
      <c r="H4" s="32">
        <f t="shared" si="1"/>
        <v>7</v>
      </c>
      <c r="I4" s="168">
        <f>7+1</f>
        <v>8</v>
      </c>
      <c r="J4" s="34">
        <f t="shared" ref="J4:J18" si="5">IF(ISBLANK(I4),-90,(-((I4)-SUM(L4:O4,K4))))</f>
        <v>0</v>
      </c>
      <c r="K4" s="169">
        <v>0</v>
      </c>
      <c r="L4" s="194">
        <v>8</v>
      </c>
      <c r="M4" s="37">
        <v>0</v>
      </c>
      <c r="N4" s="91">
        <v>0</v>
      </c>
      <c r="O4" s="107">
        <v>0</v>
      </c>
      <c r="P4" s="170">
        <v>0</v>
      </c>
      <c r="Q4" s="171">
        <v>0</v>
      </c>
      <c r="R4" s="292" t="s">
        <v>139</v>
      </c>
      <c r="S4" s="293"/>
      <c r="T4" s="293"/>
      <c r="U4" s="293"/>
      <c r="V4" s="294"/>
      <c r="W4" s="45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95">
        <v>0</v>
      </c>
      <c r="AG4" s="155" t="s">
        <v>45</v>
      </c>
      <c r="AH4" s="156">
        <v>0</v>
      </c>
      <c r="AI4" s="157">
        <f t="shared" si="4"/>
        <v>0</v>
      </c>
    </row>
    <row r="5" spans="1:35" s="39" customFormat="1" ht="15" customHeight="1" x14ac:dyDescent="0.45">
      <c r="A5" s="172">
        <v>0.45833333333333331</v>
      </c>
      <c r="B5" s="173" t="s">
        <v>134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ref="J5" si="6">IF(ISBLANK(I5),-90,(-((I5)-SUM(L5:Q5,K5))))</f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95" t="s">
        <v>140</v>
      </c>
      <c r="S5" s="296"/>
      <c r="T5" s="296"/>
      <c r="U5" s="296"/>
      <c r="V5" s="297"/>
      <c r="W5" s="45">
        <v>20</v>
      </c>
      <c r="X5" s="146" t="s">
        <v>18</v>
      </c>
      <c r="Y5" s="147" t="s">
        <v>18</v>
      </c>
      <c r="Z5" s="148" t="s">
        <v>18</v>
      </c>
      <c r="AA5" s="149" t="s">
        <v>18</v>
      </c>
      <c r="AB5" s="150" t="s">
        <v>18</v>
      </c>
      <c r="AC5" s="151" t="s">
        <v>18</v>
      </c>
      <c r="AD5" s="152" t="s">
        <v>18</v>
      </c>
      <c r="AE5" s="153" t="s">
        <v>18</v>
      </c>
      <c r="AF5" s="154" t="s">
        <v>18</v>
      </c>
      <c r="AG5" s="155" t="s">
        <v>18</v>
      </c>
      <c r="AH5" s="156" t="s">
        <v>18</v>
      </c>
      <c r="AI5" s="157" t="s">
        <v>18</v>
      </c>
    </row>
    <row r="6" spans="1:35" s="39" customFormat="1" ht="26.25" customHeight="1" x14ac:dyDescent="0.45">
      <c r="A6" s="26">
        <v>0.45833333333333331</v>
      </c>
      <c r="B6" s="167" t="s">
        <v>133</v>
      </c>
      <c r="C6" s="28">
        <v>4104</v>
      </c>
      <c r="D6" s="29">
        <v>4112</v>
      </c>
      <c r="E6" s="30">
        <f t="shared" si="0"/>
        <v>9</v>
      </c>
      <c r="F6" s="31">
        <v>0</v>
      </c>
      <c r="G6" s="31">
        <v>0</v>
      </c>
      <c r="H6" s="32">
        <f t="shared" si="1"/>
        <v>9</v>
      </c>
      <c r="I6" s="168">
        <f>9+0</f>
        <v>9</v>
      </c>
      <c r="J6" s="34">
        <f t="shared" si="5"/>
        <v>2</v>
      </c>
      <c r="K6" s="169">
        <v>8</v>
      </c>
      <c r="L6" s="36">
        <v>0</v>
      </c>
      <c r="M6" s="37">
        <v>0</v>
      </c>
      <c r="N6" s="91">
        <v>2</v>
      </c>
      <c r="O6" s="107">
        <v>1</v>
      </c>
      <c r="P6" s="170">
        <v>0</v>
      </c>
      <c r="Q6" s="171">
        <v>0</v>
      </c>
      <c r="R6" s="292" t="s">
        <v>131</v>
      </c>
      <c r="S6" s="293"/>
      <c r="T6" s="293"/>
      <c r="U6" s="293"/>
      <c r="V6" s="294"/>
      <c r="W6" s="45" t="s">
        <v>18</v>
      </c>
      <c r="X6" s="146"/>
      <c r="Y6" s="147" t="s">
        <v>45</v>
      </c>
      <c r="Z6" s="148"/>
      <c r="AA6" s="149">
        <f t="shared" ref="AA6:AA18" si="7">X6+Z6</f>
        <v>0</v>
      </c>
      <c r="AB6" s="150"/>
      <c r="AC6" s="151" t="s">
        <v>45</v>
      </c>
      <c r="AD6" s="152"/>
      <c r="AE6" s="153">
        <f t="shared" ref="AE6:AE18" si="8">AB6+AD6</f>
        <v>0</v>
      </c>
      <c r="AF6" s="190">
        <f>K6-AH6</f>
        <v>7</v>
      </c>
      <c r="AG6" s="155" t="s">
        <v>45</v>
      </c>
      <c r="AH6" s="156">
        <f>G6-O6+J6</f>
        <v>1</v>
      </c>
      <c r="AI6" s="157">
        <f t="shared" ref="AI6:AI18" si="9">AF6+AH6</f>
        <v>8</v>
      </c>
    </row>
    <row r="7" spans="1:35" s="39" customFormat="1" ht="26.25" customHeight="1" x14ac:dyDescent="0.45">
      <c r="A7" s="26">
        <v>0.5</v>
      </c>
      <c r="B7" s="167" t="s">
        <v>135</v>
      </c>
      <c r="C7" s="28">
        <v>4113</v>
      </c>
      <c r="D7" s="29">
        <v>4124</v>
      </c>
      <c r="E7" s="30">
        <f t="shared" si="0"/>
        <v>12</v>
      </c>
      <c r="F7" s="31">
        <v>1</v>
      </c>
      <c r="G7" s="31">
        <v>3</v>
      </c>
      <c r="H7" s="32">
        <f t="shared" si="1"/>
        <v>8</v>
      </c>
      <c r="I7" s="168">
        <f>8+3</f>
        <v>11</v>
      </c>
      <c r="J7" s="34">
        <f t="shared" si="5"/>
        <v>-2</v>
      </c>
      <c r="K7" s="169">
        <v>3</v>
      </c>
      <c r="L7" s="36">
        <v>0</v>
      </c>
      <c r="M7" s="37">
        <v>1</v>
      </c>
      <c r="N7" s="91">
        <v>2</v>
      </c>
      <c r="O7" s="107">
        <v>3</v>
      </c>
      <c r="P7" s="170">
        <v>0</v>
      </c>
      <c r="Q7" s="171">
        <v>2</v>
      </c>
      <c r="R7" s="292" t="s">
        <v>141</v>
      </c>
      <c r="S7" s="293"/>
      <c r="T7" s="293"/>
      <c r="U7" s="293"/>
      <c r="V7" s="294"/>
      <c r="W7" s="45" t="s">
        <v>18</v>
      </c>
      <c r="X7" s="146"/>
      <c r="Y7" s="147" t="s">
        <v>45</v>
      </c>
      <c r="Z7" s="148"/>
      <c r="AA7" s="149">
        <f t="shared" si="7"/>
        <v>0</v>
      </c>
      <c r="AB7" s="150"/>
      <c r="AC7" s="151" t="s">
        <v>45</v>
      </c>
      <c r="AD7" s="152"/>
      <c r="AE7" s="153">
        <f t="shared" si="8"/>
        <v>0</v>
      </c>
      <c r="AF7" s="190">
        <f>K7-AH7</f>
        <v>3</v>
      </c>
      <c r="AG7" s="155" t="s">
        <v>45</v>
      </c>
      <c r="AH7" s="156">
        <f>G7-O7</f>
        <v>0</v>
      </c>
      <c r="AI7" s="157">
        <f t="shared" si="9"/>
        <v>3</v>
      </c>
    </row>
    <row r="8" spans="1:35" s="39" customFormat="1" ht="26.25" customHeight="1" x14ac:dyDescent="0.45">
      <c r="A8" s="26">
        <v>0.52083333333333337</v>
      </c>
      <c r="B8" s="167" t="s">
        <v>54</v>
      </c>
      <c r="C8" s="28">
        <v>4125</v>
      </c>
      <c r="D8" s="29">
        <v>4136</v>
      </c>
      <c r="E8" s="30">
        <f t="shared" si="0"/>
        <v>12</v>
      </c>
      <c r="F8" s="31">
        <v>0</v>
      </c>
      <c r="G8" s="31">
        <v>0</v>
      </c>
      <c r="H8" s="32">
        <f t="shared" si="1"/>
        <v>12</v>
      </c>
      <c r="I8" s="168">
        <f>12+0</f>
        <v>12</v>
      </c>
      <c r="J8" s="34">
        <f t="shared" si="5"/>
        <v>0</v>
      </c>
      <c r="K8" s="169">
        <v>4</v>
      </c>
      <c r="L8" s="36">
        <v>0</v>
      </c>
      <c r="M8" s="37">
        <v>3</v>
      </c>
      <c r="N8" s="91">
        <v>5</v>
      </c>
      <c r="O8" s="107">
        <v>0</v>
      </c>
      <c r="P8" s="170">
        <v>0</v>
      </c>
      <c r="Q8" s="171">
        <v>0</v>
      </c>
      <c r="R8" s="292"/>
      <c r="S8" s="293"/>
      <c r="T8" s="293"/>
      <c r="U8" s="293"/>
      <c r="V8" s="294"/>
      <c r="W8" s="45" t="s">
        <v>18</v>
      </c>
      <c r="X8" s="146"/>
      <c r="Y8" s="147" t="s">
        <v>45</v>
      </c>
      <c r="Z8" s="148"/>
      <c r="AA8" s="149">
        <f t="shared" si="7"/>
        <v>0</v>
      </c>
      <c r="AB8" s="150"/>
      <c r="AC8" s="151" t="s">
        <v>45</v>
      </c>
      <c r="AD8" s="152"/>
      <c r="AE8" s="153">
        <f t="shared" si="8"/>
        <v>0</v>
      </c>
      <c r="AF8" s="190">
        <f>K8-AH8</f>
        <v>4</v>
      </c>
      <c r="AG8" s="155" t="s">
        <v>45</v>
      </c>
      <c r="AH8" s="156">
        <f>G8-O8+J8</f>
        <v>0</v>
      </c>
      <c r="AI8" s="157">
        <f t="shared" si="9"/>
        <v>4</v>
      </c>
    </row>
    <row r="9" spans="1:35" s="39" customFormat="1" ht="26.25" customHeight="1" x14ac:dyDescent="0.45">
      <c r="A9" s="26">
        <v>4.1666666666666664E-2</v>
      </c>
      <c r="B9" s="167" t="s">
        <v>74</v>
      </c>
      <c r="C9" s="28">
        <v>4137</v>
      </c>
      <c r="D9" s="29">
        <v>4152</v>
      </c>
      <c r="E9" s="30">
        <f t="shared" si="0"/>
        <v>16</v>
      </c>
      <c r="F9" s="31">
        <v>3</v>
      </c>
      <c r="G9" s="31">
        <v>4</v>
      </c>
      <c r="H9" s="32">
        <f t="shared" si="1"/>
        <v>9</v>
      </c>
      <c r="I9" s="168">
        <f>9+4</f>
        <v>13</v>
      </c>
      <c r="J9" s="34">
        <f t="shared" si="5"/>
        <v>0</v>
      </c>
      <c r="K9" s="169">
        <v>2</v>
      </c>
      <c r="L9" s="36">
        <v>0</v>
      </c>
      <c r="M9" s="37">
        <v>4</v>
      </c>
      <c r="N9" s="91">
        <v>3</v>
      </c>
      <c r="O9" s="107">
        <v>4</v>
      </c>
      <c r="P9" s="170">
        <v>0</v>
      </c>
      <c r="Q9" s="171">
        <v>0</v>
      </c>
      <c r="R9" s="292" t="s">
        <v>142</v>
      </c>
      <c r="S9" s="293"/>
      <c r="T9" s="293"/>
      <c r="U9" s="293"/>
      <c r="V9" s="294"/>
      <c r="W9" s="45" t="s">
        <v>18</v>
      </c>
      <c r="X9" s="146"/>
      <c r="Y9" s="147" t="s">
        <v>45</v>
      </c>
      <c r="Z9" s="148"/>
      <c r="AA9" s="149">
        <f t="shared" si="7"/>
        <v>0</v>
      </c>
      <c r="AB9" s="150"/>
      <c r="AC9" s="151" t="s">
        <v>45</v>
      </c>
      <c r="AD9" s="152"/>
      <c r="AE9" s="153">
        <f t="shared" si="8"/>
        <v>0</v>
      </c>
      <c r="AF9" s="190">
        <f>K9-AH9</f>
        <v>2</v>
      </c>
      <c r="AG9" s="155" t="s">
        <v>45</v>
      </c>
      <c r="AH9" s="156">
        <f>G9-O9+J9</f>
        <v>0</v>
      </c>
      <c r="AI9" s="157">
        <f t="shared" si="9"/>
        <v>2</v>
      </c>
    </row>
    <row r="10" spans="1:35" s="39" customFormat="1" ht="15" customHeight="1" x14ac:dyDescent="0.45">
      <c r="A10" s="172">
        <v>4.1666666666666664E-2</v>
      </c>
      <c r="B10" s="173" t="s">
        <v>134</v>
      </c>
      <c r="C10" s="42" t="s">
        <v>18</v>
      </c>
      <c r="D10" s="43" t="s">
        <v>18</v>
      </c>
      <c r="E10" s="30" t="s">
        <v>18</v>
      </c>
      <c r="F10" s="44" t="s">
        <v>18</v>
      </c>
      <c r="G10" s="45" t="s">
        <v>18</v>
      </c>
      <c r="H10" s="32" t="s">
        <v>18</v>
      </c>
      <c r="I10" s="46" t="s">
        <v>18</v>
      </c>
      <c r="J10" s="34" t="e">
        <f t="shared" ref="J10" si="10">IF(ISBLANK(I10),-90,(-((I10)-SUM(L10:Q10,K10))))</f>
        <v>#VALUE!</v>
      </c>
      <c r="K10" s="47" t="s">
        <v>18</v>
      </c>
      <c r="L10" s="48" t="s">
        <v>18</v>
      </c>
      <c r="M10" s="49" t="s">
        <v>18</v>
      </c>
      <c r="N10" s="92" t="s">
        <v>18</v>
      </c>
      <c r="O10" s="103" t="s">
        <v>18</v>
      </c>
      <c r="P10" s="48" t="s">
        <v>18</v>
      </c>
      <c r="Q10" s="50" t="s">
        <v>18</v>
      </c>
      <c r="R10" s="295" t="s">
        <v>143</v>
      </c>
      <c r="S10" s="296"/>
      <c r="T10" s="296"/>
      <c r="U10" s="296"/>
      <c r="V10" s="297"/>
      <c r="W10" s="45">
        <v>20</v>
      </c>
      <c r="X10" s="146" t="s">
        <v>18</v>
      </c>
      <c r="Y10" s="147" t="s">
        <v>18</v>
      </c>
      <c r="Z10" s="148" t="s">
        <v>18</v>
      </c>
      <c r="AA10" s="149" t="s">
        <v>18</v>
      </c>
      <c r="AB10" s="150" t="s">
        <v>18</v>
      </c>
      <c r="AC10" s="151" t="s">
        <v>18</v>
      </c>
      <c r="AD10" s="152" t="s">
        <v>18</v>
      </c>
      <c r="AE10" s="153" t="s">
        <v>18</v>
      </c>
      <c r="AF10" s="154" t="s">
        <v>18</v>
      </c>
      <c r="AG10" s="155" t="s">
        <v>18</v>
      </c>
      <c r="AH10" s="156" t="s">
        <v>18</v>
      </c>
      <c r="AI10" s="157" t="s">
        <v>18</v>
      </c>
    </row>
    <row r="11" spans="1:35" s="39" customFormat="1" ht="15" customHeight="1" x14ac:dyDescent="0.45">
      <c r="A11" s="172">
        <v>4.1666666666666664E-2</v>
      </c>
      <c r="B11" s="173" t="s">
        <v>57</v>
      </c>
      <c r="C11" s="42" t="s">
        <v>18</v>
      </c>
      <c r="D11" s="43" t="s">
        <v>18</v>
      </c>
      <c r="E11" s="30" t="s">
        <v>18</v>
      </c>
      <c r="F11" s="44" t="s">
        <v>18</v>
      </c>
      <c r="G11" s="45" t="s">
        <v>18</v>
      </c>
      <c r="H11" s="32" t="s">
        <v>18</v>
      </c>
      <c r="I11" s="46" t="s">
        <v>18</v>
      </c>
      <c r="J11" s="34" t="e">
        <f t="shared" si="5"/>
        <v>#VALUE!</v>
      </c>
      <c r="K11" s="47" t="s">
        <v>18</v>
      </c>
      <c r="L11" s="48" t="s">
        <v>18</v>
      </c>
      <c r="M11" s="49" t="s">
        <v>18</v>
      </c>
      <c r="N11" s="92" t="s">
        <v>18</v>
      </c>
      <c r="O11" s="103" t="s">
        <v>18</v>
      </c>
      <c r="P11" s="48" t="s">
        <v>18</v>
      </c>
      <c r="Q11" s="50" t="s">
        <v>18</v>
      </c>
      <c r="R11" s="295" t="s">
        <v>144</v>
      </c>
      <c r="S11" s="296"/>
      <c r="T11" s="296"/>
      <c r="U11" s="296"/>
      <c r="V11" s="297"/>
      <c r="W11" s="45">
        <v>21</v>
      </c>
      <c r="X11" s="146" t="s">
        <v>18</v>
      </c>
      <c r="Y11" s="147" t="s">
        <v>18</v>
      </c>
      <c r="Z11" s="148" t="s">
        <v>18</v>
      </c>
      <c r="AA11" s="149" t="s">
        <v>18</v>
      </c>
      <c r="AB11" s="150" t="s">
        <v>18</v>
      </c>
      <c r="AC11" s="151" t="s">
        <v>18</v>
      </c>
      <c r="AD11" s="152" t="s">
        <v>18</v>
      </c>
      <c r="AE11" s="153" t="s">
        <v>18</v>
      </c>
      <c r="AF11" s="154" t="s">
        <v>18</v>
      </c>
      <c r="AG11" s="155" t="s">
        <v>18</v>
      </c>
      <c r="AH11" s="156" t="s">
        <v>18</v>
      </c>
      <c r="AI11" s="157" t="s">
        <v>18</v>
      </c>
    </row>
    <row r="12" spans="1:35" s="39" customFormat="1" ht="26.25" customHeight="1" x14ac:dyDescent="0.45">
      <c r="A12" s="26">
        <v>8.3333333333333329E-2</v>
      </c>
      <c r="B12" s="167" t="s">
        <v>133</v>
      </c>
      <c r="C12" s="28">
        <v>4153</v>
      </c>
      <c r="D12" s="29">
        <v>4168</v>
      </c>
      <c r="E12" s="30">
        <f t="shared" si="0"/>
        <v>16</v>
      </c>
      <c r="F12" s="31">
        <v>1</v>
      </c>
      <c r="G12" s="31">
        <v>5</v>
      </c>
      <c r="H12" s="32">
        <f t="shared" si="1"/>
        <v>10</v>
      </c>
      <c r="I12" s="168">
        <f>10+5</f>
        <v>15</v>
      </c>
      <c r="J12" s="34">
        <f t="shared" si="5"/>
        <v>0</v>
      </c>
      <c r="K12" s="169">
        <v>9</v>
      </c>
      <c r="L12" s="36">
        <v>0</v>
      </c>
      <c r="M12" s="37">
        <v>1</v>
      </c>
      <c r="N12" s="91">
        <v>2</v>
      </c>
      <c r="O12" s="107">
        <v>3</v>
      </c>
      <c r="P12" s="170">
        <v>0</v>
      </c>
      <c r="Q12" s="171">
        <v>0</v>
      </c>
      <c r="R12" s="292" t="s">
        <v>145</v>
      </c>
      <c r="S12" s="293"/>
      <c r="T12" s="293"/>
      <c r="U12" s="293"/>
      <c r="V12" s="294"/>
      <c r="W12" s="45" t="s">
        <v>18</v>
      </c>
      <c r="X12" s="146"/>
      <c r="Y12" s="147" t="s">
        <v>45</v>
      </c>
      <c r="Z12" s="148"/>
      <c r="AA12" s="149">
        <f t="shared" si="7"/>
        <v>0</v>
      </c>
      <c r="AB12" s="150"/>
      <c r="AC12" s="151" t="s">
        <v>45</v>
      </c>
      <c r="AD12" s="152"/>
      <c r="AE12" s="153">
        <f t="shared" si="8"/>
        <v>0</v>
      </c>
      <c r="AF12" s="190">
        <f>K12-AH12</f>
        <v>7</v>
      </c>
      <c r="AG12" s="155" t="s">
        <v>45</v>
      </c>
      <c r="AH12" s="156">
        <f>G12-O12+J12</f>
        <v>2</v>
      </c>
      <c r="AI12" s="157">
        <f t="shared" si="9"/>
        <v>9</v>
      </c>
    </row>
    <row r="13" spans="1:35" s="39" customFormat="1" ht="26.25" customHeight="1" x14ac:dyDescent="0.45">
      <c r="A13" s="26">
        <v>0.125</v>
      </c>
      <c r="B13" s="167" t="s">
        <v>54</v>
      </c>
      <c r="C13" s="28">
        <v>4169</v>
      </c>
      <c r="D13" s="29">
        <v>4176</v>
      </c>
      <c r="E13" s="30">
        <f t="shared" si="0"/>
        <v>8</v>
      </c>
      <c r="F13" s="31">
        <v>2</v>
      </c>
      <c r="G13" s="31">
        <v>0</v>
      </c>
      <c r="H13" s="32">
        <f t="shared" si="1"/>
        <v>6</v>
      </c>
      <c r="I13" s="168">
        <f>6+0</f>
        <v>6</v>
      </c>
      <c r="J13" s="34">
        <f t="shared" si="5"/>
        <v>0</v>
      </c>
      <c r="K13" s="169">
        <v>4</v>
      </c>
      <c r="L13" s="36">
        <v>0</v>
      </c>
      <c r="M13" s="37">
        <v>2</v>
      </c>
      <c r="N13" s="91">
        <v>0</v>
      </c>
      <c r="O13" s="107">
        <v>0</v>
      </c>
      <c r="P13" s="170">
        <v>1</v>
      </c>
      <c r="Q13" s="171">
        <v>0</v>
      </c>
      <c r="R13" s="292" t="s">
        <v>146</v>
      </c>
      <c r="S13" s="293"/>
      <c r="T13" s="293"/>
      <c r="U13" s="293"/>
      <c r="V13" s="294"/>
      <c r="W13" s="45" t="s">
        <v>18</v>
      </c>
      <c r="X13" s="146"/>
      <c r="Y13" s="147" t="s">
        <v>45</v>
      </c>
      <c r="Z13" s="148"/>
      <c r="AA13" s="149">
        <f t="shared" si="7"/>
        <v>0</v>
      </c>
      <c r="AB13" s="150"/>
      <c r="AC13" s="151" t="s">
        <v>45</v>
      </c>
      <c r="AD13" s="152"/>
      <c r="AE13" s="153">
        <f t="shared" si="8"/>
        <v>0</v>
      </c>
      <c r="AF13" s="190">
        <f>K13-AH13</f>
        <v>4</v>
      </c>
      <c r="AG13" s="155" t="s">
        <v>45</v>
      </c>
      <c r="AH13" s="156">
        <f>G13-O13+J13</f>
        <v>0</v>
      </c>
      <c r="AI13" s="157">
        <f t="shared" si="9"/>
        <v>4</v>
      </c>
    </row>
    <row r="14" spans="1:35" s="39" customFormat="1" ht="26.25" customHeight="1" x14ac:dyDescent="0.45">
      <c r="A14" s="26">
        <v>0.14583333333333334</v>
      </c>
      <c r="B14" s="167" t="s">
        <v>57</v>
      </c>
      <c r="C14" s="28">
        <v>4177</v>
      </c>
      <c r="D14" s="29">
        <v>4186</v>
      </c>
      <c r="E14" s="30">
        <f t="shared" si="0"/>
        <v>10</v>
      </c>
      <c r="F14" s="31">
        <v>2</v>
      </c>
      <c r="G14" s="31">
        <v>2</v>
      </c>
      <c r="H14" s="32">
        <f>E14-G14-F14</f>
        <v>6</v>
      </c>
      <c r="I14" s="168">
        <f>6+2</f>
        <v>8</v>
      </c>
      <c r="J14" s="34">
        <f t="shared" ref="J14:J16" si="11">IF(ISBLANK(I14),-90,(-((I14)-SUM(L14:Q14,K14))))</f>
        <v>0</v>
      </c>
      <c r="K14" s="169">
        <v>3</v>
      </c>
      <c r="L14" s="36">
        <v>5</v>
      </c>
      <c r="M14" s="37">
        <v>0</v>
      </c>
      <c r="N14" s="91">
        <v>0</v>
      </c>
      <c r="O14" s="107">
        <v>0</v>
      </c>
      <c r="P14" s="170">
        <v>0</v>
      </c>
      <c r="Q14" s="171">
        <v>0</v>
      </c>
      <c r="R14" s="292" t="s">
        <v>147</v>
      </c>
      <c r="S14" s="293"/>
      <c r="T14" s="293"/>
      <c r="U14" s="293"/>
      <c r="V14" s="294"/>
      <c r="W14" s="45"/>
      <c r="X14" s="146" t="s">
        <v>18</v>
      </c>
      <c r="Y14" s="147" t="s">
        <v>18</v>
      </c>
      <c r="Z14" s="148" t="s">
        <v>18</v>
      </c>
      <c r="AA14" s="149" t="s">
        <v>18</v>
      </c>
      <c r="AB14" s="150" t="s">
        <v>18</v>
      </c>
      <c r="AC14" s="151" t="s">
        <v>18</v>
      </c>
      <c r="AD14" s="152" t="s">
        <v>18</v>
      </c>
      <c r="AE14" s="153" t="s">
        <v>18</v>
      </c>
      <c r="AF14" s="190">
        <f>K14-AH14</f>
        <v>1</v>
      </c>
      <c r="AG14" s="155" t="s">
        <v>45</v>
      </c>
      <c r="AH14" s="156">
        <f>G14-O14+J14</f>
        <v>2</v>
      </c>
      <c r="AI14" s="157" t="s">
        <v>18</v>
      </c>
    </row>
    <row r="15" spans="1:35" s="39" customFormat="1" ht="26.25" customHeight="1" x14ac:dyDescent="0.45">
      <c r="A15" s="26">
        <v>0.16666666666666666</v>
      </c>
      <c r="B15" s="167" t="s">
        <v>136</v>
      </c>
      <c r="C15" s="28">
        <v>4187</v>
      </c>
      <c r="D15" s="29">
        <v>4193</v>
      </c>
      <c r="E15" s="30">
        <f t="shared" si="0"/>
        <v>7</v>
      </c>
      <c r="F15" s="31">
        <v>1</v>
      </c>
      <c r="G15" s="31">
        <v>1</v>
      </c>
      <c r="H15" s="32">
        <f t="shared" si="1"/>
        <v>5</v>
      </c>
      <c r="I15" s="168">
        <f>5+1</f>
        <v>6</v>
      </c>
      <c r="J15" s="34">
        <f t="shared" si="11"/>
        <v>0</v>
      </c>
      <c r="K15" s="169">
        <v>3</v>
      </c>
      <c r="L15" s="36">
        <v>3</v>
      </c>
      <c r="M15" s="37">
        <v>0</v>
      </c>
      <c r="N15" s="91">
        <v>0</v>
      </c>
      <c r="O15" s="107">
        <v>0</v>
      </c>
      <c r="P15" s="170">
        <v>0</v>
      </c>
      <c r="Q15" s="171">
        <v>0</v>
      </c>
      <c r="R15" s="292"/>
      <c r="S15" s="293"/>
      <c r="T15" s="293"/>
      <c r="U15" s="293"/>
      <c r="V15" s="294"/>
      <c r="W15" s="45" t="s">
        <v>18</v>
      </c>
      <c r="X15" s="146" t="s">
        <v>18</v>
      </c>
      <c r="Y15" s="147" t="s">
        <v>18</v>
      </c>
      <c r="Z15" s="148" t="s">
        <v>18</v>
      </c>
      <c r="AA15" s="149" t="s">
        <v>18</v>
      </c>
      <c r="AB15" s="150" t="s">
        <v>18</v>
      </c>
      <c r="AC15" s="151" t="s">
        <v>18</v>
      </c>
      <c r="AD15" s="152" t="s">
        <v>18</v>
      </c>
      <c r="AE15" s="153" t="s">
        <v>18</v>
      </c>
      <c r="AF15" s="190">
        <f>K15-AH15</f>
        <v>2</v>
      </c>
      <c r="AG15" s="155" t="s">
        <v>45</v>
      </c>
      <c r="AH15" s="156">
        <f>G15-O15+J15</f>
        <v>1</v>
      </c>
      <c r="AI15" s="157" t="s">
        <v>18</v>
      </c>
    </row>
    <row r="16" spans="1:35" s="39" customFormat="1" ht="15" customHeight="1" x14ac:dyDescent="0.45">
      <c r="A16" s="172">
        <v>0.1875</v>
      </c>
      <c r="B16" s="173" t="s">
        <v>58</v>
      </c>
      <c r="C16" s="42" t="s">
        <v>18</v>
      </c>
      <c r="D16" s="43" t="s">
        <v>18</v>
      </c>
      <c r="E16" s="30" t="s">
        <v>18</v>
      </c>
      <c r="F16" s="44" t="s">
        <v>18</v>
      </c>
      <c r="G16" s="45" t="s">
        <v>18</v>
      </c>
      <c r="H16" s="32" t="s">
        <v>18</v>
      </c>
      <c r="I16" s="46" t="s">
        <v>18</v>
      </c>
      <c r="J16" s="34" t="e">
        <f t="shared" si="11"/>
        <v>#VALUE!</v>
      </c>
      <c r="K16" s="47" t="s">
        <v>18</v>
      </c>
      <c r="L16" s="48" t="s">
        <v>18</v>
      </c>
      <c r="M16" s="49" t="s">
        <v>18</v>
      </c>
      <c r="N16" s="92" t="s">
        <v>18</v>
      </c>
      <c r="O16" s="103" t="s">
        <v>18</v>
      </c>
      <c r="P16" s="48" t="s">
        <v>18</v>
      </c>
      <c r="Q16" s="50" t="s">
        <v>18</v>
      </c>
      <c r="R16" s="295" t="s">
        <v>148</v>
      </c>
      <c r="S16" s="296"/>
      <c r="T16" s="296"/>
      <c r="U16" s="296"/>
      <c r="V16" s="297"/>
      <c r="W16" s="45">
        <v>35</v>
      </c>
      <c r="X16" s="146" t="s">
        <v>18</v>
      </c>
      <c r="Y16" s="147" t="s">
        <v>18</v>
      </c>
      <c r="Z16" s="148" t="s">
        <v>18</v>
      </c>
      <c r="AA16" s="149" t="s">
        <v>18</v>
      </c>
      <c r="AB16" s="150" t="s">
        <v>18</v>
      </c>
      <c r="AC16" s="151" t="s">
        <v>18</v>
      </c>
      <c r="AD16" s="152" t="s">
        <v>18</v>
      </c>
      <c r="AE16" s="153" t="s">
        <v>18</v>
      </c>
      <c r="AF16" s="154" t="s">
        <v>18</v>
      </c>
      <c r="AG16" s="155" t="s">
        <v>18</v>
      </c>
      <c r="AH16" s="156" t="s">
        <v>18</v>
      </c>
      <c r="AI16" s="157" t="s">
        <v>18</v>
      </c>
    </row>
    <row r="17" spans="1:35" s="39" customFormat="1" ht="13.5" customHeight="1" x14ac:dyDescent="0.45">
      <c r="A17" s="174">
        <v>0.25</v>
      </c>
      <c r="B17" s="175" t="s">
        <v>137</v>
      </c>
      <c r="C17" s="176" t="s">
        <v>18</v>
      </c>
      <c r="D17" s="177" t="s">
        <v>18</v>
      </c>
      <c r="E17" s="30" t="s">
        <v>18</v>
      </c>
      <c r="F17" s="178" t="s">
        <v>18</v>
      </c>
      <c r="G17" s="178" t="s">
        <v>18</v>
      </c>
      <c r="H17" s="32" t="s">
        <v>18</v>
      </c>
      <c r="I17" s="179" t="s">
        <v>18</v>
      </c>
      <c r="J17" s="34" t="e">
        <f t="shared" si="5"/>
        <v>#VALUE!</v>
      </c>
      <c r="K17" s="180" t="s">
        <v>18</v>
      </c>
      <c r="L17" s="181" t="s">
        <v>18</v>
      </c>
      <c r="M17" s="178" t="s">
        <v>18</v>
      </c>
      <c r="N17" s="182" t="s">
        <v>18</v>
      </c>
      <c r="O17" s="183" t="s">
        <v>18</v>
      </c>
      <c r="P17" s="181" t="s">
        <v>18</v>
      </c>
      <c r="Q17" s="184" t="s">
        <v>18</v>
      </c>
      <c r="R17" s="289" t="s">
        <v>62</v>
      </c>
      <c r="S17" s="290"/>
      <c r="T17" s="290"/>
      <c r="U17" s="290"/>
      <c r="V17" s="291"/>
      <c r="W17" s="178" t="s">
        <v>18</v>
      </c>
      <c r="X17" s="182"/>
      <c r="Y17" s="185" t="s">
        <v>45</v>
      </c>
      <c r="Z17" s="181"/>
      <c r="AA17" s="149">
        <f t="shared" si="7"/>
        <v>0</v>
      </c>
      <c r="AB17" s="182"/>
      <c r="AC17" s="185" t="s">
        <v>45</v>
      </c>
      <c r="AD17" s="181"/>
      <c r="AE17" s="153">
        <f t="shared" si="8"/>
        <v>0</v>
      </c>
      <c r="AF17" s="182"/>
      <c r="AG17" s="185" t="s">
        <v>45</v>
      </c>
      <c r="AH17" s="181"/>
      <c r="AI17" s="157">
        <f t="shared" si="9"/>
        <v>0</v>
      </c>
    </row>
    <row r="18" spans="1:35" s="39" customFormat="1" ht="13.5" customHeight="1" x14ac:dyDescent="0.45">
      <c r="A18" s="174">
        <v>0.27083333333333331</v>
      </c>
      <c r="B18" s="175" t="s">
        <v>58</v>
      </c>
      <c r="C18" s="176" t="s">
        <v>18</v>
      </c>
      <c r="D18" s="177" t="s">
        <v>18</v>
      </c>
      <c r="E18" s="30" t="s">
        <v>18</v>
      </c>
      <c r="F18" s="178" t="s">
        <v>18</v>
      </c>
      <c r="G18" s="178" t="s">
        <v>18</v>
      </c>
      <c r="H18" s="32" t="s">
        <v>18</v>
      </c>
      <c r="I18" s="179" t="s">
        <v>18</v>
      </c>
      <c r="J18" s="34" t="e">
        <f t="shared" si="5"/>
        <v>#VALUE!</v>
      </c>
      <c r="K18" s="180" t="s">
        <v>18</v>
      </c>
      <c r="L18" s="181" t="s">
        <v>18</v>
      </c>
      <c r="M18" s="178" t="s">
        <v>18</v>
      </c>
      <c r="N18" s="182" t="s">
        <v>18</v>
      </c>
      <c r="O18" s="183" t="s">
        <v>18</v>
      </c>
      <c r="P18" s="181" t="s">
        <v>18</v>
      </c>
      <c r="Q18" s="184" t="s">
        <v>18</v>
      </c>
      <c r="R18" s="289" t="s">
        <v>62</v>
      </c>
      <c r="S18" s="290"/>
      <c r="T18" s="290"/>
      <c r="U18" s="290"/>
      <c r="V18" s="291"/>
      <c r="W18" s="178" t="s">
        <v>18</v>
      </c>
      <c r="X18" s="182"/>
      <c r="Y18" s="185" t="s">
        <v>45</v>
      </c>
      <c r="Z18" s="181"/>
      <c r="AA18" s="149">
        <f t="shared" si="7"/>
        <v>0</v>
      </c>
      <c r="AB18" s="182"/>
      <c r="AC18" s="185" t="s">
        <v>45</v>
      </c>
      <c r="AD18" s="181"/>
      <c r="AE18" s="153">
        <f t="shared" si="8"/>
        <v>0</v>
      </c>
      <c r="AF18" s="182"/>
      <c r="AG18" s="185" t="s">
        <v>45</v>
      </c>
      <c r="AH18" s="181"/>
      <c r="AI18" s="157">
        <f t="shared" si="9"/>
        <v>0</v>
      </c>
    </row>
    <row r="19" spans="1:35" s="39" customFormat="1" ht="26.25" hidden="1" customHeight="1" x14ac:dyDescent="0.45">
      <c r="A19" s="26"/>
      <c r="B19" s="27"/>
      <c r="C19" s="28"/>
      <c r="D19" s="29"/>
      <c r="E19" s="30">
        <f t="shared" ref="E19:E57" si="12">IF(ISBLANK(D19),0,(D19-C19+1))</f>
        <v>0</v>
      </c>
      <c r="F19" s="31"/>
      <c r="G19" s="31"/>
      <c r="H19" s="32">
        <f>E19-G19-F19</f>
        <v>0</v>
      </c>
      <c r="I19" s="33"/>
      <c r="J19" s="34">
        <f t="shared" ref="J19:J58" si="13">IF(ISBLANK(I19),-90,(-((I19)-(SUM(L19:Q19,K19)))))</f>
        <v>-90</v>
      </c>
      <c r="K19" s="35"/>
      <c r="L19" s="36"/>
      <c r="M19" s="37"/>
      <c r="N19" s="91"/>
      <c r="O19" s="107"/>
      <c r="P19" s="36"/>
      <c r="Q19" s="38"/>
      <c r="R19" s="201"/>
      <c r="S19" s="202"/>
      <c r="T19" s="202"/>
      <c r="U19" s="202"/>
      <c r="V19" s="203"/>
      <c r="W19" s="45" t="s">
        <v>18</v>
      </c>
      <c r="X19" s="146"/>
      <c r="Y19" s="147" t="s">
        <v>45</v>
      </c>
      <c r="Z19" s="148"/>
      <c r="AA19" s="149">
        <f t="shared" ref="AA19:AA36" si="14">X19+Z19</f>
        <v>0</v>
      </c>
      <c r="AB19" s="150"/>
      <c r="AC19" s="151" t="s">
        <v>45</v>
      </c>
      <c r="AD19" s="152"/>
      <c r="AE19" s="153">
        <f t="shared" ref="AE19:AE56" si="15">AB19+AD19</f>
        <v>0</v>
      </c>
      <c r="AF19" s="154"/>
      <c r="AG19" s="155" t="s">
        <v>45</v>
      </c>
      <c r="AH19" s="156"/>
      <c r="AI19" s="157">
        <f t="shared" ref="AI19:AI56" si="16">AF19+AH19</f>
        <v>0</v>
      </c>
    </row>
    <row r="20" spans="1:35" s="39" customFormat="1" ht="26.25" hidden="1" customHeight="1" x14ac:dyDescent="0.45">
      <c r="A20" s="26"/>
      <c r="B20" s="27"/>
      <c r="C20" s="28"/>
      <c r="D20" s="29"/>
      <c r="E20" s="30">
        <f t="shared" si="12"/>
        <v>0</v>
      </c>
      <c r="F20" s="31"/>
      <c r="G20" s="31"/>
      <c r="H20" s="32">
        <f t="shared" ref="H20" si="17">E20-G20-F20</f>
        <v>0</v>
      </c>
      <c r="I20" s="33"/>
      <c r="J20" s="34">
        <f t="shared" si="13"/>
        <v>-90</v>
      </c>
      <c r="K20" s="35"/>
      <c r="L20" s="36"/>
      <c r="M20" s="37"/>
      <c r="N20" s="91"/>
      <c r="O20" s="107"/>
      <c r="P20" s="36"/>
      <c r="Q20" s="38"/>
      <c r="R20" s="201"/>
      <c r="S20" s="202"/>
      <c r="T20" s="202"/>
      <c r="U20" s="202"/>
      <c r="V20" s="203"/>
      <c r="W20" s="45" t="s">
        <v>18</v>
      </c>
      <c r="X20" s="146"/>
      <c r="Y20" s="147" t="s">
        <v>45</v>
      </c>
      <c r="Z20" s="148"/>
      <c r="AA20" s="149">
        <f t="shared" si="14"/>
        <v>0</v>
      </c>
      <c r="AB20" s="150"/>
      <c r="AC20" s="151" t="s">
        <v>45</v>
      </c>
      <c r="AD20" s="152"/>
      <c r="AE20" s="153">
        <f t="shared" si="15"/>
        <v>0</v>
      </c>
      <c r="AF20" s="154"/>
      <c r="AG20" s="155" t="s">
        <v>45</v>
      </c>
      <c r="AH20" s="156"/>
      <c r="AI20" s="157">
        <f t="shared" si="16"/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si="12"/>
        <v>0</v>
      </c>
      <c r="F21" s="31"/>
      <c r="G21" s="31"/>
      <c r="H21" s="32">
        <f t="shared" ref="H21:H24" si="18">E21-G21-F21</f>
        <v>0</v>
      </c>
      <c r="I21" s="33"/>
      <c r="J21" s="34">
        <f t="shared" si="13"/>
        <v>-90</v>
      </c>
      <c r="K21" s="35"/>
      <c r="L21" s="36"/>
      <c r="M21" s="37"/>
      <c r="N21" s="91"/>
      <c r="O21" s="107"/>
      <c r="P21" s="36"/>
      <c r="Q21" s="38"/>
      <c r="R21" s="201"/>
      <c r="S21" s="202"/>
      <c r="T21" s="202"/>
      <c r="U21" s="202"/>
      <c r="V21" s="203"/>
      <c r="W21" s="45" t="s">
        <v>18</v>
      </c>
      <c r="X21" s="146"/>
      <c r="Y21" s="147" t="s">
        <v>45</v>
      </c>
      <c r="Z21" s="148"/>
      <c r="AA21" s="149">
        <f t="shared" si="14"/>
        <v>0</v>
      </c>
      <c r="AB21" s="150"/>
      <c r="AC21" s="151" t="s">
        <v>45</v>
      </c>
      <c r="AD21" s="152"/>
      <c r="AE21" s="153">
        <f t="shared" si="15"/>
        <v>0</v>
      </c>
      <c r="AF21" s="154"/>
      <c r="AG21" s="155" t="s">
        <v>45</v>
      </c>
      <c r="AH21" s="156"/>
      <c r="AI21" s="157">
        <f t="shared" si="16"/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12"/>
        <v>0</v>
      </c>
      <c r="F22" s="31"/>
      <c r="G22" s="31"/>
      <c r="H22" s="32">
        <f t="shared" si="18"/>
        <v>0</v>
      </c>
      <c r="I22" s="33"/>
      <c r="J22" s="34">
        <f t="shared" si="13"/>
        <v>-90</v>
      </c>
      <c r="K22" s="35"/>
      <c r="L22" s="36"/>
      <c r="M22" s="37"/>
      <c r="N22" s="91"/>
      <c r="O22" s="107"/>
      <c r="P22" s="36"/>
      <c r="Q22" s="38"/>
      <c r="R22" s="201"/>
      <c r="S22" s="202"/>
      <c r="T22" s="202"/>
      <c r="U22" s="202"/>
      <c r="V22" s="203"/>
      <c r="W22" s="45" t="s">
        <v>18</v>
      </c>
      <c r="X22" s="146"/>
      <c r="Y22" s="147" t="s">
        <v>45</v>
      </c>
      <c r="Z22" s="148"/>
      <c r="AA22" s="149">
        <f t="shared" si="14"/>
        <v>0</v>
      </c>
      <c r="AB22" s="150"/>
      <c r="AC22" s="151" t="s">
        <v>45</v>
      </c>
      <c r="AD22" s="152"/>
      <c r="AE22" s="153">
        <f t="shared" si="15"/>
        <v>0</v>
      </c>
      <c r="AF22" s="154"/>
      <c r="AG22" s="155" t="s">
        <v>45</v>
      </c>
      <c r="AH22" s="156"/>
      <c r="AI22" s="157">
        <f t="shared" si="16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12"/>
        <v>0</v>
      </c>
      <c r="F23" s="31"/>
      <c r="G23" s="31"/>
      <c r="H23" s="32">
        <f t="shared" si="18"/>
        <v>0</v>
      </c>
      <c r="I23" s="33"/>
      <c r="J23" s="34">
        <f t="shared" si="13"/>
        <v>-90</v>
      </c>
      <c r="K23" s="35"/>
      <c r="L23" s="36"/>
      <c r="M23" s="37"/>
      <c r="N23" s="91"/>
      <c r="O23" s="107"/>
      <c r="P23" s="36"/>
      <c r="Q23" s="38"/>
      <c r="R23" s="201"/>
      <c r="S23" s="202"/>
      <c r="T23" s="202"/>
      <c r="U23" s="202"/>
      <c r="V23" s="203"/>
      <c r="W23" s="45" t="s">
        <v>18</v>
      </c>
      <c r="X23" s="146"/>
      <c r="Y23" s="147" t="s">
        <v>45</v>
      </c>
      <c r="Z23" s="148"/>
      <c r="AA23" s="149">
        <f t="shared" si="14"/>
        <v>0</v>
      </c>
      <c r="AB23" s="150"/>
      <c r="AC23" s="151" t="s">
        <v>45</v>
      </c>
      <c r="AD23" s="152"/>
      <c r="AE23" s="153">
        <f t="shared" si="15"/>
        <v>0</v>
      </c>
      <c r="AF23" s="154"/>
      <c r="AG23" s="155" t="s">
        <v>45</v>
      </c>
      <c r="AH23" s="156"/>
      <c r="AI23" s="157">
        <f t="shared" si="16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12"/>
        <v>0</v>
      </c>
      <c r="F24" s="31"/>
      <c r="G24" s="31"/>
      <c r="H24" s="32">
        <f t="shared" si="18"/>
        <v>0</v>
      </c>
      <c r="I24" s="33"/>
      <c r="J24" s="34">
        <f t="shared" si="13"/>
        <v>-90</v>
      </c>
      <c r="K24" s="35"/>
      <c r="L24" s="36"/>
      <c r="M24" s="37"/>
      <c r="N24" s="91"/>
      <c r="O24" s="107"/>
      <c r="P24" s="36"/>
      <c r="Q24" s="38"/>
      <c r="R24" s="201"/>
      <c r="S24" s="202"/>
      <c r="T24" s="202"/>
      <c r="U24" s="202"/>
      <c r="V24" s="203"/>
      <c r="W24" s="45" t="s">
        <v>18</v>
      </c>
      <c r="X24" s="146"/>
      <c r="Y24" s="147" t="s">
        <v>45</v>
      </c>
      <c r="Z24" s="148"/>
      <c r="AA24" s="149">
        <f t="shared" si="14"/>
        <v>0</v>
      </c>
      <c r="AB24" s="150"/>
      <c r="AC24" s="151" t="s">
        <v>45</v>
      </c>
      <c r="AD24" s="152"/>
      <c r="AE24" s="153">
        <f t="shared" si="15"/>
        <v>0</v>
      </c>
      <c r="AF24" s="154"/>
      <c r="AG24" s="155" t="s">
        <v>45</v>
      </c>
      <c r="AH24" s="156"/>
      <c r="AI24" s="157">
        <f t="shared" si="16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12"/>
        <v>0</v>
      </c>
      <c r="F25" s="31"/>
      <c r="G25" s="31"/>
      <c r="H25" s="32">
        <f>E25-G25-F25</f>
        <v>0</v>
      </c>
      <c r="I25" s="33"/>
      <c r="J25" s="34">
        <f t="shared" si="13"/>
        <v>-90</v>
      </c>
      <c r="K25" s="35"/>
      <c r="L25" s="36"/>
      <c r="M25" s="37"/>
      <c r="N25" s="91"/>
      <c r="O25" s="107"/>
      <c r="P25" s="36"/>
      <c r="Q25" s="38"/>
      <c r="R25" s="201"/>
      <c r="S25" s="202"/>
      <c r="T25" s="202"/>
      <c r="U25" s="202"/>
      <c r="V25" s="203"/>
      <c r="W25" s="45" t="s">
        <v>18</v>
      </c>
      <c r="X25" s="146"/>
      <c r="Y25" s="147" t="s">
        <v>45</v>
      </c>
      <c r="Z25" s="148"/>
      <c r="AA25" s="149">
        <f t="shared" si="14"/>
        <v>0</v>
      </c>
      <c r="AB25" s="150"/>
      <c r="AC25" s="151" t="s">
        <v>45</v>
      </c>
      <c r="AD25" s="152"/>
      <c r="AE25" s="153">
        <f t="shared" si="15"/>
        <v>0</v>
      </c>
      <c r="AF25" s="154"/>
      <c r="AG25" s="155" t="s">
        <v>45</v>
      </c>
      <c r="AH25" s="156"/>
      <c r="AI25" s="157">
        <f t="shared" si="16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12"/>
        <v>0</v>
      </c>
      <c r="F26" s="31"/>
      <c r="G26" s="31"/>
      <c r="H26" s="32">
        <f t="shared" ref="H26:H32" si="19">E26-G26-F26</f>
        <v>0</v>
      </c>
      <c r="I26" s="33"/>
      <c r="J26" s="34">
        <f t="shared" si="13"/>
        <v>-90</v>
      </c>
      <c r="K26" s="35"/>
      <c r="L26" s="36"/>
      <c r="M26" s="37"/>
      <c r="N26" s="91"/>
      <c r="O26" s="107"/>
      <c r="P26" s="36"/>
      <c r="Q26" s="38"/>
      <c r="R26" s="201"/>
      <c r="S26" s="202"/>
      <c r="T26" s="202"/>
      <c r="U26" s="202"/>
      <c r="V26" s="203"/>
      <c r="W26" s="45" t="s">
        <v>18</v>
      </c>
      <c r="X26" s="146"/>
      <c r="Y26" s="147" t="s">
        <v>45</v>
      </c>
      <c r="Z26" s="148"/>
      <c r="AA26" s="149">
        <f t="shared" si="14"/>
        <v>0</v>
      </c>
      <c r="AB26" s="150"/>
      <c r="AC26" s="151" t="s">
        <v>45</v>
      </c>
      <c r="AD26" s="152"/>
      <c r="AE26" s="153">
        <f t="shared" si="15"/>
        <v>0</v>
      </c>
      <c r="AF26" s="154"/>
      <c r="AG26" s="155" t="s">
        <v>45</v>
      </c>
      <c r="AH26" s="156"/>
      <c r="AI26" s="157">
        <f t="shared" si="16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12"/>
        <v>0</v>
      </c>
      <c r="F27" s="31"/>
      <c r="G27" s="31"/>
      <c r="H27" s="32">
        <f t="shared" si="19"/>
        <v>0</v>
      </c>
      <c r="I27" s="33"/>
      <c r="J27" s="34">
        <f t="shared" si="13"/>
        <v>-90</v>
      </c>
      <c r="K27" s="35"/>
      <c r="L27" s="36"/>
      <c r="M27" s="37"/>
      <c r="N27" s="91"/>
      <c r="O27" s="107"/>
      <c r="P27" s="36"/>
      <c r="Q27" s="38"/>
      <c r="R27" s="201"/>
      <c r="S27" s="202"/>
      <c r="T27" s="202"/>
      <c r="U27" s="202"/>
      <c r="V27" s="203"/>
      <c r="W27" s="45" t="s">
        <v>18</v>
      </c>
      <c r="X27" s="146"/>
      <c r="Y27" s="147" t="s">
        <v>45</v>
      </c>
      <c r="Z27" s="148"/>
      <c r="AA27" s="149">
        <f t="shared" si="14"/>
        <v>0</v>
      </c>
      <c r="AB27" s="150"/>
      <c r="AC27" s="151" t="s">
        <v>45</v>
      </c>
      <c r="AD27" s="152"/>
      <c r="AE27" s="153">
        <f t="shared" si="15"/>
        <v>0</v>
      </c>
      <c r="AF27" s="154"/>
      <c r="AG27" s="155" t="s">
        <v>45</v>
      </c>
      <c r="AH27" s="156"/>
      <c r="AI27" s="157">
        <f t="shared" si="16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12"/>
        <v>0</v>
      </c>
      <c r="F28" s="31"/>
      <c r="G28" s="31"/>
      <c r="H28" s="32">
        <f t="shared" si="19"/>
        <v>0</v>
      </c>
      <c r="I28" s="33"/>
      <c r="J28" s="34">
        <f t="shared" si="13"/>
        <v>-90</v>
      </c>
      <c r="K28" s="35"/>
      <c r="L28" s="36"/>
      <c r="M28" s="37"/>
      <c r="N28" s="91"/>
      <c r="O28" s="107"/>
      <c r="P28" s="36"/>
      <c r="Q28" s="38"/>
      <c r="R28" s="201"/>
      <c r="S28" s="202"/>
      <c r="T28" s="202"/>
      <c r="U28" s="202"/>
      <c r="V28" s="203"/>
      <c r="W28" s="45" t="s">
        <v>18</v>
      </c>
      <c r="X28" s="146"/>
      <c r="Y28" s="147" t="s">
        <v>45</v>
      </c>
      <c r="Z28" s="148"/>
      <c r="AA28" s="149">
        <f t="shared" si="14"/>
        <v>0</v>
      </c>
      <c r="AB28" s="150"/>
      <c r="AC28" s="151" t="s">
        <v>45</v>
      </c>
      <c r="AD28" s="152"/>
      <c r="AE28" s="153">
        <f t="shared" si="15"/>
        <v>0</v>
      </c>
      <c r="AF28" s="154"/>
      <c r="AG28" s="155" t="s">
        <v>45</v>
      </c>
      <c r="AH28" s="156"/>
      <c r="AI28" s="157">
        <f t="shared" si="16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12"/>
        <v>0</v>
      </c>
      <c r="F29" s="31"/>
      <c r="G29" s="31"/>
      <c r="H29" s="32">
        <f t="shared" si="19"/>
        <v>0</v>
      </c>
      <c r="I29" s="33"/>
      <c r="J29" s="34">
        <f t="shared" si="13"/>
        <v>-90</v>
      </c>
      <c r="K29" s="35"/>
      <c r="L29" s="36"/>
      <c r="M29" s="37"/>
      <c r="N29" s="91"/>
      <c r="O29" s="107"/>
      <c r="P29" s="36"/>
      <c r="Q29" s="38"/>
      <c r="R29" s="201"/>
      <c r="S29" s="202"/>
      <c r="T29" s="202"/>
      <c r="U29" s="202"/>
      <c r="V29" s="203"/>
      <c r="W29" s="45" t="s">
        <v>18</v>
      </c>
      <c r="X29" s="146"/>
      <c r="Y29" s="147" t="s">
        <v>45</v>
      </c>
      <c r="Z29" s="148"/>
      <c r="AA29" s="149">
        <f t="shared" si="14"/>
        <v>0</v>
      </c>
      <c r="AB29" s="150"/>
      <c r="AC29" s="151" t="s">
        <v>45</v>
      </c>
      <c r="AD29" s="152"/>
      <c r="AE29" s="153">
        <f t="shared" si="15"/>
        <v>0</v>
      </c>
      <c r="AF29" s="154"/>
      <c r="AG29" s="155" t="s">
        <v>45</v>
      </c>
      <c r="AH29" s="156"/>
      <c r="AI29" s="157">
        <f t="shared" si="16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12"/>
        <v>0</v>
      </c>
      <c r="F30" s="31"/>
      <c r="G30" s="31"/>
      <c r="H30" s="32">
        <f t="shared" si="19"/>
        <v>0</v>
      </c>
      <c r="I30" s="33"/>
      <c r="J30" s="34">
        <f t="shared" si="13"/>
        <v>-90</v>
      </c>
      <c r="K30" s="35"/>
      <c r="L30" s="36"/>
      <c r="M30" s="37"/>
      <c r="N30" s="91"/>
      <c r="O30" s="107"/>
      <c r="P30" s="36"/>
      <c r="Q30" s="38"/>
      <c r="R30" s="201"/>
      <c r="S30" s="202"/>
      <c r="T30" s="202"/>
      <c r="U30" s="202"/>
      <c r="V30" s="203"/>
      <c r="W30" s="45" t="s">
        <v>18</v>
      </c>
      <c r="X30" s="146"/>
      <c r="Y30" s="147" t="s">
        <v>45</v>
      </c>
      <c r="Z30" s="148"/>
      <c r="AA30" s="149">
        <f t="shared" si="14"/>
        <v>0</v>
      </c>
      <c r="AB30" s="150"/>
      <c r="AC30" s="151" t="s">
        <v>45</v>
      </c>
      <c r="AD30" s="152"/>
      <c r="AE30" s="153">
        <f t="shared" si="15"/>
        <v>0</v>
      </c>
      <c r="AF30" s="154"/>
      <c r="AG30" s="155" t="s">
        <v>45</v>
      </c>
      <c r="AH30" s="156"/>
      <c r="AI30" s="157">
        <f t="shared" si="16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12"/>
        <v>0</v>
      </c>
      <c r="F31" s="31"/>
      <c r="G31" s="31"/>
      <c r="H31" s="32">
        <f t="shared" si="19"/>
        <v>0</v>
      </c>
      <c r="I31" s="33"/>
      <c r="J31" s="34">
        <f t="shared" si="13"/>
        <v>-90</v>
      </c>
      <c r="K31" s="35"/>
      <c r="L31" s="36"/>
      <c r="M31" s="37"/>
      <c r="N31" s="91"/>
      <c r="O31" s="107"/>
      <c r="P31" s="36"/>
      <c r="Q31" s="38"/>
      <c r="R31" s="201"/>
      <c r="S31" s="202"/>
      <c r="T31" s="202"/>
      <c r="U31" s="202"/>
      <c r="V31" s="203"/>
      <c r="W31" s="45" t="s">
        <v>18</v>
      </c>
      <c r="X31" s="146"/>
      <c r="Y31" s="147" t="s">
        <v>45</v>
      </c>
      <c r="Z31" s="148"/>
      <c r="AA31" s="149">
        <f t="shared" si="14"/>
        <v>0</v>
      </c>
      <c r="AB31" s="150"/>
      <c r="AC31" s="151" t="s">
        <v>45</v>
      </c>
      <c r="AD31" s="152"/>
      <c r="AE31" s="153">
        <f t="shared" si="15"/>
        <v>0</v>
      </c>
      <c r="AF31" s="154"/>
      <c r="AG31" s="155" t="s">
        <v>45</v>
      </c>
      <c r="AH31" s="156"/>
      <c r="AI31" s="157">
        <f t="shared" si="16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12"/>
        <v>0</v>
      </c>
      <c r="F32" s="31"/>
      <c r="G32" s="31"/>
      <c r="H32" s="32">
        <f t="shared" si="19"/>
        <v>0</v>
      </c>
      <c r="I32" s="33"/>
      <c r="J32" s="34">
        <f t="shared" si="13"/>
        <v>-90</v>
      </c>
      <c r="K32" s="35"/>
      <c r="L32" s="36"/>
      <c r="M32" s="37"/>
      <c r="N32" s="91"/>
      <c r="O32" s="107"/>
      <c r="P32" s="36"/>
      <c r="Q32" s="38"/>
      <c r="R32" s="201"/>
      <c r="S32" s="202"/>
      <c r="T32" s="202"/>
      <c r="U32" s="202"/>
      <c r="V32" s="203"/>
      <c r="W32" s="45" t="s">
        <v>18</v>
      </c>
      <c r="X32" s="146"/>
      <c r="Y32" s="147" t="s">
        <v>45</v>
      </c>
      <c r="Z32" s="148"/>
      <c r="AA32" s="149">
        <f t="shared" si="14"/>
        <v>0</v>
      </c>
      <c r="AB32" s="150"/>
      <c r="AC32" s="151" t="s">
        <v>45</v>
      </c>
      <c r="AD32" s="152"/>
      <c r="AE32" s="153">
        <f t="shared" si="15"/>
        <v>0</v>
      </c>
      <c r="AF32" s="154"/>
      <c r="AG32" s="155" t="s">
        <v>45</v>
      </c>
      <c r="AH32" s="156"/>
      <c r="AI32" s="157">
        <f t="shared" si="16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12"/>
        <v>0</v>
      </c>
      <c r="F33" s="31"/>
      <c r="G33" s="31"/>
      <c r="H33" s="32">
        <f t="shared" ref="H33:H34" si="20">E33-G33-F33</f>
        <v>0</v>
      </c>
      <c r="I33" s="33"/>
      <c r="J33" s="34">
        <f t="shared" si="13"/>
        <v>-90</v>
      </c>
      <c r="K33" s="35"/>
      <c r="L33" s="36"/>
      <c r="M33" s="37"/>
      <c r="N33" s="91"/>
      <c r="O33" s="107"/>
      <c r="P33" s="36"/>
      <c r="Q33" s="38"/>
      <c r="R33" s="201"/>
      <c r="S33" s="202"/>
      <c r="T33" s="202"/>
      <c r="U33" s="202"/>
      <c r="V33" s="203"/>
      <c r="W33" s="45" t="s">
        <v>18</v>
      </c>
      <c r="X33" s="146"/>
      <c r="Y33" s="147" t="s">
        <v>45</v>
      </c>
      <c r="Z33" s="148"/>
      <c r="AA33" s="149">
        <f t="shared" si="14"/>
        <v>0</v>
      </c>
      <c r="AB33" s="150"/>
      <c r="AC33" s="151" t="s">
        <v>45</v>
      </c>
      <c r="AD33" s="152"/>
      <c r="AE33" s="153">
        <f t="shared" si="15"/>
        <v>0</v>
      </c>
      <c r="AF33" s="154"/>
      <c r="AG33" s="155" t="s">
        <v>45</v>
      </c>
      <c r="AH33" s="156"/>
      <c r="AI33" s="157">
        <f t="shared" si="16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12"/>
        <v>0</v>
      </c>
      <c r="F34" s="31"/>
      <c r="G34" s="31"/>
      <c r="H34" s="32">
        <f t="shared" si="20"/>
        <v>0</v>
      </c>
      <c r="I34" s="33"/>
      <c r="J34" s="34">
        <f t="shared" si="13"/>
        <v>-90</v>
      </c>
      <c r="K34" s="35"/>
      <c r="L34" s="36"/>
      <c r="M34" s="37"/>
      <c r="N34" s="91"/>
      <c r="O34" s="107"/>
      <c r="P34" s="36"/>
      <c r="Q34" s="38"/>
      <c r="R34" s="201"/>
      <c r="S34" s="202"/>
      <c r="T34" s="202"/>
      <c r="U34" s="202"/>
      <c r="V34" s="203"/>
      <c r="W34" s="45" t="s">
        <v>18</v>
      </c>
      <c r="X34" s="146"/>
      <c r="Y34" s="147" t="s">
        <v>45</v>
      </c>
      <c r="Z34" s="148"/>
      <c r="AA34" s="149">
        <f t="shared" si="14"/>
        <v>0</v>
      </c>
      <c r="AB34" s="150"/>
      <c r="AC34" s="151" t="s">
        <v>45</v>
      </c>
      <c r="AD34" s="152"/>
      <c r="AE34" s="153">
        <f t="shared" si="15"/>
        <v>0</v>
      </c>
      <c r="AF34" s="154"/>
      <c r="AG34" s="155" t="s">
        <v>45</v>
      </c>
      <c r="AH34" s="156"/>
      <c r="AI34" s="157">
        <f t="shared" si="16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12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201"/>
      <c r="S35" s="202"/>
      <c r="T35" s="202"/>
      <c r="U35" s="202"/>
      <c r="V35" s="203"/>
      <c r="W35" s="45" t="s">
        <v>18</v>
      </c>
      <c r="X35" s="146"/>
      <c r="Y35" s="147" t="s">
        <v>45</v>
      </c>
      <c r="Z35" s="148"/>
      <c r="AA35" s="149">
        <f t="shared" si="14"/>
        <v>0</v>
      </c>
      <c r="AB35" s="150"/>
      <c r="AC35" s="151" t="s">
        <v>45</v>
      </c>
      <c r="AD35" s="152"/>
      <c r="AE35" s="153">
        <f t="shared" si="15"/>
        <v>0</v>
      </c>
      <c r="AF35" s="154"/>
      <c r="AG35" s="155" t="s">
        <v>45</v>
      </c>
      <c r="AH35" s="156"/>
      <c r="AI35" s="157">
        <f t="shared" si="16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12"/>
        <v>0</v>
      </c>
      <c r="F36" s="31"/>
      <c r="G36" s="31"/>
      <c r="H36" s="32">
        <f t="shared" ref="H36:H42" si="21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201"/>
      <c r="S36" s="202"/>
      <c r="T36" s="202"/>
      <c r="U36" s="202"/>
      <c r="V36" s="203"/>
      <c r="W36" s="45" t="s">
        <v>18</v>
      </c>
      <c r="X36" s="146"/>
      <c r="Y36" s="147" t="s">
        <v>45</v>
      </c>
      <c r="Z36" s="148"/>
      <c r="AA36" s="149">
        <f t="shared" si="14"/>
        <v>0</v>
      </c>
      <c r="AB36" s="150"/>
      <c r="AC36" s="151" t="s">
        <v>45</v>
      </c>
      <c r="AD36" s="152"/>
      <c r="AE36" s="153">
        <f t="shared" si="15"/>
        <v>0</v>
      </c>
      <c r="AF36" s="154"/>
      <c r="AG36" s="155" t="s">
        <v>45</v>
      </c>
      <c r="AH36" s="156"/>
      <c r="AI36" s="157">
        <f t="shared" si="16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12"/>
        <v>0</v>
      </c>
      <c r="F37" s="31"/>
      <c r="G37" s="31"/>
      <c r="H37" s="32">
        <f t="shared" si="21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201"/>
      <c r="S37" s="202"/>
      <c r="T37" s="202"/>
      <c r="U37" s="202"/>
      <c r="V37" s="20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5"/>
        <v>0</v>
      </c>
      <c r="AF37" s="154"/>
      <c r="AG37" s="155" t="s">
        <v>45</v>
      </c>
      <c r="AH37" s="156"/>
      <c r="AI37" s="157">
        <f t="shared" si="16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12"/>
        <v>0</v>
      </c>
      <c r="F38" s="31"/>
      <c r="G38" s="31"/>
      <c r="H38" s="32">
        <f t="shared" si="21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201"/>
      <c r="S38" s="202"/>
      <c r="T38" s="202"/>
      <c r="U38" s="202"/>
      <c r="V38" s="203"/>
      <c r="W38" s="45" t="s">
        <v>18</v>
      </c>
      <c r="X38" s="146"/>
      <c r="Y38" s="147" t="s">
        <v>45</v>
      </c>
      <c r="Z38" s="148"/>
      <c r="AA38" s="149">
        <f t="shared" ref="AA38:AA56" si="22">X38+Z38</f>
        <v>0</v>
      </c>
      <c r="AB38" s="150"/>
      <c r="AC38" s="151" t="s">
        <v>45</v>
      </c>
      <c r="AD38" s="152"/>
      <c r="AE38" s="153">
        <f t="shared" si="15"/>
        <v>0</v>
      </c>
      <c r="AF38" s="154"/>
      <c r="AG38" s="155" t="s">
        <v>45</v>
      </c>
      <c r="AH38" s="156"/>
      <c r="AI38" s="157">
        <f t="shared" si="16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12"/>
        <v>0</v>
      </c>
      <c r="F39" s="31"/>
      <c r="G39" s="31"/>
      <c r="H39" s="32">
        <f t="shared" si="21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201"/>
      <c r="S39" s="202"/>
      <c r="T39" s="202"/>
      <c r="U39" s="202"/>
      <c r="V39" s="203"/>
      <c r="W39" s="45" t="s">
        <v>18</v>
      </c>
      <c r="X39" s="146"/>
      <c r="Y39" s="147" t="s">
        <v>45</v>
      </c>
      <c r="Z39" s="148"/>
      <c r="AA39" s="149">
        <f t="shared" si="22"/>
        <v>0</v>
      </c>
      <c r="AB39" s="150"/>
      <c r="AC39" s="151" t="s">
        <v>45</v>
      </c>
      <c r="AD39" s="152"/>
      <c r="AE39" s="153">
        <f t="shared" si="15"/>
        <v>0</v>
      </c>
      <c r="AF39" s="154"/>
      <c r="AG39" s="155" t="s">
        <v>45</v>
      </c>
      <c r="AH39" s="156"/>
      <c r="AI39" s="157">
        <f t="shared" si="16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12"/>
        <v>0</v>
      </c>
      <c r="F40" s="31"/>
      <c r="G40" s="31"/>
      <c r="H40" s="32">
        <f t="shared" si="21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201"/>
      <c r="S40" s="202"/>
      <c r="T40" s="202"/>
      <c r="U40" s="202"/>
      <c r="V40" s="203"/>
      <c r="W40" s="45" t="s">
        <v>18</v>
      </c>
      <c r="X40" s="146"/>
      <c r="Y40" s="147" t="s">
        <v>45</v>
      </c>
      <c r="Z40" s="148"/>
      <c r="AA40" s="149">
        <f t="shared" si="22"/>
        <v>0</v>
      </c>
      <c r="AB40" s="150"/>
      <c r="AC40" s="151" t="s">
        <v>45</v>
      </c>
      <c r="AD40" s="152"/>
      <c r="AE40" s="153">
        <f t="shared" si="15"/>
        <v>0</v>
      </c>
      <c r="AF40" s="154"/>
      <c r="AG40" s="155" t="s">
        <v>45</v>
      </c>
      <c r="AH40" s="156"/>
      <c r="AI40" s="157">
        <f t="shared" si="16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12"/>
        <v>0</v>
      </c>
      <c r="F41" s="31"/>
      <c r="G41" s="31"/>
      <c r="H41" s="32">
        <f t="shared" si="21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201"/>
      <c r="S41" s="202"/>
      <c r="T41" s="202"/>
      <c r="U41" s="202"/>
      <c r="V41" s="203"/>
      <c r="W41" s="45" t="s">
        <v>18</v>
      </c>
      <c r="X41" s="146"/>
      <c r="Y41" s="147" t="s">
        <v>45</v>
      </c>
      <c r="Z41" s="148"/>
      <c r="AA41" s="149">
        <f t="shared" si="22"/>
        <v>0</v>
      </c>
      <c r="AB41" s="150"/>
      <c r="AC41" s="151" t="s">
        <v>45</v>
      </c>
      <c r="AD41" s="152"/>
      <c r="AE41" s="153">
        <f t="shared" si="15"/>
        <v>0</v>
      </c>
      <c r="AF41" s="154"/>
      <c r="AG41" s="155" t="s">
        <v>45</v>
      </c>
      <c r="AH41" s="156"/>
      <c r="AI41" s="157">
        <f t="shared" si="16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12"/>
        <v>0</v>
      </c>
      <c r="F42" s="31"/>
      <c r="G42" s="31"/>
      <c r="H42" s="32">
        <f t="shared" si="21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201"/>
      <c r="S42" s="202"/>
      <c r="T42" s="202"/>
      <c r="U42" s="202"/>
      <c r="V42" s="203"/>
      <c r="W42" s="45" t="s">
        <v>18</v>
      </c>
      <c r="X42" s="146"/>
      <c r="Y42" s="147" t="s">
        <v>45</v>
      </c>
      <c r="Z42" s="148"/>
      <c r="AA42" s="149">
        <f t="shared" si="22"/>
        <v>0</v>
      </c>
      <c r="AB42" s="150"/>
      <c r="AC42" s="151" t="s">
        <v>45</v>
      </c>
      <c r="AD42" s="152"/>
      <c r="AE42" s="153">
        <f t="shared" si="15"/>
        <v>0</v>
      </c>
      <c r="AF42" s="154"/>
      <c r="AG42" s="155" t="s">
        <v>45</v>
      </c>
      <c r="AH42" s="156"/>
      <c r="AI42" s="157">
        <f t="shared" si="16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12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201"/>
      <c r="S43" s="202"/>
      <c r="T43" s="202"/>
      <c r="U43" s="202"/>
      <c r="V43" s="203"/>
      <c r="W43" s="45" t="s">
        <v>18</v>
      </c>
      <c r="X43" s="146"/>
      <c r="Y43" s="147" t="s">
        <v>45</v>
      </c>
      <c r="Z43" s="148"/>
      <c r="AA43" s="149">
        <f t="shared" si="22"/>
        <v>0</v>
      </c>
      <c r="AB43" s="150"/>
      <c r="AC43" s="151" t="s">
        <v>45</v>
      </c>
      <c r="AD43" s="152"/>
      <c r="AE43" s="153">
        <f t="shared" si="15"/>
        <v>0</v>
      </c>
      <c r="AF43" s="154"/>
      <c r="AG43" s="155" t="s">
        <v>45</v>
      </c>
      <c r="AH43" s="156"/>
      <c r="AI43" s="157">
        <f t="shared" si="16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12"/>
        <v>0</v>
      </c>
      <c r="F44" s="31"/>
      <c r="G44" s="31"/>
      <c r="H44" s="32">
        <f t="shared" ref="H44:H49" si="23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201"/>
      <c r="S44" s="202"/>
      <c r="T44" s="202"/>
      <c r="U44" s="202"/>
      <c r="V44" s="203"/>
      <c r="W44" s="45" t="s">
        <v>18</v>
      </c>
      <c r="X44" s="146"/>
      <c r="Y44" s="147" t="s">
        <v>45</v>
      </c>
      <c r="Z44" s="148"/>
      <c r="AA44" s="149">
        <f t="shared" si="22"/>
        <v>0</v>
      </c>
      <c r="AB44" s="150"/>
      <c r="AC44" s="151" t="s">
        <v>45</v>
      </c>
      <c r="AD44" s="152"/>
      <c r="AE44" s="153">
        <f t="shared" si="15"/>
        <v>0</v>
      </c>
      <c r="AF44" s="154"/>
      <c r="AG44" s="155" t="s">
        <v>45</v>
      </c>
      <c r="AH44" s="156"/>
      <c r="AI44" s="157">
        <f t="shared" si="16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12"/>
        <v>0</v>
      </c>
      <c r="F45" s="31"/>
      <c r="G45" s="31"/>
      <c r="H45" s="32">
        <f t="shared" si="23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201"/>
      <c r="S45" s="202"/>
      <c r="T45" s="202"/>
      <c r="U45" s="202"/>
      <c r="V45" s="203"/>
      <c r="W45" s="45" t="s">
        <v>18</v>
      </c>
      <c r="X45" s="146"/>
      <c r="Y45" s="147" t="s">
        <v>45</v>
      </c>
      <c r="Z45" s="148"/>
      <c r="AA45" s="149">
        <f t="shared" si="22"/>
        <v>0</v>
      </c>
      <c r="AB45" s="150"/>
      <c r="AC45" s="151" t="s">
        <v>45</v>
      </c>
      <c r="AD45" s="152"/>
      <c r="AE45" s="153">
        <f t="shared" si="15"/>
        <v>0</v>
      </c>
      <c r="AF45" s="154"/>
      <c r="AG45" s="155" t="s">
        <v>45</v>
      </c>
      <c r="AH45" s="156"/>
      <c r="AI45" s="157">
        <f t="shared" si="16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12"/>
        <v>0</v>
      </c>
      <c r="F46" s="31"/>
      <c r="G46" s="31"/>
      <c r="H46" s="32">
        <f t="shared" si="23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201"/>
      <c r="S46" s="202"/>
      <c r="T46" s="202"/>
      <c r="U46" s="202"/>
      <c r="V46" s="203"/>
      <c r="W46" s="45" t="s">
        <v>18</v>
      </c>
      <c r="X46" s="146"/>
      <c r="Y46" s="147" t="s">
        <v>45</v>
      </c>
      <c r="Z46" s="148"/>
      <c r="AA46" s="149">
        <f t="shared" si="22"/>
        <v>0</v>
      </c>
      <c r="AB46" s="150"/>
      <c r="AC46" s="151" t="s">
        <v>45</v>
      </c>
      <c r="AD46" s="152"/>
      <c r="AE46" s="153">
        <f t="shared" si="15"/>
        <v>0</v>
      </c>
      <c r="AF46" s="154"/>
      <c r="AG46" s="155" t="s">
        <v>45</v>
      </c>
      <c r="AH46" s="156"/>
      <c r="AI46" s="157">
        <f t="shared" si="16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12"/>
        <v>0</v>
      </c>
      <c r="F47" s="31"/>
      <c r="G47" s="31"/>
      <c r="H47" s="32">
        <f t="shared" si="23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201"/>
      <c r="S47" s="202"/>
      <c r="T47" s="202"/>
      <c r="U47" s="202"/>
      <c r="V47" s="203"/>
      <c r="W47" s="45" t="s">
        <v>18</v>
      </c>
      <c r="X47" s="146"/>
      <c r="Y47" s="147" t="s">
        <v>45</v>
      </c>
      <c r="Z47" s="148"/>
      <c r="AA47" s="149">
        <f t="shared" si="22"/>
        <v>0</v>
      </c>
      <c r="AB47" s="150"/>
      <c r="AC47" s="151" t="s">
        <v>45</v>
      </c>
      <c r="AD47" s="152"/>
      <c r="AE47" s="153">
        <f t="shared" si="15"/>
        <v>0</v>
      </c>
      <c r="AF47" s="154"/>
      <c r="AG47" s="155" t="s">
        <v>45</v>
      </c>
      <c r="AH47" s="156"/>
      <c r="AI47" s="157">
        <f t="shared" si="16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12"/>
        <v>0</v>
      </c>
      <c r="F48" s="31"/>
      <c r="G48" s="31"/>
      <c r="H48" s="32">
        <f t="shared" si="23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201"/>
      <c r="S48" s="202"/>
      <c r="T48" s="202"/>
      <c r="U48" s="202"/>
      <c r="V48" s="203"/>
      <c r="W48" s="45" t="s">
        <v>18</v>
      </c>
      <c r="X48" s="146"/>
      <c r="Y48" s="147" t="s">
        <v>45</v>
      </c>
      <c r="Z48" s="148"/>
      <c r="AA48" s="149">
        <f t="shared" si="22"/>
        <v>0</v>
      </c>
      <c r="AB48" s="150"/>
      <c r="AC48" s="151" t="s">
        <v>45</v>
      </c>
      <c r="AD48" s="152"/>
      <c r="AE48" s="153">
        <f t="shared" si="15"/>
        <v>0</v>
      </c>
      <c r="AF48" s="154"/>
      <c r="AG48" s="155" t="s">
        <v>45</v>
      </c>
      <c r="AH48" s="156"/>
      <c r="AI48" s="157">
        <f t="shared" si="16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12"/>
        <v>0</v>
      </c>
      <c r="F49" s="31"/>
      <c r="G49" s="31"/>
      <c r="H49" s="32">
        <f t="shared" si="23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201"/>
      <c r="S49" s="202"/>
      <c r="T49" s="202"/>
      <c r="U49" s="202"/>
      <c r="V49" s="203"/>
      <c r="W49" s="45" t="s">
        <v>18</v>
      </c>
      <c r="X49" s="146"/>
      <c r="Y49" s="147" t="s">
        <v>45</v>
      </c>
      <c r="Z49" s="148"/>
      <c r="AA49" s="149">
        <f t="shared" si="22"/>
        <v>0</v>
      </c>
      <c r="AB49" s="150"/>
      <c r="AC49" s="151" t="s">
        <v>45</v>
      </c>
      <c r="AD49" s="152"/>
      <c r="AE49" s="153">
        <f t="shared" si="15"/>
        <v>0</v>
      </c>
      <c r="AF49" s="154"/>
      <c r="AG49" s="155" t="s">
        <v>45</v>
      </c>
      <c r="AH49" s="156"/>
      <c r="AI49" s="157">
        <f t="shared" si="16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12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201"/>
      <c r="S50" s="202"/>
      <c r="T50" s="202"/>
      <c r="U50" s="202"/>
      <c r="V50" s="203"/>
      <c r="W50" s="45" t="s">
        <v>18</v>
      </c>
      <c r="X50" s="146"/>
      <c r="Y50" s="147" t="s">
        <v>45</v>
      </c>
      <c r="Z50" s="148"/>
      <c r="AA50" s="149">
        <f t="shared" si="22"/>
        <v>0</v>
      </c>
      <c r="AB50" s="150"/>
      <c r="AC50" s="151" t="s">
        <v>45</v>
      </c>
      <c r="AD50" s="152"/>
      <c r="AE50" s="153">
        <f t="shared" si="15"/>
        <v>0</v>
      </c>
      <c r="AF50" s="154"/>
      <c r="AG50" s="155" t="s">
        <v>45</v>
      </c>
      <c r="AH50" s="156"/>
      <c r="AI50" s="157">
        <f t="shared" si="16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12"/>
        <v>0</v>
      </c>
      <c r="F51" s="31"/>
      <c r="G51" s="31"/>
      <c r="H51" s="32">
        <f t="shared" ref="H51:H57" si="24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201"/>
      <c r="S51" s="202"/>
      <c r="T51" s="202"/>
      <c r="U51" s="202"/>
      <c r="V51" s="203"/>
      <c r="W51" s="45" t="s">
        <v>18</v>
      </c>
      <c r="X51" s="146"/>
      <c r="Y51" s="147" t="s">
        <v>45</v>
      </c>
      <c r="Z51" s="148"/>
      <c r="AA51" s="149">
        <f t="shared" si="22"/>
        <v>0</v>
      </c>
      <c r="AB51" s="150"/>
      <c r="AC51" s="151" t="s">
        <v>45</v>
      </c>
      <c r="AD51" s="152"/>
      <c r="AE51" s="153">
        <f t="shared" si="15"/>
        <v>0</v>
      </c>
      <c r="AF51" s="154"/>
      <c r="AG51" s="155" t="s">
        <v>45</v>
      </c>
      <c r="AH51" s="156"/>
      <c r="AI51" s="157">
        <f t="shared" si="16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12"/>
        <v>0</v>
      </c>
      <c r="F52" s="31"/>
      <c r="G52" s="31"/>
      <c r="H52" s="32">
        <f t="shared" si="24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201"/>
      <c r="S52" s="202"/>
      <c r="T52" s="202"/>
      <c r="U52" s="202"/>
      <c r="V52" s="203"/>
      <c r="W52" s="45" t="s">
        <v>18</v>
      </c>
      <c r="X52" s="146"/>
      <c r="Y52" s="147" t="s">
        <v>45</v>
      </c>
      <c r="Z52" s="148"/>
      <c r="AA52" s="149">
        <f t="shared" si="22"/>
        <v>0</v>
      </c>
      <c r="AB52" s="150"/>
      <c r="AC52" s="151" t="s">
        <v>45</v>
      </c>
      <c r="AD52" s="152"/>
      <c r="AE52" s="153">
        <f t="shared" si="15"/>
        <v>0</v>
      </c>
      <c r="AF52" s="154"/>
      <c r="AG52" s="155" t="s">
        <v>45</v>
      </c>
      <c r="AH52" s="156"/>
      <c r="AI52" s="157">
        <f t="shared" si="16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12"/>
        <v>0</v>
      </c>
      <c r="F53" s="31"/>
      <c r="G53" s="31"/>
      <c r="H53" s="32">
        <f t="shared" si="24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201"/>
      <c r="S53" s="202"/>
      <c r="T53" s="202"/>
      <c r="U53" s="202"/>
      <c r="V53" s="203"/>
      <c r="W53" s="45" t="s">
        <v>18</v>
      </c>
      <c r="X53" s="146"/>
      <c r="Y53" s="147" t="s">
        <v>45</v>
      </c>
      <c r="Z53" s="148"/>
      <c r="AA53" s="149">
        <f t="shared" si="22"/>
        <v>0</v>
      </c>
      <c r="AB53" s="150"/>
      <c r="AC53" s="151" t="s">
        <v>45</v>
      </c>
      <c r="AD53" s="152"/>
      <c r="AE53" s="153">
        <f t="shared" si="15"/>
        <v>0</v>
      </c>
      <c r="AF53" s="154"/>
      <c r="AG53" s="155" t="s">
        <v>45</v>
      </c>
      <c r="AH53" s="156"/>
      <c r="AI53" s="157">
        <f t="shared" si="16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12"/>
        <v>0</v>
      </c>
      <c r="F54" s="31"/>
      <c r="G54" s="31"/>
      <c r="H54" s="32">
        <f t="shared" si="24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201"/>
      <c r="S54" s="202"/>
      <c r="T54" s="202"/>
      <c r="U54" s="202"/>
      <c r="V54" s="203"/>
      <c r="W54" s="45" t="s">
        <v>18</v>
      </c>
      <c r="X54" s="146"/>
      <c r="Y54" s="147" t="s">
        <v>45</v>
      </c>
      <c r="Z54" s="148"/>
      <c r="AA54" s="149">
        <f t="shared" si="22"/>
        <v>0</v>
      </c>
      <c r="AB54" s="150"/>
      <c r="AC54" s="151" t="s">
        <v>45</v>
      </c>
      <c r="AD54" s="152"/>
      <c r="AE54" s="153">
        <f t="shared" si="15"/>
        <v>0</v>
      </c>
      <c r="AF54" s="154"/>
      <c r="AG54" s="155" t="s">
        <v>45</v>
      </c>
      <c r="AH54" s="156"/>
      <c r="AI54" s="157">
        <f t="shared" si="16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12"/>
        <v>0</v>
      </c>
      <c r="F55" s="31"/>
      <c r="G55" s="31"/>
      <c r="H55" s="32">
        <f t="shared" si="24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201"/>
      <c r="S55" s="202"/>
      <c r="T55" s="202"/>
      <c r="U55" s="202"/>
      <c r="V55" s="203"/>
      <c r="W55" s="45" t="s">
        <v>18</v>
      </c>
      <c r="X55" s="146"/>
      <c r="Y55" s="147" t="s">
        <v>45</v>
      </c>
      <c r="Z55" s="148"/>
      <c r="AA55" s="149">
        <f t="shared" si="22"/>
        <v>0</v>
      </c>
      <c r="AB55" s="150"/>
      <c r="AC55" s="151" t="s">
        <v>45</v>
      </c>
      <c r="AD55" s="152"/>
      <c r="AE55" s="153">
        <f t="shared" si="15"/>
        <v>0</v>
      </c>
      <c r="AF55" s="154"/>
      <c r="AG55" s="155" t="s">
        <v>45</v>
      </c>
      <c r="AH55" s="156"/>
      <c r="AI55" s="157">
        <f t="shared" si="16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12"/>
        <v>0</v>
      </c>
      <c r="F56" s="31"/>
      <c r="G56" s="31"/>
      <c r="H56" s="32">
        <f t="shared" si="24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201"/>
      <c r="S56" s="202"/>
      <c r="T56" s="202"/>
      <c r="U56" s="202"/>
      <c r="V56" s="203"/>
      <c r="W56" s="45" t="s">
        <v>18</v>
      </c>
      <c r="X56" s="146"/>
      <c r="Y56" s="147" t="s">
        <v>45</v>
      </c>
      <c r="Z56" s="148"/>
      <c r="AA56" s="149">
        <f t="shared" si="22"/>
        <v>0</v>
      </c>
      <c r="AB56" s="150"/>
      <c r="AC56" s="151" t="s">
        <v>45</v>
      </c>
      <c r="AD56" s="152"/>
      <c r="AE56" s="153">
        <f t="shared" si="15"/>
        <v>0</v>
      </c>
      <c r="AF56" s="154"/>
      <c r="AG56" s="155" t="s">
        <v>45</v>
      </c>
      <c r="AH56" s="156"/>
      <c r="AI56" s="157">
        <f t="shared" si="16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12"/>
        <v>0</v>
      </c>
      <c r="F57" s="31"/>
      <c r="G57" s="31"/>
      <c r="H57" s="32">
        <f t="shared" si="24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201"/>
      <c r="S57" s="202"/>
      <c r="T57" s="202"/>
      <c r="U57" s="202"/>
      <c r="V57" s="20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4"/>
      <c r="S58" s="205"/>
      <c r="T58" s="205"/>
      <c r="U58" s="205"/>
      <c r="V58" s="206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7"/>
      <c r="S59" s="208"/>
      <c r="T59" s="208"/>
      <c r="U59" s="208"/>
      <c r="V59" s="209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119</v>
      </c>
      <c r="F60" s="67">
        <f>SUM(F2:F59)</f>
        <v>18</v>
      </c>
      <c r="G60" s="67">
        <f>SUM(G2:G59)</f>
        <v>16</v>
      </c>
      <c r="H60" s="68">
        <f>E60-F60-G60</f>
        <v>85</v>
      </c>
      <c r="I60" s="69">
        <f>SUM(I2:I59)</f>
        <v>101</v>
      </c>
      <c r="J60" s="70" t="e">
        <f t="shared" ref="J60:Q60" si="25">SUM(J2:J59)</f>
        <v>#VALUE!</v>
      </c>
      <c r="K60" s="71">
        <f>SUM(K2:K59)</f>
        <v>44</v>
      </c>
      <c r="L60" s="72">
        <f>SUM(L2:L59)</f>
        <v>16</v>
      </c>
      <c r="M60" s="73">
        <f t="shared" si="25"/>
        <v>15</v>
      </c>
      <c r="N60" s="94">
        <f t="shared" si="25"/>
        <v>15</v>
      </c>
      <c r="O60" s="105">
        <f>SUM(O2:O59)</f>
        <v>11</v>
      </c>
      <c r="P60" s="99">
        <f t="shared" si="25"/>
        <v>3</v>
      </c>
      <c r="Q60" s="73">
        <f t="shared" si="25"/>
        <v>2</v>
      </c>
      <c r="R60" s="74">
        <f>SUM(L60:Q60)</f>
        <v>62</v>
      </c>
      <c r="S60" s="210" t="s">
        <v>19</v>
      </c>
      <c r="T60" s="211"/>
      <c r="U60" s="211"/>
      <c r="V60" s="212"/>
      <c r="W60" s="158">
        <f>SUM(W2:W59)</f>
        <v>96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38</v>
      </c>
      <c r="AG60" s="155" t="s">
        <v>45</v>
      </c>
      <c r="AH60" s="162">
        <f>SUM(AH2:AH59)</f>
        <v>6</v>
      </c>
      <c r="AI60" s="163">
        <f>SUM(AI2:AI59)</f>
        <v>38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98"/>
      <c r="T61" s="199"/>
      <c r="U61" s="199"/>
      <c r="V61" s="200"/>
    </row>
    <row r="62" spans="1:35" s="75" customFormat="1" x14ac:dyDescent="0.45">
      <c r="A62"/>
      <c r="B62" s="1"/>
      <c r="I62" s="85">
        <f>I60+G60</f>
        <v>117</v>
      </c>
      <c r="J62" s="63"/>
      <c r="K62" s="86"/>
      <c r="M62" s="75">
        <f>L60+M60</f>
        <v>31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K3" sqref="K3:Q10"/>
    </sheetView>
  </sheetViews>
  <sheetFormatPr defaultRowHeight="14.25" x14ac:dyDescent="0.4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3" width="6" style="63" customWidth="1"/>
    <col min="24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 x14ac:dyDescent="0.45">
      <c r="A1" s="118">
        <v>45410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16" t="s">
        <v>14</v>
      </c>
      <c r="S1" s="217"/>
      <c r="T1" s="217"/>
      <c r="U1" s="217"/>
      <c r="V1" s="21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 x14ac:dyDescent="0.5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19"/>
      <c r="S2" s="220"/>
      <c r="T2" s="220"/>
      <c r="U2" s="220"/>
      <c r="V2" s="22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x14ac:dyDescent="0.45">
      <c r="A3" s="172">
        <v>0.39583333333333331</v>
      </c>
      <c r="B3" s="173" t="s">
        <v>149</v>
      </c>
      <c r="C3" s="42" t="s">
        <v>18</v>
      </c>
      <c r="D3" s="43" t="s">
        <v>18</v>
      </c>
      <c r="E3" s="30" t="s">
        <v>18</v>
      </c>
      <c r="F3" s="44" t="s">
        <v>18</v>
      </c>
      <c r="G3" s="45" t="s">
        <v>18</v>
      </c>
      <c r="H3" s="32" t="s">
        <v>18</v>
      </c>
      <c r="I3" s="46" t="s">
        <v>18</v>
      </c>
      <c r="J3" s="34" t="e">
        <f t="shared" ref="J3:J4" si="0">IF(ISBLANK(I3),-90,(-((I3)-SUM(L3:Q3,K3))))</f>
        <v>#VALUE!</v>
      </c>
      <c r="K3" s="47" t="s">
        <v>18</v>
      </c>
      <c r="L3" s="48" t="s">
        <v>18</v>
      </c>
      <c r="M3" s="49" t="s">
        <v>18</v>
      </c>
      <c r="N3" s="92" t="s">
        <v>18</v>
      </c>
      <c r="O3" s="103" t="s">
        <v>18</v>
      </c>
      <c r="P3" s="48" t="s">
        <v>18</v>
      </c>
      <c r="Q3" s="50" t="s">
        <v>18</v>
      </c>
      <c r="R3" s="310" t="s">
        <v>126</v>
      </c>
      <c r="S3" s="311"/>
      <c r="T3" s="311"/>
      <c r="U3" s="311"/>
      <c r="V3" s="312"/>
      <c r="W3" s="45">
        <v>39</v>
      </c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4" x14ac:dyDescent="0.45">
      <c r="A4" s="172">
        <v>0.4375</v>
      </c>
      <c r="B4" s="173" t="s">
        <v>150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si="0"/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50" t="s">
        <v>18</v>
      </c>
      <c r="R4" s="307" t="s">
        <v>127</v>
      </c>
      <c r="S4" s="308"/>
      <c r="T4" s="308"/>
      <c r="U4" s="308"/>
      <c r="V4" s="309"/>
      <c r="W4" s="45">
        <v>65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26.25" customHeight="1" x14ac:dyDescent="0.45">
      <c r="A5" s="26">
        <v>0.45833333333333331</v>
      </c>
      <c r="B5" s="167" t="s">
        <v>52</v>
      </c>
      <c r="C5" s="28">
        <v>4210</v>
      </c>
      <c r="D5" s="29">
        <v>4227</v>
      </c>
      <c r="E5" s="30">
        <f t="shared" ref="E5:E10" si="1">IF(ISBLANK(D5),0,(D5-C5+1))</f>
        <v>18</v>
      </c>
      <c r="F5" s="31">
        <v>0</v>
      </c>
      <c r="G5" s="31">
        <v>4</v>
      </c>
      <c r="H5" s="32">
        <f t="shared" ref="H5:H10" si="2">E5-G5-F5</f>
        <v>14</v>
      </c>
      <c r="I5" s="168">
        <f>14+4</f>
        <v>18</v>
      </c>
      <c r="J5" s="34">
        <f t="shared" ref="J5:J10" si="3">IF(ISBLANK(I5),-90,(-((I5)-SUM(L5:O5,K5))))</f>
        <v>0</v>
      </c>
      <c r="K5" s="169">
        <v>9</v>
      </c>
      <c r="L5" s="36">
        <v>0</v>
      </c>
      <c r="M5" s="37">
        <v>4</v>
      </c>
      <c r="N5" s="91">
        <v>3</v>
      </c>
      <c r="O5" s="107">
        <v>2</v>
      </c>
      <c r="P5" s="170">
        <v>0</v>
      </c>
      <c r="Q5" s="171">
        <v>0</v>
      </c>
      <c r="R5" s="313" t="s">
        <v>128</v>
      </c>
      <c r="S5" s="314"/>
      <c r="T5" s="314"/>
      <c r="U5" s="314"/>
      <c r="V5" s="315"/>
      <c r="W5" s="45" t="s">
        <v>18</v>
      </c>
      <c r="X5" s="146"/>
      <c r="Y5" s="147" t="s">
        <v>45</v>
      </c>
      <c r="Z5" s="148"/>
      <c r="AA5" s="149">
        <f t="shared" ref="AA5:AA10" si="4">X5+Z5</f>
        <v>0</v>
      </c>
      <c r="AB5" s="150"/>
      <c r="AC5" s="151" t="s">
        <v>45</v>
      </c>
      <c r="AD5" s="152"/>
      <c r="AE5" s="153">
        <f t="shared" ref="AE5:AE10" si="5">AB5+AD5</f>
        <v>0</v>
      </c>
      <c r="AF5" s="190">
        <f>K5-AH5</f>
        <v>7</v>
      </c>
      <c r="AG5" s="155" t="s">
        <v>45</v>
      </c>
      <c r="AH5" s="156">
        <f>G5-O5+J5</f>
        <v>2</v>
      </c>
      <c r="AI5" s="157">
        <f t="shared" ref="AI5:AI10" si="6">AF5+AH5</f>
        <v>9</v>
      </c>
    </row>
    <row r="6" spans="1:35" s="39" customFormat="1" x14ac:dyDescent="0.45">
      <c r="A6" s="172">
        <v>0.5</v>
      </c>
      <c r="B6" s="173" t="s">
        <v>57</v>
      </c>
      <c r="C6" s="42" t="s">
        <v>18</v>
      </c>
      <c r="D6" s="43" t="s">
        <v>18</v>
      </c>
      <c r="E6" s="30" t="s">
        <v>18</v>
      </c>
      <c r="F6" s="44" t="s">
        <v>18</v>
      </c>
      <c r="G6" s="45" t="s">
        <v>18</v>
      </c>
      <c r="H6" s="32" t="s">
        <v>18</v>
      </c>
      <c r="I6" s="46" t="s">
        <v>18</v>
      </c>
      <c r="J6" s="34" t="e">
        <f t="shared" ref="J6" si="7">IF(ISBLANK(I6),-90,(-((I6)-SUM(L6:Q6,K6))))</f>
        <v>#VALUE!</v>
      </c>
      <c r="K6" s="47" t="s">
        <v>18</v>
      </c>
      <c r="L6" s="48" t="s">
        <v>18</v>
      </c>
      <c r="M6" s="49" t="s">
        <v>18</v>
      </c>
      <c r="N6" s="92" t="s">
        <v>18</v>
      </c>
      <c r="O6" s="103" t="s">
        <v>18</v>
      </c>
      <c r="P6" s="48" t="s">
        <v>18</v>
      </c>
      <c r="Q6" s="50" t="s">
        <v>18</v>
      </c>
      <c r="R6" s="307" t="s">
        <v>129</v>
      </c>
      <c r="S6" s="308"/>
      <c r="T6" s="308"/>
      <c r="U6" s="308"/>
      <c r="V6" s="309"/>
      <c r="W6" s="45">
        <v>12</v>
      </c>
      <c r="X6" s="146" t="s">
        <v>18</v>
      </c>
      <c r="Y6" s="147" t="s">
        <v>18</v>
      </c>
      <c r="Z6" s="148" t="s">
        <v>18</v>
      </c>
      <c r="AA6" s="149" t="s">
        <v>18</v>
      </c>
      <c r="AB6" s="150" t="s">
        <v>18</v>
      </c>
      <c r="AC6" s="151" t="s">
        <v>18</v>
      </c>
      <c r="AD6" s="152" t="s">
        <v>18</v>
      </c>
      <c r="AE6" s="153" t="s">
        <v>18</v>
      </c>
      <c r="AF6" s="154" t="s">
        <v>18</v>
      </c>
      <c r="AG6" s="155" t="s">
        <v>18</v>
      </c>
      <c r="AH6" s="156" t="s">
        <v>18</v>
      </c>
      <c r="AI6" s="157" t="s">
        <v>18</v>
      </c>
    </row>
    <row r="7" spans="1:35" s="39" customFormat="1" ht="26.25" customHeight="1" x14ac:dyDescent="0.45">
      <c r="A7" s="26">
        <v>0.5</v>
      </c>
      <c r="B7" s="167" t="s">
        <v>149</v>
      </c>
      <c r="C7" s="28">
        <v>4228</v>
      </c>
      <c r="D7" s="29">
        <v>4240</v>
      </c>
      <c r="E7" s="30">
        <f t="shared" si="1"/>
        <v>13</v>
      </c>
      <c r="F7" s="31">
        <v>1</v>
      </c>
      <c r="G7" s="31">
        <v>1</v>
      </c>
      <c r="H7" s="32">
        <f t="shared" si="2"/>
        <v>11</v>
      </c>
      <c r="I7" s="168">
        <f>11+1</f>
        <v>12</v>
      </c>
      <c r="J7" s="34">
        <f t="shared" si="3"/>
        <v>0</v>
      </c>
      <c r="K7" s="169">
        <v>3</v>
      </c>
      <c r="L7" s="36">
        <v>9</v>
      </c>
      <c r="M7" s="37">
        <v>0</v>
      </c>
      <c r="N7" s="91">
        <v>0</v>
      </c>
      <c r="O7" s="107">
        <v>0</v>
      </c>
      <c r="P7" s="170">
        <v>1</v>
      </c>
      <c r="Q7" s="171">
        <v>0</v>
      </c>
      <c r="R7" s="298" t="s">
        <v>130</v>
      </c>
      <c r="S7" s="299"/>
      <c r="T7" s="299"/>
      <c r="U7" s="299"/>
      <c r="V7" s="300"/>
      <c r="W7" s="45" t="s">
        <v>18</v>
      </c>
      <c r="X7" s="146"/>
      <c r="Y7" s="147" t="s">
        <v>45</v>
      </c>
      <c r="Z7" s="148"/>
      <c r="AA7" s="149">
        <f t="shared" si="4"/>
        <v>0</v>
      </c>
      <c r="AB7" s="150"/>
      <c r="AC7" s="151" t="s">
        <v>45</v>
      </c>
      <c r="AD7" s="152"/>
      <c r="AE7" s="153">
        <f t="shared" si="5"/>
        <v>0</v>
      </c>
      <c r="AF7" s="190">
        <f>K7-AH7</f>
        <v>2</v>
      </c>
      <c r="AG7" s="155" t="s">
        <v>45</v>
      </c>
      <c r="AH7" s="156">
        <f>G7-O7+J7</f>
        <v>1</v>
      </c>
      <c r="AI7" s="157">
        <f t="shared" si="6"/>
        <v>3</v>
      </c>
    </row>
    <row r="8" spans="1:35" s="39" customFormat="1" ht="26.25" customHeight="1" x14ac:dyDescent="0.45">
      <c r="A8" s="26">
        <v>4.1666666666666664E-2</v>
      </c>
      <c r="B8" s="167" t="s">
        <v>78</v>
      </c>
      <c r="C8" s="28">
        <v>4241</v>
      </c>
      <c r="D8" s="29">
        <v>4246</v>
      </c>
      <c r="E8" s="30">
        <f t="shared" si="1"/>
        <v>6</v>
      </c>
      <c r="F8" s="31">
        <v>0</v>
      </c>
      <c r="G8" s="31">
        <v>1</v>
      </c>
      <c r="H8" s="32">
        <f t="shared" si="2"/>
        <v>5</v>
      </c>
      <c r="I8" s="168">
        <f>5+1</f>
        <v>6</v>
      </c>
      <c r="J8" s="34">
        <f t="shared" si="3"/>
        <v>2</v>
      </c>
      <c r="K8" s="169">
        <v>8</v>
      </c>
      <c r="L8" s="36">
        <v>0</v>
      </c>
      <c r="M8" s="37">
        <v>0</v>
      </c>
      <c r="N8" s="91">
        <v>0</v>
      </c>
      <c r="O8" s="107">
        <v>0</v>
      </c>
      <c r="P8" s="170">
        <v>2</v>
      </c>
      <c r="Q8" s="171">
        <v>0</v>
      </c>
      <c r="R8" s="301" t="s">
        <v>131</v>
      </c>
      <c r="S8" s="302"/>
      <c r="T8" s="302"/>
      <c r="U8" s="302"/>
      <c r="V8" s="303"/>
      <c r="W8" s="45" t="s">
        <v>18</v>
      </c>
      <c r="X8" s="146"/>
      <c r="Y8" s="147" t="s">
        <v>45</v>
      </c>
      <c r="Z8" s="148"/>
      <c r="AA8" s="149">
        <f t="shared" si="4"/>
        <v>0</v>
      </c>
      <c r="AB8" s="150"/>
      <c r="AC8" s="151" t="s">
        <v>45</v>
      </c>
      <c r="AD8" s="152"/>
      <c r="AE8" s="153">
        <f t="shared" si="5"/>
        <v>0</v>
      </c>
      <c r="AF8" s="190">
        <f>K8-AH8</f>
        <v>5</v>
      </c>
      <c r="AG8" s="155" t="s">
        <v>45</v>
      </c>
      <c r="AH8" s="156">
        <f>G8-O8+J8</f>
        <v>3</v>
      </c>
      <c r="AI8" s="157">
        <f t="shared" si="6"/>
        <v>8</v>
      </c>
    </row>
    <row r="9" spans="1:35" s="39" customFormat="1" ht="26.25" customHeight="1" x14ac:dyDescent="0.45">
      <c r="A9" s="26">
        <v>8.3333333333333329E-2</v>
      </c>
      <c r="B9" s="167" t="s">
        <v>149</v>
      </c>
      <c r="C9" s="28">
        <v>4247</v>
      </c>
      <c r="D9" s="29">
        <v>4258</v>
      </c>
      <c r="E9" s="30">
        <f t="shared" si="1"/>
        <v>12</v>
      </c>
      <c r="F9" s="31">
        <v>1</v>
      </c>
      <c r="G9" s="31">
        <v>2</v>
      </c>
      <c r="H9" s="32">
        <f t="shared" si="2"/>
        <v>9</v>
      </c>
      <c r="I9" s="168">
        <f>9+2</f>
        <v>11</v>
      </c>
      <c r="J9" s="34">
        <f t="shared" si="3"/>
        <v>1</v>
      </c>
      <c r="K9" s="169">
        <v>6</v>
      </c>
      <c r="L9" s="36">
        <v>0</v>
      </c>
      <c r="M9" s="37">
        <v>3</v>
      </c>
      <c r="N9" s="91">
        <v>1</v>
      </c>
      <c r="O9" s="107">
        <v>2</v>
      </c>
      <c r="P9" s="170">
        <v>0</v>
      </c>
      <c r="Q9" s="171">
        <v>0</v>
      </c>
      <c r="R9" s="301" t="s">
        <v>132</v>
      </c>
      <c r="S9" s="302"/>
      <c r="T9" s="302"/>
      <c r="U9" s="302"/>
      <c r="V9" s="303"/>
      <c r="W9" s="45" t="s">
        <v>18</v>
      </c>
      <c r="X9" s="146"/>
      <c r="Y9" s="147" t="s">
        <v>45</v>
      </c>
      <c r="Z9" s="148"/>
      <c r="AA9" s="149">
        <f t="shared" si="4"/>
        <v>0</v>
      </c>
      <c r="AB9" s="150"/>
      <c r="AC9" s="151" t="s">
        <v>45</v>
      </c>
      <c r="AD9" s="152"/>
      <c r="AE9" s="153">
        <f t="shared" si="5"/>
        <v>0</v>
      </c>
      <c r="AF9" s="190">
        <f>K9-AH9</f>
        <v>5</v>
      </c>
      <c r="AG9" s="155" t="s">
        <v>45</v>
      </c>
      <c r="AH9" s="156">
        <f>G9-O9+J9</f>
        <v>1</v>
      </c>
      <c r="AI9" s="157">
        <f t="shared" si="6"/>
        <v>6</v>
      </c>
    </row>
    <row r="10" spans="1:35" s="39" customFormat="1" ht="26.25" customHeight="1" thickBot="1" x14ac:dyDescent="0.5">
      <c r="A10" s="26">
        <v>0.125</v>
      </c>
      <c r="B10" s="167" t="s">
        <v>57</v>
      </c>
      <c r="C10" s="28">
        <v>4259</v>
      </c>
      <c r="D10" s="29">
        <v>4268</v>
      </c>
      <c r="E10" s="30">
        <f t="shared" si="1"/>
        <v>10</v>
      </c>
      <c r="F10" s="31">
        <v>0</v>
      </c>
      <c r="G10" s="31">
        <v>0</v>
      </c>
      <c r="H10" s="32">
        <f t="shared" si="2"/>
        <v>10</v>
      </c>
      <c r="I10" s="168">
        <f>10+0</f>
        <v>10</v>
      </c>
      <c r="J10" s="34">
        <f t="shared" si="3"/>
        <v>0</v>
      </c>
      <c r="K10" s="169">
        <v>2</v>
      </c>
      <c r="L10" s="36">
        <v>0</v>
      </c>
      <c r="M10" s="37">
        <v>2</v>
      </c>
      <c r="N10" s="91">
        <v>6</v>
      </c>
      <c r="O10" s="107">
        <v>0</v>
      </c>
      <c r="P10" s="170">
        <v>0</v>
      </c>
      <c r="Q10" s="171">
        <v>0</v>
      </c>
      <c r="R10" s="304"/>
      <c r="S10" s="305"/>
      <c r="T10" s="305"/>
      <c r="U10" s="305"/>
      <c r="V10" s="306"/>
      <c r="W10" s="45" t="s">
        <v>18</v>
      </c>
      <c r="X10" s="146"/>
      <c r="Y10" s="147" t="s">
        <v>45</v>
      </c>
      <c r="Z10" s="148"/>
      <c r="AA10" s="149">
        <f t="shared" si="4"/>
        <v>0</v>
      </c>
      <c r="AB10" s="150"/>
      <c r="AC10" s="151" t="s">
        <v>45</v>
      </c>
      <c r="AD10" s="152"/>
      <c r="AE10" s="153">
        <f t="shared" si="5"/>
        <v>0</v>
      </c>
      <c r="AF10" s="190">
        <f>K10-AH10</f>
        <v>2</v>
      </c>
      <c r="AG10" s="155" t="s">
        <v>45</v>
      </c>
      <c r="AH10" s="156">
        <f>G10-O10+J10</f>
        <v>0</v>
      </c>
      <c r="AI10" s="157">
        <f t="shared" si="6"/>
        <v>2</v>
      </c>
    </row>
    <row r="11" spans="1:35" s="39" customFormat="1" ht="26.25" hidden="1" customHeight="1" x14ac:dyDescent="0.45">
      <c r="A11" s="26"/>
      <c r="B11" s="27"/>
      <c r="C11" s="28"/>
      <c r="D11" s="29"/>
      <c r="E11" s="30">
        <f t="shared" ref="E11:E57" si="8">IF(ISBLANK(D11),0,(D11-C11+1))</f>
        <v>0</v>
      </c>
      <c r="F11" s="31"/>
      <c r="G11" s="31"/>
      <c r="H11" s="32">
        <f t="shared" ref="H11:H18" si="9">E11-G11-F11</f>
        <v>0</v>
      </c>
      <c r="I11" s="33"/>
      <c r="J11" s="34">
        <f t="shared" ref="J11:J58" si="10">IF(ISBLANK(I11),-90,(-((I11)-(SUM(L11:Q11,K11)))))</f>
        <v>-90</v>
      </c>
      <c r="K11" s="35"/>
      <c r="L11" s="36"/>
      <c r="M11" s="37"/>
      <c r="N11" s="91"/>
      <c r="O11" s="107"/>
      <c r="P11" s="36"/>
      <c r="Q11" s="38"/>
      <c r="R11" s="201"/>
      <c r="S11" s="202"/>
      <c r="T11" s="202"/>
      <c r="U11" s="202"/>
      <c r="V11" s="203"/>
      <c r="W11" s="45" t="s">
        <v>18</v>
      </c>
      <c r="X11" s="146"/>
      <c r="Y11" s="147" t="s">
        <v>45</v>
      </c>
      <c r="Z11" s="148"/>
      <c r="AA11" s="149">
        <f t="shared" ref="AA11:AA36" si="11">X11+Z11</f>
        <v>0</v>
      </c>
      <c r="AB11" s="150"/>
      <c r="AC11" s="151" t="s">
        <v>45</v>
      </c>
      <c r="AD11" s="152"/>
      <c r="AE11" s="153">
        <f t="shared" ref="AE11:AE56" si="12">AB11+AD11</f>
        <v>0</v>
      </c>
      <c r="AF11" s="154"/>
      <c r="AG11" s="155" t="s">
        <v>45</v>
      </c>
      <c r="AH11" s="156"/>
      <c r="AI11" s="157">
        <f t="shared" ref="AI11:AI56" si="13">AF11+AH11</f>
        <v>0</v>
      </c>
    </row>
    <row r="12" spans="1:35" s="39" customFormat="1" ht="26.25" hidden="1" customHeight="1" x14ac:dyDescent="0.45">
      <c r="A12" s="26"/>
      <c r="B12" s="27"/>
      <c r="C12" s="28"/>
      <c r="D12" s="29"/>
      <c r="E12" s="30">
        <f t="shared" si="8"/>
        <v>0</v>
      </c>
      <c r="F12" s="31"/>
      <c r="G12" s="31"/>
      <c r="H12" s="32">
        <f t="shared" si="9"/>
        <v>0</v>
      </c>
      <c r="I12" s="33"/>
      <c r="J12" s="34">
        <f t="shared" si="10"/>
        <v>-90</v>
      </c>
      <c r="K12" s="35"/>
      <c r="L12" s="36"/>
      <c r="M12" s="37"/>
      <c r="N12" s="91"/>
      <c r="O12" s="107"/>
      <c r="P12" s="36"/>
      <c r="Q12" s="38"/>
      <c r="R12" s="201"/>
      <c r="S12" s="202"/>
      <c r="T12" s="202"/>
      <c r="U12" s="202"/>
      <c r="V12" s="203"/>
      <c r="W12" s="45" t="s">
        <v>18</v>
      </c>
      <c r="X12" s="146"/>
      <c r="Y12" s="147" t="s">
        <v>45</v>
      </c>
      <c r="Z12" s="148"/>
      <c r="AA12" s="149">
        <f t="shared" si="11"/>
        <v>0</v>
      </c>
      <c r="AB12" s="150"/>
      <c r="AC12" s="151" t="s">
        <v>45</v>
      </c>
      <c r="AD12" s="152"/>
      <c r="AE12" s="153">
        <f t="shared" si="12"/>
        <v>0</v>
      </c>
      <c r="AF12" s="154"/>
      <c r="AG12" s="155" t="s">
        <v>45</v>
      </c>
      <c r="AH12" s="156"/>
      <c r="AI12" s="157">
        <f t="shared" si="13"/>
        <v>0</v>
      </c>
    </row>
    <row r="13" spans="1:35" s="39" customFormat="1" ht="26.25" hidden="1" customHeight="1" x14ac:dyDescent="0.45">
      <c r="A13" s="26"/>
      <c r="B13" s="27"/>
      <c r="C13" s="28"/>
      <c r="D13" s="29"/>
      <c r="E13" s="30">
        <f t="shared" si="8"/>
        <v>0</v>
      </c>
      <c r="F13" s="31"/>
      <c r="G13" s="31"/>
      <c r="H13" s="32">
        <f t="shared" si="9"/>
        <v>0</v>
      </c>
      <c r="I13" s="33"/>
      <c r="J13" s="34">
        <f t="shared" si="10"/>
        <v>-90</v>
      </c>
      <c r="K13" s="35"/>
      <c r="L13" s="36"/>
      <c r="M13" s="37"/>
      <c r="N13" s="91"/>
      <c r="O13" s="107"/>
      <c r="P13" s="36"/>
      <c r="Q13" s="38"/>
      <c r="R13" s="201"/>
      <c r="S13" s="202"/>
      <c r="T13" s="202"/>
      <c r="U13" s="202"/>
      <c r="V13" s="203"/>
      <c r="W13" s="45" t="s">
        <v>18</v>
      </c>
      <c r="X13" s="146"/>
      <c r="Y13" s="147" t="s">
        <v>45</v>
      </c>
      <c r="Z13" s="148"/>
      <c r="AA13" s="149">
        <f t="shared" si="11"/>
        <v>0</v>
      </c>
      <c r="AB13" s="150"/>
      <c r="AC13" s="151" t="s">
        <v>45</v>
      </c>
      <c r="AD13" s="152"/>
      <c r="AE13" s="153">
        <f t="shared" si="12"/>
        <v>0</v>
      </c>
      <c r="AF13" s="154"/>
      <c r="AG13" s="155" t="s">
        <v>45</v>
      </c>
      <c r="AH13" s="156"/>
      <c r="AI13" s="157">
        <f t="shared" si="13"/>
        <v>0</v>
      </c>
    </row>
    <row r="14" spans="1:35" s="39" customFormat="1" ht="26.25" hidden="1" customHeight="1" x14ac:dyDescent="0.45">
      <c r="A14" s="26"/>
      <c r="B14" s="27"/>
      <c r="C14" s="28"/>
      <c r="D14" s="29"/>
      <c r="E14" s="30">
        <f t="shared" si="8"/>
        <v>0</v>
      </c>
      <c r="F14" s="31"/>
      <c r="G14" s="31"/>
      <c r="H14" s="32">
        <f t="shared" si="9"/>
        <v>0</v>
      </c>
      <c r="I14" s="33"/>
      <c r="J14" s="34">
        <f t="shared" si="10"/>
        <v>-90</v>
      </c>
      <c r="K14" s="35"/>
      <c r="L14" s="36"/>
      <c r="M14" s="37"/>
      <c r="N14" s="91"/>
      <c r="O14" s="107"/>
      <c r="P14" s="36"/>
      <c r="Q14" s="38"/>
      <c r="R14" s="201"/>
      <c r="S14" s="202"/>
      <c r="T14" s="202"/>
      <c r="U14" s="202"/>
      <c r="V14" s="203"/>
      <c r="W14" s="45" t="s">
        <v>18</v>
      </c>
      <c r="X14" s="146"/>
      <c r="Y14" s="147" t="s">
        <v>45</v>
      </c>
      <c r="Z14" s="148"/>
      <c r="AA14" s="149">
        <f t="shared" si="11"/>
        <v>0</v>
      </c>
      <c r="AB14" s="150"/>
      <c r="AC14" s="151" t="s">
        <v>45</v>
      </c>
      <c r="AD14" s="152"/>
      <c r="AE14" s="153">
        <f t="shared" si="12"/>
        <v>0</v>
      </c>
      <c r="AF14" s="154"/>
      <c r="AG14" s="155" t="s">
        <v>45</v>
      </c>
      <c r="AH14" s="156"/>
      <c r="AI14" s="157">
        <f t="shared" si="13"/>
        <v>0</v>
      </c>
    </row>
    <row r="15" spans="1:35" s="39" customFormat="1" ht="26.25" hidden="1" customHeight="1" x14ac:dyDescent="0.45">
      <c r="A15" s="26"/>
      <c r="B15" s="27"/>
      <c r="C15" s="28"/>
      <c r="D15" s="29"/>
      <c r="E15" s="30">
        <f t="shared" si="8"/>
        <v>0</v>
      </c>
      <c r="F15" s="31"/>
      <c r="G15" s="31"/>
      <c r="H15" s="32">
        <f t="shared" si="9"/>
        <v>0</v>
      </c>
      <c r="I15" s="33"/>
      <c r="J15" s="34">
        <f t="shared" si="10"/>
        <v>-90</v>
      </c>
      <c r="K15" s="35"/>
      <c r="L15" s="36"/>
      <c r="M15" s="37"/>
      <c r="N15" s="91"/>
      <c r="O15" s="107"/>
      <c r="P15" s="36"/>
      <c r="Q15" s="38"/>
      <c r="R15" s="201"/>
      <c r="S15" s="202"/>
      <c r="T15" s="202"/>
      <c r="U15" s="202"/>
      <c r="V15" s="203"/>
      <c r="W15" s="45" t="s">
        <v>18</v>
      </c>
      <c r="X15" s="146"/>
      <c r="Y15" s="147" t="s">
        <v>45</v>
      </c>
      <c r="Z15" s="148"/>
      <c r="AA15" s="149">
        <f t="shared" si="11"/>
        <v>0</v>
      </c>
      <c r="AB15" s="150"/>
      <c r="AC15" s="151" t="s">
        <v>45</v>
      </c>
      <c r="AD15" s="152"/>
      <c r="AE15" s="153">
        <f t="shared" si="12"/>
        <v>0</v>
      </c>
      <c r="AF15" s="154"/>
      <c r="AG15" s="155" t="s">
        <v>45</v>
      </c>
      <c r="AH15" s="156"/>
      <c r="AI15" s="157">
        <f t="shared" si="13"/>
        <v>0</v>
      </c>
    </row>
    <row r="16" spans="1:35" s="39" customFormat="1" ht="26.25" hidden="1" customHeight="1" x14ac:dyDescent="0.45">
      <c r="A16" s="26"/>
      <c r="B16" s="27"/>
      <c r="C16" s="28"/>
      <c r="D16" s="29"/>
      <c r="E16" s="30">
        <f t="shared" si="8"/>
        <v>0</v>
      </c>
      <c r="F16" s="31"/>
      <c r="G16" s="31"/>
      <c r="H16" s="32">
        <f t="shared" si="9"/>
        <v>0</v>
      </c>
      <c r="I16" s="33"/>
      <c r="J16" s="34">
        <f t="shared" si="10"/>
        <v>-90</v>
      </c>
      <c r="K16" s="35"/>
      <c r="L16" s="36"/>
      <c r="M16" s="37"/>
      <c r="N16" s="91"/>
      <c r="O16" s="107"/>
      <c r="P16" s="36"/>
      <c r="Q16" s="38"/>
      <c r="R16" s="201"/>
      <c r="S16" s="202"/>
      <c r="T16" s="202"/>
      <c r="U16" s="202"/>
      <c r="V16" s="203"/>
      <c r="W16" s="45" t="s">
        <v>18</v>
      </c>
      <c r="X16" s="146"/>
      <c r="Y16" s="147" t="s">
        <v>45</v>
      </c>
      <c r="Z16" s="148"/>
      <c r="AA16" s="149">
        <f t="shared" si="11"/>
        <v>0</v>
      </c>
      <c r="AB16" s="150"/>
      <c r="AC16" s="151" t="s">
        <v>45</v>
      </c>
      <c r="AD16" s="152"/>
      <c r="AE16" s="153">
        <f t="shared" si="12"/>
        <v>0</v>
      </c>
      <c r="AF16" s="154"/>
      <c r="AG16" s="155" t="s">
        <v>45</v>
      </c>
      <c r="AH16" s="156"/>
      <c r="AI16" s="157">
        <f t="shared" si="13"/>
        <v>0</v>
      </c>
    </row>
    <row r="17" spans="1:35" s="39" customFormat="1" ht="26.25" hidden="1" customHeight="1" x14ac:dyDescent="0.45">
      <c r="A17" s="26"/>
      <c r="B17" s="27"/>
      <c r="C17" s="28"/>
      <c r="D17" s="29"/>
      <c r="E17" s="30">
        <f t="shared" si="8"/>
        <v>0</v>
      </c>
      <c r="F17" s="31"/>
      <c r="G17" s="31"/>
      <c r="H17" s="32">
        <f t="shared" si="9"/>
        <v>0</v>
      </c>
      <c r="I17" s="33"/>
      <c r="J17" s="34">
        <f t="shared" si="10"/>
        <v>-90</v>
      </c>
      <c r="K17" s="35"/>
      <c r="L17" s="36"/>
      <c r="M17" s="37"/>
      <c r="N17" s="91"/>
      <c r="O17" s="107"/>
      <c r="P17" s="36"/>
      <c r="Q17" s="38"/>
      <c r="R17" s="201"/>
      <c r="S17" s="202"/>
      <c r="T17" s="202"/>
      <c r="U17" s="202"/>
      <c r="V17" s="203"/>
      <c r="W17" s="45" t="s">
        <v>18</v>
      </c>
      <c r="X17" s="146"/>
      <c r="Y17" s="147" t="s">
        <v>45</v>
      </c>
      <c r="Z17" s="148"/>
      <c r="AA17" s="149">
        <f t="shared" si="11"/>
        <v>0</v>
      </c>
      <c r="AB17" s="150"/>
      <c r="AC17" s="151" t="s">
        <v>45</v>
      </c>
      <c r="AD17" s="152"/>
      <c r="AE17" s="153">
        <f t="shared" si="12"/>
        <v>0</v>
      </c>
      <c r="AF17" s="154"/>
      <c r="AG17" s="155" t="s">
        <v>45</v>
      </c>
      <c r="AH17" s="156"/>
      <c r="AI17" s="157">
        <f t="shared" si="13"/>
        <v>0</v>
      </c>
    </row>
    <row r="18" spans="1:35" s="39" customFormat="1" ht="26.25" hidden="1" customHeight="1" x14ac:dyDescent="0.45">
      <c r="A18" s="26"/>
      <c r="B18" s="27"/>
      <c r="C18" s="28"/>
      <c r="D18" s="29"/>
      <c r="E18" s="30">
        <f t="shared" si="8"/>
        <v>0</v>
      </c>
      <c r="F18" s="31"/>
      <c r="G18" s="31"/>
      <c r="H18" s="32">
        <f t="shared" si="9"/>
        <v>0</v>
      </c>
      <c r="I18" s="33"/>
      <c r="J18" s="34">
        <f t="shared" si="10"/>
        <v>-90</v>
      </c>
      <c r="K18" s="35"/>
      <c r="L18" s="36"/>
      <c r="M18" s="37"/>
      <c r="N18" s="91"/>
      <c r="O18" s="107"/>
      <c r="P18" s="36"/>
      <c r="Q18" s="38"/>
      <c r="R18" s="201"/>
      <c r="S18" s="202"/>
      <c r="T18" s="202"/>
      <c r="U18" s="202"/>
      <c r="V18" s="203"/>
      <c r="W18" s="45" t="s">
        <v>18</v>
      </c>
      <c r="X18" s="146"/>
      <c r="Y18" s="147" t="s">
        <v>45</v>
      </c>
      <c r="Z18" s="148"/>
      <c r="AA18" s="149">
        <f t="shared" si="11"/>
        <v>0</v>
      </c>
      <c r="AB18" s="150"/>
      <c r="AC18" s="151" t="s">
        <v>45</v>
      </c>
      <c r="AD18" s="152"/>
      <c r="AE18" s="153">
        <f t="shared" si="12"/>
        <v>0</v>
      </c>
      <c r="AF18" s="154"/>
      <c r="AG18" s="155" t="s">
        <v>45</v>
      </c>
      <c r="AH18" s="156"/>
      <c r="AI18" s="157">
        <f t="shared" si="13"/>
        <v>0</v>
      </c>
    </row>
    <row r="19" spans="1:35" s="39" customFormat="1" ht="26.25" hidden="1" customHeight="1" x14ac:dyDescent="0.45">
      <c r="A19" s="26"/>
      <c r="B19" s="27"/>
      <c r="C19" s="28"/>
      <c r="D19" s="29"/>
      <c r="E19" s="30">
        <f t="shared" si="8"/>
        <v>0</v>
      </c>
      <c r="F19" s="31"/>
      <c r="G19" s="31"/>
      <c r="H19" s="32">
        <f>E19-G19-F19</f>
        <v>0</v>
      </c>
      <c r="I19" s="33"/>
      <c r="J19" s="34">
        <f t="shared" si="10"/>
        <v>-90</v>
      </c>
      <c r="K19" s="35"/>
      <c r="L19" s="36"/>
      <c r="M19" s="37"/>
      <c r="N19" s="91"/>
      <c r="O19" s="107"/>
      <c r="P19" s="36"/>
      <c r="Q19" s="38"/>
      <c r="R19" s="201"/>
      <c r="S19" s="202"/>
      <c r="T19" s="202"/>
      <c r="U19" s="202"/>
      <c r="V19" s="203"/>
      <c r="W19" s="45" t="s">
        <v>18</v>
      </c>
      <c r="X19" s="146"/>
      <c r="Y19" s="147" t="s">
        <v>45</v>
      </c>
      <c r="Z19" s="148"/>
      <c r="AA19" s="149">
        <f t="shared" si="11"/>
        <v>0</v>
      </c>
      <c r="AB19" s="150"/>
      <c r="AC19" s="151" t="s">
        <v>45</v>
      </c>
      <c r="AD19" s="152"/>
      <c r="AE19" s="153">
        <f t="shared" si="12"/>
        <v>0</v>
      </c>
      <c r="AF19" s="154"/>
      <c r="AG19" s="155" t="s">
        <v>45</v>
      </c>
      <c r="AH19" s="156"/>
      <c r="AI19" s="157">
        <f t="shared" si="13"/>
        <v>0</v>
      </c>
    </row>
    <row r="20" spans="1:35" s="39" customFormat="1" ht="26.25" hidden="1" customHeight="1" x14ac:dyDescent="0.45">
      <c r="A20" s="26"/>
      <c r="B20" s="27"/>
      <c r="C20" s="28"/>
      <c r="D20" s="29"/>
      <c r="E20" s="30">
        <f t="shared" si="8"/>
        <v>0</v>
      </c>
      <c r="F20" s="31"/>
      <c r="G20" s="31"/>
      <c r="H20" s="32">
        <f t="shared" ref="H20" si="14">E20-G20-F20</f>
        <v>0</v>
      </c>
      <c r="I20" s="33"/>
      <c r="J20" s="34">
        <f t="shared" si="10"/>
        <v>-90</v>
      </c>
      <c r="K20" s="35"/>
      <c r="L20" s="36"/>
      <c r="M20" s="37"/>
      <c r="N20" s="91"/>
      <c r="O20" s="107"/>
      <c r="P20" s="36"/>
      <c r="Q20" s="38"/>
      <c r="R20" s="201"/>
      <c r="S20" s="202"/>
      <c r="T20" s="202"/>
      <c r="U20" s="202"/>
      <c r="V20" s="203"/>
      <c r="W20" s="45" t="s">
        <v>18</v>
      </c>
      <c r="X20" s="146"/>
      <c r="Y20" s="147" t="s">
        <v>45</v>
      </c>
      <c r="Z20" s="148"/>
      <c r="AA20" s="149">
        <f t="shared" si="11"/>
        <v>0</v>
      </c>
      <c r="AB20" s="150"/>
      <c r="AC20" s="151" t="s">
        <v>45</v>
      </c>
      <c r="AD20" s="152"/>
      <c r="AE20" s="153">
        <f t="shared" si="12"/>
        <v>0</v>
      </c>
      <c r="AF20" s="154"/>
      <c r="AG20" s="155" t="s">
        <v>45</v>
      </c>
      <c r="AH20" s="156"/>
      <c r="AI20" s="157">
        <f t="shared" si="13"/>
        <v>0</v>
      </c>
    </row>
    <row r="21" spans="1:35" s="39" customFormat="1" ht="26.25" hidden="1" customHeight="1" x14ac:dyDescent="0.45">
      <c r="A21" s="26"/>
      <c r="B21" s="27"/>
      <c r="C21" s="28"/>
      <c r="D21" s="29"/>
      <c r="E21" s="30">
        <f t="shared" si="8"/>
        <v>0</v>
      </c>
      <c r="F21" s="31"/>
      <c r="G21" s="31"/>
      <c r="H21" s="32">
        <f t="shared" ref="H21:H24" si="15">E21-G21-F21</f>
        <v>0</v>
      </c>
      <c r="I21" s="33"/>
      <c r="J21" s="34">
        <f t="shared" si="10"/>
        <v>-90</v>
      </c>
      <c r="K21" s="35"/>
      <c r="L21" s="36"/>
      <c r="M21" s="37"/>
      <c r="N21" s="91"/>
      <c r="O21" s="107"/>
      <c r="P21" s="36"/>
      <c r="Q21" s="38"/>
      <c r="R21" s="201"/>
      <c r="S21" s="202"/>
      <c r="T21" s="202"/>
      <c r="U21" s="202"/>
      <c r="V21" s="203"/>
      <c r="W21" s="45" t="s">
        <v>18</v>
      </c>
      <c r="X21" s="146"/>
      <c r="Y21" s="147" t="s">
        <v>45</v>
      </c>
      <c r="Z21" s="148"/>
      <c r="AA21" s="149">
        <f t="shared" si="11"/>
        <v>0</v>
      </c>
      <c r="AB21" s="150"/>
      <c r="AC21" s="151" t="s">
        <v>45</v>
      </c>
      <c r="AD21" s="152"/>
      <c r="AE21" s="153">
        <f t="shared" si="12"/>
        <v>0</v>
      </c>
      <c r="AF21" s="154"/>
      <c r="AG21" s="155" t="s">
        <v>45</v>
      </c>
      <c r="AH21" s="156"/>
      <c r="AI21" s="157">
        <f t="shared" si="13"/>
        <v>0</v>
      </c>
    </row>
    <row r="22" spans="1:35" s="39" customFormat="1" ht="26.25" hidden="1" customHeight="1" x14ac:dyDescent="0.45">
      <c r="A22" s="26"/>
      <c r="B22" s="27"/>
      <c r="C22" s="28"/>
      <c r="D22" s="29"/>
      <c r="E22" s="30">
        <f t="shared" si="8"/>
        <v>0</v>
      </c>
      <c r="F22" s="31"/>
      <c r="G22" s="31"/>
      <c r="H22" s="32">
        <f t="shared" si="15"/>
        <v>0</v>
      </c>
      <c r="I22" s="33"/>
      <c r="J22" s="34">
        <f t="shared" si="10"/>
        <v>-90</v>
      </c>
      <c r="K22" s="35"/>
      <c r="L22" s="36"/>
      <c r="M22" s="37"/>
      <c r="N22" s="91"/>
      <c r="O22" s="107"/>
      <c r="P22" s="36"/>
      <c r="Q22" s="38"/>
      <c r="R22" s="201"/>
      <c r="S22" s="202"/>
      <c r="T22" s="202"/>
      <c r="U22" s="202"/>
      <c r="V22" s="203"/>
      <c r="W22" s="45" t="s">
        <v>18</v>
      </c>
      <c r="X22" s="146"/>
      <c r="Y22" s="147" t="s">
        <v>45</v>
      </c>
      <c r="Z22" s="148"/>
      <c r="AA22" s="149">
        <f t="shared" si="11"/>
        <v>0</v>
      </c>
      <c r="AB22" s="150"/>
      <c r="AC22" s="151" t="s">
        <v>45</v>
      </c>
      <c r="AD22" s="152"/>
      <c r="AE22" s="153">
        <f t="shared" si="12"/>
        <v>0</v>
      </c>
      <c r="AF22" s="154"/>
      <c r="AG22" s="155" t="s">
        <v>45</v>
      </c>
      <c r="AH22" s="156"/>
      <c r="AI22" s="157">
        <f t="shared" si="13"/>
        <v>0</v>
      </c>
    </row>
    <row r="23" spans="1:35" s="39" customFormat="1" ht="26.25" hidden="1" customHeight="1" x14ac:dyDescent="0.45">
      <c r="A23" s="26"/>
      <c r="B23" s="27"/>
      <c r="C23" s="28"/>
      <c r="D23" s="29"/>
      <c r="E23" s="30">
        <f t="shared" si="8"/>
        <v>0</v>
      </c>
      <c r="F23" s="31"/>
      <c r="G23" s="31"/>
      <c r="H23" s="32">
        <f t="shared" si="15"/>
        <v>0</v>
      </c>
      <c r="I23" s="33"/>
      <c r="J23" s="34">
        <f t="shared" si="10"/>
        <v>-90</v>
      </c>
      <c r="K23" s="35"/>
      <c r="L23" s="36"/>
      <c r="M23" s="37"/>
      <c r="N23" s="91"/>
      <c r="O23" s="107"/>
      <c r="P23" s="36"/>
      <c r="Q23" s="38"/>
      <c r="R23" s="201"/>
      <c r="S23" s="202"/>
      <c r="T23" s="202"/>
      <c r="U23" s="202"/>
      <c r="V23" s="203"/>
      <c r="W23" s="45" t="s">
        <v>18</v>
      </c>
      <c r="X23" s="146"/>
      <c r="Y23" s="147" t="s">
        <v>45</v>
      </c>
      <c r="Z23" s="148"/>
      <c r="AA23" s="149">
        <f t="shared" si="11"/>
        <v>0</v>
      </c>
      <c r="AB23" s="150"/>
      <c r="AC23" s="151" t="s">
        <v>45</v>
      </c>
      <c r="AD23" s="152"/>
      <c r="AE23" s="153">
        <f t="shared" si="12"/>
        <v>0</v>
      </c>
      <c r="AF23" s="154"/>
      <c r="AG23" s="155" t="s">
        <v>45</v>
      </c>
      <c r="AH23" s="156"/>
      <c r="AI23" s="157">
        <f t="shared" si="13"/>
        <v>0</v>
      </c>
    </row>
    <row r="24" spans="1:35" s="39" customFormat="1" ht="26.25" hidden="1" customHeight="1" x14ac:dyDescent="0.45">
      <c r="A24" s="26"/>
      <c r="B24" s="27"/>
      <c r="C24" s="28"/>
      <c r="D24" s="29"/>
      <c r="E24" s="30">
        <f t="shared" si="8"/>
        <v>0</v>
      </c>
      <c r="F24" s="31"/>
      <c r="G24" s="31"/>
      <c r="H24" s="32">
        <f t="shared" si="15"/>
        <v>0</v>
      </c>
      <c r="I24" s="33"/>
      <c r="J24" s="34">
        <f t="shared" si="10"/>
        <v>-90</v>
      </c>
      <c r="K24" s="35"/>
      <c r="L24" s="36"/>
      <c r="M24" s="37"/>
      <c r="N24" s="91"/>
      <c r="O24" s="107"/>
      <c r="P24" s="36"/>
      <c r="Q24" s="38"/>
      <c r="R24" s="201"/>
      <c r="S24" s="202"/>
      <c r="T24" s="202"/>
      <c r="U24" s="202"/>
      <c r="V24" s="203"/>
      <c r="W24" s="45" t="s">
        <v>18</v>
      </c>
      <c r="X24" s="146"/>
      <c r="Y24" s="147" t="s">
        <v>45</v>
      </c>
      <c r="Z24" s="148"/>
      <c r="AA24" s="149">
        <f t="shared" si="11"/>
        <v>0</v>
      </c>
      <c r="AB24" s="150"/>
      <c r="AC24" s="151" t="s">
        <v>45</v>
      </c>
      <c r="AD24" s="152"/>
      <c r="AE24" s="153">
        <f t="shared" si="12"/>
        <v>0</v>
      </c>
      <c r="AF24" s="154"/>
      <c r="AG24" s="155" t="s">
        <v>45</v>
      </c>
      <c r="AH24" s="156"/>
      <c r="AI24" s="157">
        <f t="shared" si="13"/>
        <v>0</v>
      </c>
    </row>
    <row r="25" spans="1:35" s="39" customFormat="1" ht="26.25" hidden="1" customHeight="1" x14ac:dyDescent="0.45">
      <c r="A25" s="26"/>
      <c r="B25" s="27"/>
      <c r="C25" s="28"/>
      <c r="D25" s="29"/>
      <c r="E25" s="30">
        <f t="shared" si="8"/>
        <v>0</v>
      </c>
      <c r="F25" s="31"/>
      <c r="G25" s="31"/>
      <c r="H25" s="32">
        <f>E25-G25-F25</f>
        <v>0</v>
      </c>
      <c r="I25" s="33"/>
      <c r="J25" s="34">
        <f t="shared" si="10"/>
        <v>-90</v>
      </c>
      <c r="K25" s="35"/>
      <c r="L25" s="36"/>
      <c r="M25" s="37"/>
      <c r="N25" s="91"/>
      <c r="O25" s="107"/>
      <c r="P25" s="36"/>
      <c r="Q25" s="38"/>
      <c r="R25" s="201"/>
      <c r="S25" s="202"/>
      <c r="T25" s="202"/>
      <c r="U25" s="202"/>
      <c r="V25" s="203"/>
      <c r="W25" s="45" t="s">
        <v>18</v>
      </c>
      <c r="X25" s="146"/>
      <c r="Y25" s="147" t="s">
        <v>45</v>
      </c>
      <c r="Z25" s="148"/>
      <c r="AA25" s="149">
        <f t="shared" si="11"/>
        <v>0</v>
      </c>
      <c r="AB25" s="150"/>
      <c r="AC25" s="151" t="s">
        <v>45</v>
      </c>
      <c r="AD25" s="152"/>
      <c r="AE25" s="153">
        <f t="shared" si="12"/>
        <v>0</v>
      </c>
      <c r="AF25" s="154"/>
      <c r="AG25" s="155" t="s">
        <v>45</v>
      </c>
      <c r="AH25" s="156"/>
      <c r="AI25" s="157">
        <f t="shared" si="13"/>
        <v>0</v>
      </c>
    </row>
    <row r="26" spans="1:35" s="39" customFormat="1" ht="26.25" hidden="1" customHeight="1" x14ac:dyDescent="0.45">
      <c r="A26" s="26"/>
      <c r="B26" s="27"/>
      <c r="C26" s="28"/>
      <c r="D26" s="29"/>
      <c r="E26" s="30">
        <f t="shared" si="8"/>
        <v>0</v>
      </c>
      <c r="F26" s="31"/>
      <c r="G26" s="31"/>
      <c r="H26" s="32">
        <f t="shared" ref="H26:H32" si="16">E26-G26-F26</f>
        <v>0</v>
      </c>
      <c r="I26" s="33"/>
      <c r="J26" s="34">
        <f t="shared" si="10"/>
        <v>-90</v>
      </c>
      <c r="K26" s="35"/>
      <c r="L26" s="36"/>
      <c r="M26" s="37"/>
      <c r="N26" s="91"/>
      <c r="O26" s="107"/>
      <c r="P26" s="36"/>
      <c r="Q26" s="38"/>
      <c r="R26" s="201"/>
      <c r="S26" s="202"/>
      <c r="T26" s="202"/>
      <c r="U26" s="202"/>
      <c r="V26" s="203"/>
      <c r="W26" s="45" t="s">
        <v>18</v>
      </c>
      <c r="X26" s="146"/>
      <c r="Y26" s="147" t="s">
        <v>45</v>
      </c>
      <c r="Z26" s="148"/>
      <c r="AA26" s="149">
        <f t="shared" si="11"/>
        <v>0</v>
      </c>
      <c r="AB26" s="150"/>
      <c r="AC26" s="151" t="s">
        <v>45</v>
      </c>
      <c r="AD26" s="152"/>
      <c r="AE26" s="153">
        <f t="shared" si="12"/>
        <v>0</v>
      </c>
      <c r="AF26" s="154"/>
      <c r="AG26" s="155" t="s">
        <v>45</v>
      </c>
      <c r="AH26" s="156"/>
      <c r="AI26" s="157">
        <f t="shared" si="13"/>
        <v>0</v>
      </c>
    </row>
    <row r="27" spans="1:35" s="39" customFormat="1" ht="26.25" hidden="1" customHeight="1" x14ac:dyDescent="0.45">
      <c r="A27" s="26"/>
      <c r="B27" s="27"/>
      <c r="C27" s="28"/>
      <c r="D27" s="29"/>
      <c r="E27" s="30">
        <f t="shared" si="8"/>
        <v>0</v>
      </c>
      <c r="F27" s="31"/>
      <c r="G27" s="31"/>
      <c r="H27" s="32">
        <f t="shared" si="16"/>
        <v>0</v>
      </c>
      <c r="I27" s="33"/>
      <c r="J27" s="34">
        <f t="shared" si="10"/>
        <v>-90</v>
      </c>
      <c r="K27" s="35"/>
      <c r="L27" s="36"/>
      <c r="M27" s="37"/>
      <c r="N27" s="91"/>
      <c r="O27" s="107"/>
      <c r="P27" s="36"/>
      <c r="Q27" s="38"/>
      <c r="R27" s="201"/>
      <c r="S27" s="202"/>
      <c r="T27" s="202"/>
      <c r="U27" s="202"/>
      <c r="V27" s="203"/>
      <c r="W27" s="45" t="s">
        <v>18</v>
      </c>
      <c r="X27" s="146"/>
      <c r="Y27" s="147" t="s">
        <v>45</v>
      </c>
      <c r="Z27" s="148"/>
      <c r="AA27" s="149">
        <f t="shared" si="11"/>
        <v>0</v>
      </c>
      <c r="AB27" s="150"/>
      <c r="AC27" s="151" t="s">
        <v>45</v>
      </c>
      <c r="AD27" s="152"/>
      <c r="AE27" s="153">
        <f t="shared" si="12"/>
        <v>0</v>
      </c>
      <c r="AF27" s="154"/>
      <c r="AG27" s="155" t="s">
        <v>45</v>
      </c>
      <c r="AH27" s="156"/>
      <c r="AI27" s="157">
        <f t="shared" si="13"/>
        <v>0</v>
      </c>
    </row>
    <row r="28" spans="1:35" s="39" customFormat="1" ht="26.25" hidden="1" customHeight="1" x14ac:dyDescent="0.45">
      <c r="A28" s="26"/>
      <c r="B28" s="27"/>
      <c r="C28" s="28"/>
      <c r="D28" s="29"/>
      <c r="E28" s="30">
        <f t="shared" si="8"/>
        <v>0</v>
      </c>
      <c r="F28" s="31"/>
      <c r="G28" s="31"/>
      <c r="H28" s="32">
        <f t="shared" si="16"/>
        <v>0</v>
      </c>
      <c r="I28" s="33"/>
      <c r="J28" s="34">
        <f t="shared" si="10"/>
        <v>-90</v>
      </c>
      <c r="K28" s="35"/>
      <c r="L28" s="36"/>
      <c r="M28" s="37"/>
      <c r="N28" s="91"/>
      <c r="O28" s="107"/>
      <c r="P28" s="36"/>
      <c r="Q28" s="38"/>
      <c r="R28" s="201"/>
      <c r="S28" s="202"/>
      <c r="T28" s="202"/>
      <c r="U28" s="202"/>
      <c r="V28" s="203"/>
      <c r="W28" s="45" t="s">
        <v>18</v>
      </c>
      <c r="X28" s="146"/>
      <c r="Y28" s="147" t="s">
        <v>45</v>
      </c>
      <c r="Z28" s="148"/>
      <c r="AA28" s="149">
        <f t="shared" si="11"/>
        <v>0</v>
      </c>
      <c r="AB28" s="150"/>
      <c r="AC28" s="151" t="s">
        <v>45</v>
      </c>
      <c r="AD28" s="152"/>
      <c r="AE28" s="153">
        <f t="shared" si="12"/>
        <v>0</v>
      </c>
      <c r="AF28" s="154"/>
      <c r="AG28" s="155" t="s">
        <v>45</v>
      </c>
      <c r="AH28" s="156"/>
      <c r="AI28" s="157">
        <f t="shared" si="13"/>
        <v>0</v>
      </c>
    </row>
    <row r="29" spans="1:35" s="39" customFormat="1" ht="26.25" hidden="1" customHeight="1" x14ac:dyDescent="0.45">
      <c r="A29" s="26"/>
      <c r="B29" s="27"/>
      <c r="C29" s="28"/>
      <c r="D29" s="29"/>
      <c r="E29" s="30">
        <f t="shared" si="8"/>
        <v>0</v>
      </c>
      <c r="F29" s="31"/>
      <c r="G29" s="31"/>
      <c r="H29" s="32">
        <f t="shared" si="16"/>
        <v>0</v>
      </c>
      <c r="I29" s="33"/>
      <c r="J29" s="34">
        <f t="shared" si="10"/>
        <v>-90</v>
      </c>
      <c r="K29" s="35"/>
      <c r="L29" s="36"/>
      <c r="M29" s="37"/>
      <c r="N29" s="91"/>
      <c r="O29" s="107"/>
      <c r="P29" s="36"/>
      <c r="Q29" s="38"/>
      <c r="R29" s="201"/>
      <c r="S29" s="202"/>
      <c r="T29" s="202"/>
      <c r="U29" s="202"/>
      <c r="V29" s="203"/>
      <c r="W29" s="45" t="s">
        <v>18</v>
      </c>
      <c r="X29" s="146"/>
      <c r="Y29" s="147" t="s">
        <v>45</v>
      </c>
      <c r="Z29" s="148"/>
      <c r="AA29" s="149">
        <f t="shared" si="11"/>
        <v>0</v>
      </c>
      <c r="AB29" s="150"/>
      <c r="AC29" s="151" t="s">
        <v>45</v>
      </c>
      <c r="AD29" s="152"/>
      <c r="AE29" s="153">
        <f t="shared" si="12"/>
        <v>0</v>
      </c>
      <c r="AF29" s="154"/>
      <c r="AG29" s="155" t="s">
        <v>45</v>
      </c>
      <c r="AH29" s="156"/>
      <c r="AI29" s="157">
        <f t="shared" si="13"/>
        <v>0</v>
      </c>
    </row>
    <row r="30" spans="1:35" s="39" customFormat="1" ht="26.25" hidden="1" customHeight="1" x14ac:dyDescent="0.45">
      <c r="A30" s="26"/>
      <c r="B30" s="27"/>
      <c r="C30" s="28"/>
      <c r="D30" s="29"/>
      <c r="E30" s="30">
        <f t="shared" si="8"/>
        <v>0</v>
      </c>
      <c r="F30" s="31"/>
      <c r="G30" s="31"/>
      <c r="H30" s="32">
        <f t="shared" si="16"/>
        <v>0</v>
      </c>
      <c r="I30" s="33"/>
      <c r="J30" s="34">
        <f t="shared" si="10"/>
        <v>-90</v>
      </c>
      <c r="K30" s="35"/>
      <c r="L30" s="36"/>
      <c r="M30" s="37"/>
      <c r="N30" s="91"/>
      <c r="O30" s="107"/>
      <c r="P30" s="36"/>
      <c r="Q30" s="38"/>
      <c r="R30" s="201"/>
      <c r="S30" s="202"/>
      <c r="T30" s="202"/>
      <c r="U30" s="202"/>
      <c r="V30" s="203"/>
      <c r="W30" s="45" t="s">
        <v>18</v>
      </c>
      <c r="X30" s="146"/>
      <c r="Y30" s="147" t="s">
        <v>45</v>
      </c>
      <c r="Z30" s="148"/>
      <c r="AA30" s="149">
        <f t="shared" si="11"/>
        <v>0</v>
      </c>
      <c r="AB30" s="150"/>
      <c r="AC30" s="151" t="s">
        <v>45</v>
      </c>
      <c r="AD30" s="152"/>
      <c r="AE30" s="153">
        <f t="shared" si="12"/>
        <v>0</v>
      </c>
      <c r="AF30" s="154"/>
      <c r="AG30" s="155" t="s">
        <v>45</v>
      </c>
      <c r="AH30" s="156"/>
      <c r="AI30" s="157">
        <f t="shared" si="13"/>
        <v>0</v>
      </c>
    </row>
    <row r="31" spans="1:35" s="39" customFormat="1" ht="26.25" hidden="1" customHeight="1" x14ac:dyDescent="0.45">
      <c r="A31" s="26"/>
      <c r="B31" s="27"/>
      <c r="C31" s="28"/>
      <c r="D31" s="29"/>
      <c r="E31" s="30">
        <f t="shared" si="8"/>
        <v>0</v>
      </c>
      <c r="F31" s="31"/>
      <c r="G31" s="31"/>
      <c r="H31" s="32">
        <f t="shared" si="16"/>
        <v>0</v>
      </c>
      <c r="I31" s="33"/>
      <c r="J31" s="34">
        <f t="shared" si="10"/>
        <v>-90</v>
      </c>
      <c r="K31" s="35"/>
      <c r="L31" s="36"/>
      <c r="M31" s="37"/>
      <c r="N31" s="91"/>
      <c r="O31" s="107"/>
      <c r="P31" s="36"/>
      <c r="Q31" s="38"/>
      <c r="R31" s="201"/>
      <c r="S31" s="202"/>
      <c r="T31" s="202"/>
      <c r="U31" s="202"/>
      <c r="V31" s="203"/>
      <c r="W31" s="45" t="s">
        <v>18</v>
      </c>
      <c r="X31" s="146"/>
      <c r="Y31" s="147" t="s">
        <v>45</v>
      </c>
      <c r="Z31" s="148"/>
      <c r="AA31" s="149">
        <f t="shared" si="11"/>
        <v>0</v>
      </c>
      <c r="AB31" s="150"/>
      <c r="AC31" s="151" t="s">
        <v>45</v>
      </c>
      <c r="AD31" s="152"/>
      <c r="AE31" s="153">
        <f t="shared" si="12"/>
        <v>0</v>
      </c>
      <c r="AF31" s="154"/>
      <c r="AG31" s="155" t="s">
        <v>45</v>
      </c>
      <c r="AH31" s="156"/>
      <c r="AI31" s="157">
        <f t="shared" si="13"/>
        <v>0</v>
      </c>
    </row>
    <row r="32" spans="1:35" s="39" customFormat="1" ht="26.25" hidden="1" customHeight="1" x14ac:dyDescent="0.45">
      <c r="A32" s="26"/>
      <c r="B32" s="27"/>
      <c r="C32" s="28"/>
      <c r="D32" s="29"/>
      <c r="E32" s="30">
        <f t="shared" si="8"/>
        <v>0</v>
      </c>
      <c r="F32" s="31"/>
      <c r="G32" s="31"/>
      <c r="H32" s="32">
        <f t="shared" si="16"/>
        <v>0</v>
      </c>
      <c r="I32" s="33"/>
      <c r="J32" s="34">
        <f t="shared" si="10"/>
        <v>-90</v>
      </c>
      <c r="K32" s="35"/>
      <c r="L32" s="36"/>
      <c r="M32" s="37"/>
      <c r="N32" s="91"/>
      <c r="O32" s="107"/>
      <c r="P32" s="36"/>
      <c r="Q32" s="38"/>
      <c r="R32" s="201"/>
      <c r="S32" s="202"/>
      <c r="T32" s="202"/>
      <c r="U32" s="202"/>
      <c r="V32" s="203"/>
      <c r="W32" s="45" t="s">
        <v>18</v>
      </c>
      <c r="X32" s="146"/>
      <c r="Y32" s="147" t="s">
        <v>45</v>
      </c>
      <c r="Z32" s="148"/>
      <c r="AA32" s="149">
        <f t="shared" si="11"/>
        <v>0</v>
      </c>
      <c r="AB32" s="150"/>
      <c r="AC32" s="151" t="s">
        <v>45</v>
      </c>
      <c r="AD32" s="152"/>
      <c r="AE32" s="153">
        <f t="shared" si="12"/>
        <v>0</v>
      </c>
      <c r="AF32" s="154"/>
      <c r="AG32" s="155" t="s">
        <v>45</v>
      </c>
      <c r="AH32" s="156"/>
      <c r="AI32" s="157">
        <f t="shared" si="13"/>
        <v>0</v>
      </c>
    </row>
    <row r="33" spans="1:35" s="39" customFormat="1" ht="26.25" hidden="1" customHeight="1" x14ac:dyDescent="0.45">
      <c r="A33" s="26"/>
      <c r="B33" s="27"/>
      <c r="C33" s="28"/>
      <c r="D33" s="29"/>
      <c r="E33" s="30">
        <f t="shared" si="8"/>
        <v>0</v>
      </c>
      <c r="F33" s="31"/>
      <c r="G33" s="31"/>
      <c r="H33" s="32">
        <f t="shared" ref="H33:H34" si="17">E33-G33-F33</f>
        <v>0</v>
      </c>
      <c r="I33" s="33"/>
      <c r="J33" s="34">
        <f t="shared" si="10"/>
        <v>-90</v>
      </c>
      <c r="K33" s="35"/>
      <c r="L33" s="36"/>
      <c r="M33" s="37"/>
      <c r="N33" s="91"/>
      <c r="O33" s="107"/>
      <c r="P33" s="36"/>
      <c r="Q33" s="38"/>
      <c r="R33" s="201"/>
      <c r="S33" s="202"/>
      <c r="T33" s="202"/>
      <c r="U33" s="202"/>
      <c r="V33" s="203"/>
      <c r="W33" s="45" t="s">
        <v>18</v>
      </c>
      <c r="X33" s="146"/>
      <c r="Y33" s="147" t="s">
        <v>45</v>
      </c>
      <c r="Z33" s="148"/>
      <c r="AA33" s="149">
        <f t="shared" si="11"/>
        <v>0</v>
      </c>
      <c r="AB33" s="150"/>
      <c r="AC33" s="151" t="s">
        <v>45</v>
      </c>
      <c r="AD33" s="152"/>
      <c r="AE33" s="153">
        <f t="shared" si="12"/>
        <v>0</v>
      </c>
      <c r="AF33" s="154"/>
      <c r="AG33" s="155" t="s">
        <v>45</v>
      </c>
      <c r="AH33" s="156"/>
      <c r="AI33" s="157">
        <f t="shared" si="13"/>
        <v>0</v>
      </c>
    </row>
    <row r="34" spans="1:35" s="39" customFormat="1" ht="26.25" hidden="1" customHeight="1" x14ac:dyDescent="0.45">
      <c r="A34" s="26"/>
      <c r="B34" s="27"/>
      <c r="C34" s="28"/>
      <c r="D34" s="29"/>
      <c r="E34" s="30">
        <f t="shared" si="8"/>
        <v>0</v>
      </c>
      <c r="F34" s="31"/>
      <c r="G34" s="31"/>
      <c r="H34" s="32">
        <f t="shared" si="17"/>
        <v>0</v>
      </c>
      <c r="I34" s="33"/>
      <c r="J34" s="34">
        <f t="shared" si="10"/>
        <v>-90</v>
      </c>
      <c r="K34" s="35"/>
      <c r="L34" s="36"/>
      <c r="M34" s="37"/>
      <c r="N34" s="91"/>
      <c r="O34" s="107"/>
      <c r="P34" s="36"/>
      <c r="Q34" s="38"/>
      <c r="R34" s="201"/>
      <c r="S34" s="202"/>
      <c r="T34" s="202"/>
      <c r="U34" s="202"/>
      <c r="V34" s="203"/>
      <c r="W34" s="45" t="s">
        <v>18</v>
      </c>
      <c r="X34" s="146"/>
      <c r="Y34" s="147" t="s">
        <v>45</v>
      </c>
      <c r="Z34" s="148"/>
      <c r="AA34" s="149">
        <f t="shared" si="11"/>
        <v>0</v>
      </c>
      <c r="AB34" s="150"/>
      <c r="AC34" s="151" t="s">
        <v>45</v>
      </c>
      <c r="AD34" s="152"/>
      <c r="AE34" s="153">
        <f t="shared" si="12"/>
        <v>0</v>
      </c>
      <c r="AF34" s="154"/>
      <c r="AG34" s="155" t="s">
        <v>45</v>
      </c>
      <c r="AH34" s="156"/>
      <c r="AI34" s="157">
        <f t="shared" si="13"/>
        <v>0</v>
      </c>
    </row>
    <row r="35" spans="1:35" s="39" customFormat="1" ht="26.25" hidden="1" customHeight="1" x14ac:dyDescent="0.45">
      <c r="A35" s="26"/>
      <c r="B35" s="27"/>
      <c r="C35" s="28"/>
      <c r="D35" s="29"/>
      <c r="E35" s="30">
        <f t="shared" si="8"/>
        <v>0</v>
      </c>
      <c r="F35" s="31"/>
      <c r="G35" s="31"/>
      <c r="H35" s="32">
        <f>E35-G35-F35</f>
        <v>0</v>
      </c>
      <c r="I35" s="33"/>
      <c r="J35" s="34">
        <f t="shared" si="10"/>
        <v>-90</v>
      </c>
      <c r="K35" s="35"/>
      <c r="L35" s="36"/>
      <c r="M35" s="37"/>
      <c r="N35" s="91"/>
      <c r="O35" s="107"/>
      <c r="P35" s="36"/>
      <c r="Q35" s="38"/>
      <c r="R35" s="201"/>
      <c r="S35" s="202"/>
      <c r="T35" s="202"/>
      <c r="U35" s="202"/>
      <c r="V35" s="203"/>
      <c r="W35" s="45" t="s">
        <v>18</v>
      </c>
      <c r="X35" s="146"/>
      <c r="Y35" s="147" t="s">
        <v>45</v>
      </c>
      <c r="Z35" s="148"/>
      <c r="AA35" s="149">
        <f t="shared" si="11"/>
        <v>0</v>
      </c>
      <c r="AB35" s="150"/>
      <c r="AC35" s="151" t="s">
        <v>45</v>
      </c>
      <c r="AD35" s="152"/>
      <c r="AE35" s="153">
        <f t="shared" si="12"/>
        <v>0</v>
      </c>
      <c r="AF35" s="154"/>
      <c r="AG35" s="155" t="s">
        <v>45</v>
      </c>
      <c r="AH35" s="156"/>
      <c r="AI35" s="157">
        <f t="shared" si="13"/>
        <v>0</v>
      </c>
    </row>
    <row r="36" spans="1:35" s="39" customFormat="1" ht="26.25" hidden="1" customHeight="1" x14ac:dyDescent="0.45">
      <c r="A36" s="26"/>
      <c r="B36" s="27"/>
      <c r="C36" s="28"/>
      <c r="D36" s="29"/>
      <c r="E36" s="30">
        <f t="shared" si="8"/>
        <v>0</v>
      </c>
      <c r="F36" s="31"/>
      <c r="G36" s="31"/>
      <c r="H36" s="32">
        <f t="shared" ref="H36:H42" si="18">E36-G36-F36</f>
        <v>0</v>
      </c>
      <c r="I36" s="33"/>
      <c r="J36" s="34">
        <f t="shared" si="10"/>
        <v>-90</v>
      </c>
      <c r="K36" s="35"/>
      <c r="L36" s="36"/>
      <c r="M36" s="37"/>
      <c r="N36" s="91"/>
      <c r="O36" s="107"/>
      <c r="P36" s="36"/>
      <c r="Q36" s="38"/>
      <c r="R36" s="201"/>
      <c r="S36" s="202"/>
      <c r="T36" s="202"/>
      <c r="U36" s="202"/>
      <c r="V36" s="203"/>
      <c r="W36" s="45" t="s">
        <v>18</v>
      </c>
      <c r="X36" s="146"/>
      <c r="Y36" s="147" t="s">
        <v>45</v>
      </c>
      <c r="Z36" s="148"/>
      <c r="AA36" s="149">
        <f t="shared" si="11"/>
        <v>0</v>
      </c>
      <c r="AB36" s="150"/>
      <c r="AC36" s="151" t="s">
        <v>45</v>
      </c>
      <c r="AD36" s="152"/>
      <c r="AE36" s="153">
        <f t="shared" si="12"/>
        <v>0</v>
      </c>
      <c r="AF36" s="154"/>
      <c r="AG36" s="155" t="s">
        <v>45</v>
      </c>
      <c r="AH36" s="156"/>
      <c r="AI36" s="157">
        <f t="shared" si="13"/>
        <v>0</v>
      </c>
    </row>
    <row r="37" spans="1:35" s="39" customFormat="1" ht="26.25" hidden="1" customHeight="1" x14ac:dyDescent="0.45">
      <c r="A37" s="26"/>
      <c r="B37" s="27"/>
      <c r="C37" s="28"/>
      <c r="D37" s="29"/>
      <c r="E37" s="30">
        <f t="shared" si="8"/>
        <v>0</v>
      </c>
      <c r="F37" s="31"/>
      <c r="G37" s="31"/>
      <c r="H37" s="32">
        <f t="shared" si="18"/>
        <v>0</v>
      </c>
      <c r="I37" s="33"/>
      <c r="J37" s="34">
        <f t="shared" si="10"/>
        <v>-90</v>
      </c>
      <c r="K37" s="35"/>
      <c r="L37" s="36"/>
      <c r="M37" s="37"/>
      <c r="N37" s="91"/>
      <c r="O37" s="107"/>
      <c r="P37" s="36"/>
      <c r="Q37" s="38"/>
      <c r="R37" s="201"/>
      <c r="S37" s="202"/>
      <c r="T37" s="202"/>
      <c r="U37" s="202"/>
      <c r="V37" s="203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2"/>
        <v>0</v>
      </c>
      <c r="AF37" s="154"/>
      <c r="AG37" s="155" t="s">
        <v>45</v>
      </c>
      <c r="AH37" s="156"/>
      <c r="AI37" s="157">
        <f t="shared" si="13"/>
        <v>0</v>
      </c>
    </row>
    <row r="38" spans="1:35" s="39" customFormat="1" ht="26.25" hidden="1" customHeight="1" x14ac:dyDescent="0.45">
      <c r="A38" s="26"/>
      <c r="B38" s="27"/>
      <c r="C38" s="28"/>
      <c r="D38" s="29"/>
      <c r="E38" s="30">
        <f t="shared" si="8"/>
        <v>0</v>
      </c>
      <c r="F38" s="31"/>
      <c r="G38" s="31"/>
      <c r="H38" s="32">
        <f t="shared" si="18"/>
        <v>0</v>
      </c>
      <c r="I38" s="33"/>
      <c r="J38" s="34">
        <f t="shared" si="10"/>
        <v>-90</v>
      </c>
      <c r="K38" s="35"/>
      <c r="L38" s="36"/>
      <c r="M38" s="37"/>
      <c r="N38" s="91"/>
      <c r="O38" s="107"/>
      <c r="P38" s="36"/>
      <c r="Q38" s="38"/>
      <c r="R38" s="201"/>
      <c r="S38" s="202"/>
      <c r="T38" s="202"/>
      <c r="U38" s="202"/>
      <c r="V38" s="203"/>
      <c r="W38" s="45" t="s">
        <v>18</v>
      </c>
      <c r="X38" s="146"/>
      <c r="Y38" s="147" t="s">
        <v>45</v>
      </c>
      <c r="Z38" s="148"/>
      <c r="AA38" s="149">
        <f t="shared" ref="AA38:AA56" si="19">X38+Z38</f>
        <v>0</v>
      </c>
      <c r="AB38" s="150"/>
      <c r="AC38" s="151" t="s">
        <v>45</v>
      </c>
      <c r="AD38" s="152"/>
      <c r="AE38" s="153">
        <f t="shared" si="12"/>
        <v>0</v>
      </c>
      <c r="AF38" s="154"/>
      <c r="AG38" s="155" t="s">
        <v>45</v>
      </c>
      <c r="AH38" s="156"/>
      <c r="AI38" s="157">
        <f t="shared" si="13"/>
        <v>0</v>
      </c>
    </row>
    <row r="39" spans="1:35" s="39" customFormat="1" ht="26.25" hidden="1" customHeight="1" x14ac:dyDescent="0.45">
      <c r="A39" s="26"/>
      <c r="B39" s="27"/>
      <c r="C39" s="28"/>
      <c r="D39" s="29"/>
      <c r="E39" s="30">
        <f t="shared" si="8"/>
        <v>0</v>
      </c>
      <c r="F39" s="31"/>
      <c r="G39" s="31"/>
      <c r="H39" s="32">
        <f t="shared" si="18"/>
        <v>0</v>
      </c>
      <c r="I39" s="33"/>
      <c r="J39" s="34">
        <f t="shared" si="10"/>
        <v>-90</v>
      </c>
      <c r="K39" s="35"/>
      <c r="L39" s="36"/>
      <c r="M39" s="37"/>
      <c r="N39" s="91"/>
      <c r="O39" s="107"/>
      <c r="P39" s="36"/>
      <c r="Q39" s="38"/>
      <c r="R39" s="201"/>
      <c r="S39" s="202"/>
      <c r="T39" s="202"/>
      <c r="U39" s="202"/>
      <c r="V39" s="203"/>
      <c r="W39" s="45" t="s">
        <v>18</v>
      </c>
      <c r="X39" s="146"/>
      <c r="Y39" s="147" t="s">
        <v>45</v>
      </c>
      <c r="Z39" s="148"/>
      <c r="AA39" s="149">
        <f t="shared" si="19"/>
        <v>0</v>
      </c>
      <c r="AB39" s="150"/>
      <c r="AC39" s="151" t="s">
        <v>45</v>
      </c>
      <c r="AD39" s="152"/>
      <c r="AE39" s="153">
        <f t="shared" si="12"/>
        <v>0</v>
      </c>
      <c r="AF39" s="154"/>
      <c r="AG39" s="155" t="s">
        <v>45</v>
      </c>
      <c r="AH39" s="156"/>
      <c r="AI39" s="157">
        <f t="shared" si="13"/>
        <v>0</v>
      </c>
    </row>
    <row r="40" spans="1:35" s="39" customFormat="1" ht="26.25" hidden="1" customHeight="1" x14ac:dyDescent="0.45">
      <c r="A40" s="26"/>
      <c r="B40" s="27"/>
      <c r="C40" s="28"/>
      <c r="D40" s="29"/>
      <c r="E40" s="30">
        <f t="shared" si="8"/>
        <v>0</v>
      </c>
      <c r="F40" s="31"/>
      <c r="G40" s="31"/>
      <c r="H40" s="32">
        <f t="shared" si="18"/>
        <v>0</v>
      </c>
      <c r="I40" s="33"/>
      <c r="J40" s="34">
        <f t="shared" si="10"/>
        <v>-90</v>
      </c>
      <c r="K40" s="35"/>
      <c r="L40" s="36"/>
      <c r="M40" s="37"/>
      <c r="N40" s="91"/>
      <c r="O40" s="107"/>
      <c r="P40" s="36"/>
      <c r="Q40" s="38"/>
      <c r="R40" s="201"/>
      <c r="S40" s="202"/>
      <c r="T40" s="202"/>
      <c r="U40" s="202"/>
      <c r="V40" s="203"/>
      <c r="W40" s="45" t="s">
        <v>18</v>
      </c>
      <c r="X40" s="146"/>
      <c r="Y40" s="147" t="s">
        <v>45</v>
      </c>
      <c r="Z40" s="148"/>
      <c r="AA40" s="149">
        <f t="shared" si="19"/>
        <v>0</v>
      </c>
      <c r="AB40" s="150"/>
      <c r="AC40" s="151" t="s">
        <v>45</v>
      </c>
      <c r="AD40" s="152"/>
      <c r="AE40" s="153">
        <f t="shared" si="12"/>
        <v>0</v>
      </c>
      <c r="AF40" s="154"/>
      <c r="AG40" s="155" t="s">
        <v>45</v>
      </c>
      <c r="AH40" s="156"/>
      <c r="AI40" s="157">
        <f t="shared" si="13"/>
        <v>0</v>
      </c>
    </row>
    <row r="41" spans="1:35" s="39" customFormat="1" ht="26.25" hidden="1" customHeight="1" x14ac:dyDescent="0.45">
      <c r="A41" s="26"/>
      <c r="B41" s="27"/>
      <c r="C41" s="28"/>
      <c r="D41" s="29"/>
      <c r="E41" s="30">
        <f t="shared" si="8"/>
        <v>0</v>
      </c>
      <c r="F41" s="31"/>
      <c r="G41" s="31"/>
      <c r="H41" s="32">
        <f t="shared" si="18"/>
        <v>0</v>
      </c>
      <c r="I41" s="33"/>
      <c r="J41" s="34">
        <f t="shared" si="10"/>
        <v>-90</v>
      </c>
      <c r="K41" s="35"/>
      <c r="L41" s="36"/>
      <c r="M41" s="37"/>
      <c r="N41" s="91"/>
      <c r="O41" s="107"/>
      <c r="P41" s="36"/>
      <c r="Q41" s="38"/>
      <c r="R41" s="201"/>
      <c r="S41" s="202"/>
      <c r="T41" s="202"/>
      <c r="U41" s="202"/>
      <c r="V41" s="203"/>
      <c r="W41" s="45" t="s">
        <v>18</v>
      </c>
      <c r="X41" s="146"/>
      <c r="Y41" s="147" t="s">
        <v>45</v>
      </c>
      <c r="Z41" s="148"/>
      <c r="AA41" s="149">
        <f t="shared" si="19"/>
        <v>0</v>
      </c>
      <c r="AB41" s="150"/>
      <c r="AC41" s="151" t="s">
        <v>45</v>
      </c>
      <c r="AD41" s="152"/>
      <c r="AE41" s="153">
        <f t="shared" si="12"/>
        <v>0</v>
      </c>
      <c r="AF41" s="154"/>
      <c r="AG41" s="155" t="s">
        <v>45</v>
      </c>
      <c r="AH41" s="156"/>
      <c r="AI41" s="157">
        <f t="shared" si="13"/>
        <v>0</v>
      </c>
    </row>
    <row r="42" spans="1:35" s="39" customFormat="1" ht="26.25" hidden="1" customHeight="1" x14ac:dyDescent="0.45">
      <c r="A42" s="26"/>
      <c r="B42" s="27"/>
      <c r="C42" s="28"/>
      <c r="D42" s="29"/>
      <c r="E42" s="30">
        <f t="shared" si="8"/>
        <v>0</v>
      </c>
      <c r="F42" s="31"/>
      <c r="G42" s="31"/>
      <c r="H42" s="32">
        <f t="shared" si="18"/>
        <v>0</v>
      </c>
      <c r="I42" s="33"/>
      <c r="J42" s="34">
        <f t="shared" si="10"/>
        <v>-90</v>
      </c>
      <c r="K42" s="35"/>
      <c r="L42" s="36"/>
      <c r="M42" s="37"/>
      <c r="N42" s="91"/>
      <c r="O42" s="107"/>
      <c r="P42" s="36"/>
      <c r="Q42" s="38"/>
      <c r="R42" s="201"/>
      <c r="S42" s="202"/>
      <c r="T42" s="202"/>
      <c r="U42" s="202"/>
      <c r="V42" s="203"/>
      <c r="W42" s="45" t="s">
        <v>18</v>
      </c>
      <c r="X42" s="146"/>
      <c r="Y42" s="147" t="s">
        <v>45</v>
      </c>
      <c r="Z42" s="148"/>
      <c r="AA42" s="149">
        <f t="shared" si="19"/>
        <v>0</v>
      </c>
      <c r="AB42" s="150"/>
      <c r="AC42" s="151" t="s">
        <v>45</v>
      </c>
      <c r="AD42" s="152"/>
      <c r="AE42" s="153">
        <f t="shared" si="12"/>
        <v>0</v>
      </c>
      <c r="AF42" s="154"/>
      <c r="AG42" s="155" t="s">
        <v>45</v>
      </c>
      <c r="AH42" s="156"/>
      <c r="AI42" s="157">
        <f t="shared" si="13"/>
        <v>0</v>
      </c>
    </row>
    <row r="43" spans="1:35" s="39" customFormat="1" ht="26.25" hidden="1" customHeight="1" x14ac:dyDescent="0.45">
      <c r="A43" s="26"/>
      <c r="B43" s="27"/>
      <c r="C43" s="28"/>
      <c r="D43" s="29"/>
      <c r="E43" s="30">
        <f t="shared" si="8"/>
        <v>0</v>
      </c>
      <c r="F43" s="31"/>
      <c r="G43" s="31"/>
      <c r="H43" s="32">
        <f>E43-G43-F43</f>
        <v>0</v>
      </c>
      <c r="I43" s="33"/>
      <c r="J43" s="34">
        <f t="shared" si="10"/>
        <v>-90</v>
      </c>
      <c r="K43" s="35"/>
      <c r="L43" s="36"/>
      <c r="M43" s="37"/>
      <c r="N43" s="91"/>
      <c r="O43" s="107"/>
      <c r="P43" s="36"/>
      <c r="Q43" s="38"/>
      <c r="R43" s="201"/>
      <c r="S43" s="202"/>
      <c r="T43" s="202"/>
      <c r="U43" s="202"/>
      <c r="V43" s="203"/>
      <c r="W43" s="45" t="s">
        <v>18</v>
      </c>
      <c r="X43" s="146"/>
      <c r="Y43" s="147" t="s">
        <v>45</v>
      </c>
      <c r="Z43" s="148"/>
      <c r="AA43" s="149">
        <f t="shared" si="19"/>
        <v>0</v>
      </c>
      <c r="AB43" s="150"/>
      <c r="AC43" s="151" t="s">
        <v>45</v>
      </c>
      <c r="AD43" s="152"/>
      <c r="AE43" s="153">
        <f t="shared" si="12"/>
        <v>0</v>
      </c>
      <c r="AF43" s="154"/>
      <c r="AG43" s="155" t="s">
        <v>45</v>
      </c>
      <c r="AH43" s="156"/>
      <c r="AI43" s="157">
        <f t="shared" si="13"/>
        <v>0</v>
      </c>
    </row>
    <row r="44" spans="1:35" s="39" customFormat="1" ht="26.25" hidden="1" customHeight="1" x14ac:dyDescent="0.45">
      <c r="A44" s="26"/>
      <c r="B44" s="27"/>
      <c r="C44" s="28"/>
      <c r="D44" s="29"/>
      <c r="E44" s="30">
        <f t="shared" si="8"/>
        <v>0</v>
      </c>
      <c r="F44" s="31"/>
      <c r="G44" s="31"/>
      <c r="H44" s="32">
        <f t="shared" ref="H44:H49" si="20">E44-G44-F44</f>
        <v>0</v>
      </c>
      <c r="I44" s="33"/>
      <c r="J44" s="34">
        <f t="shared" si="10"/>
        <v>-90</v>
      </c>
      <c r="K44" s="35"/>
      <c r="L44" s="36"/>
      <c r="M44" s="37"/>
      <c r="N44" s="91"/>
      <c r="O44" s="107"/>
      <c r="P44" s="36"/>
      <c r="Q44" s="38"/>
      <c r="R44" s="201"/>
      <c r="S44" s="202"/>
      <c r="T44" s="202"/>
      <c r="U44" s="202"/>
      <c r="V44" s="203"/>
      <c r="W44" s="45" t="s">
        <v>18</v>
      </c>
      <c r="X44" s="146"/>
      <c r="Y44" s="147" t="s">
        <v>45</v>
      </c>
      <c r="Z44" s="148"/>
      <c r="AA44" s="149">
        <f t="shared" si="19"/>
        <v>0</v>
      </c>
      <c r="AB44" s="150"/>
      <c r="AC44" s="151" t="s">
        <v>45</v>
      </c>
      <c r="AD44" s="152"/>
      <c r="AE44" s="153">
        <f t="shared" si="12"/>
        <v>0</v>
      </c>
      <c r="AF44" s="154"/>
      <c r="AG44" s="155" t="s">
        <v>45</v>
      </c>
      <c r="AH44" s="156"/>
      <c r="AI44" s="157">
        <f t="shared" si="13"/>
        <v>0</v>
      </c>
    </row>
    <row r="45" spans="1:35" s="39" customFormat="1" ht="26.25" hidden="1" customHeight="1" x14ac:dyDescent="0.45">
      <c r="A45" s="26"/>
      <c r="B45" s="27"/>
      <c r="C45" s="28"/>
      <c r="D45" s="29"/>
      <c r="E45" s="30">
        <f t="shared" si="8"/>
        <v>0</v>
      </c>
      <c r="F45" s="31"/>
      <c r="G45" s="31"/>
      <c r="H45" s="32">
        <f t="shared" si="20"/>
        <v>0</v>
      </c>
      <c r="I45" s="33"/>
      <c r="J45" s="34">
        <f t="shared" si="10"/>
        <v>-90</v>
      </c>
      <c r="K45" s="35"/>
      <c r="L45" s="36"/>
      <c r="M45" s="37"/>
      <c r="N45" s="91"/>
      <c r="O45" s="107"/>
      <c r="P45" s="36"/>
      <c r="Q45" s="38"/>
      <c r="R45" s="201"/>
      <c r="S45" s="202"/>
      <c r="T45" s="202"/>
      <c r="U45" s="202"/>
      <c r="V45" s="203"/>
      <c r="W45" s="45" t="s">
        <v>18</v>
      </c>
      <c r="X45" s="146"/>
      <c r="Y45" s="147" t="s">
        <v>45</v>
      </c>
      <c r="Z45" s="148"/>
      <c r="AA45" s="149">
        <f t="shared" si="19"/>
        <v>0</v>
      </c>
      <c r="AB45" s="150"/>
      <c r="AC45" s="151" t="s">
        <v>45</v>
      </c>
      <c r="AD45" s="152"/>
      <c r="AE45" s="153">
        <f t="shared" si="12"/>
        <v>0</v>
      </c>
      <c r="AF45" s="154"/>
      <c r="AG45" s="155" t="s">
        <v>45</v>
      </c>
      <c r="AH45" s="156"/>
      <c r="AI45" s="157">
        <f t="shared" si="13"/>
        <v>0</v>
      </c>
    </row>
    <row r="46" spans="1:35" s="39" customFormat="1" ht="26.25" hidden="1" customHeight="1" x14ac:dyDescent="0.45">
      <c r="A46" s="26"/>
      <c r="B46" s="27"/>
      <c r="C46" s="28"/>
      <c r="D46" s="29"/>
      <c r="E46" s="30">
        <f t="shared" si="8"/>
        <v>0</v>
      </c>
      <c r="F46" s="31"/>
      <c r="G46" s="31"/>
      <c r="H46" s="32">
        <f t="shared" si="20"/>
        <v>0</v>
      </c>
      <c r="I46" s="33"/>
      <c r="J46" s="34">
        <f t="shared" si="10"/>
        <v>-90</v>
      </c>
      <c r="K46" s="35"/>
      <c r="L46" s="36"/>
      <c r="M46" s="37"/>
      <c r="N46" s="91"/>
      <c r="O46" s="107"/>
      <c r="P46" s="36"/>
      <c r="Q46" s="38"/>
      <c r="R46" s="201"/>
      <c r="S46" s="202"/>
      <c r="T46" s="202"/>
      <c r="U46" s="202"/>
      <c r="V46" s="203"/>
      <c r="W46" s="45" t="s">
        <v>18</v>
      </c>
      <c r="X46" s="146"/>
      <c r="Y46" s="147" t="s">
        <v>45</v>
      </c>
      <c r="Z46" s="148"/>
      <c r="AA46" s="149">
        <f t="shared" si="19"/>
        <v>0</v>
      </c>
      <c r="AB46" s="150"/>
      <c r="AC46" s="151" t="s">
        <v>45</v>
      </c>
      <c r="AD46" s="152"/>
      <c r="AE46" s="153">
        <f t="shared" si="12"/>
        <v>0</v>
      </c>
      <c r="AF46" s="154"/>
      <c r="AG46" s="155" t="s">
        <v>45</v>
      </c>
      <c r="AH46" s="156"/>
      <c r="AI46" s="157">
        <f t="shared" si="13"/>
        <v>0</v>
      </c>
    </row>
    <row r="47" spans="1:35" s="39" customFormat="1" ht="26.25" hidden="1" customHeight="1" x14ac:dyDescent="0.45">
      <c r="A47" s="26"/>
      <c r="B47" s="27"/>
      <c r="C47" s="28"/>
      <c r="D47" s="29"/>
      <c r="E47" s="30">
        <f t="shared" si="8"/>
        <v>0</v>
      </c>
      <c r="F47" s="31"/>
      <c r="G47" s="31"/>
      <c r="H47" s="32">
        <f t="shared" si="20"/>
        <v>0</v>
      </c>
      <c r="I47" s="33"/>
      <c r="J47" s="34">
        <f t="shared" si="10"/>
        <v>-90</v>
      </c>
      <c r="K47" s="35"/>
      <c r="L47" s="36"/>
      <c r="M47" s="37"/>
      <c r="N47" s="91"/>
      <c r="O47" s="107"/>
      <c r="P47" s="36"/>
      <c r="Q47" s="38"/>
      <c r="R47" s="201"/>
      <c r="S47" s="202"/>
      <c r="T47" s="202"/>
      <c r="U47" s="202"/>
      <c r="V47" s="203"/>
      <c r="W47" s="45" t="s">
        <v>18</v>
      </c>
      <c r="X47" s="146"/>
      <c r="Y47" s="147" t="s">
        <v>45</v>
      </c>
      <c r="Z47" s="148"/>
      <c r="AA47" s="149">
        <f t="shared" si="19"/>
        <v>0</v>
      </c>
      <c r="AB47" s="150"/>
      <c r="AC47" s="151" t="s">
        <v>45</v>
      </c>
      <c r="AD47" s="152"/>
      <c r="AE47" s="153">
        <f t="shared" si="12"/>
        <v>0</v>
      </c>
      <c r="AF47" s="154"/>
      <c r="AG47" s="155" t="s">
        <v>45</v>
      </c>
      <c r="AH47" s="156"/>
      <c r="AI47" s="157">
        <f t="shared" si="13"/>
        <v>0</v>
      </c>
    </row>
    <row r="48" spans="1:35" s="39" customFormat="1" ht="26.25" hidden="1" customHeight="1" x14ac:dyDescent="0.45">
      <c r="A48" s="26"/>
      <c r="B48" s="27"/>
      <c r="C48" s="28"/>
      <c r="D48" s="29"/>
      <c r="E48" s="30">
        <f t="shared" si="8"/>
        <v>0</v>
      </c>
      <c r="F48" s="31"/>
      <c r="G48" s="31"/>
      <c r="H48" s="32">
        <f t="shared" si="20"/>
        <v>0</v>
      </c>
      <c r="I48" s="33"/>
      <c r="J48" s="34">
        <f t="shared" si="10"/>
        <v>-90</v>
      </c>
      <c r="K48" s="35"/>
      <c r="L48" s="36"/>
      <c r="M48" s="37"/>
      <c r="N48" s="91"/>
      <c r="O48" s="107"/>
      <c r="P48" s="36"/>
      <c r="Q48" s="38"/>
      <c r="R48" s="201"/>
      <c r="S48" s="202"/>
      <c r="T48" s="202"/>
      <c r="U48" s="202"/>
      <c r="V48" s="203"/>
      <c r="W48" s="45" t="s">
        <v>18</v>
      </c>
      <c r="X48" s="146"/>
      <c r="Y48" s="147" t="s">
        <v>45</v>
      </c>
      <c r="Z48" s="148"/>
      <c r="AA48" s="149">
        <f t="shared" si="19"/>
        <v>0</v>
      </c>
      <c r="AB48" s="150"/>
      <c r="AC48" s="151" t="s">
        <v>45</v>
      </c>
      <c r="AD48" s="152"/>
      <c r="AE48" s="153">
        <f t="shared" si="12"/>
        <v>0</v>
      </c>
      <c r="AF48" s="154"/>
      <c r="AG48" s="155" t="s">
        <v>45</v>
      </c>
      <c r="AH48" s="156"/>
      <c r="AI48" s="157">
        <f t="shared" si="13"/>
        <v>0</v>
      </c>
    </row>
    <row r="49" spans="1:35" s="39" customFormat="1" ht="26.25" hidden="1" customHeight="1" x14ac:dyDescent="0.45">
      <c r="A49" s="26"/>
      <c r="B49" s="27"/>
      <c r="C49" s="28"/>
      <c r="D49" s="29"/>
      <c r="E49" s="30">
        <f t="shared" si="8"/>
        <v>0</v>
      </c>
      <c r="F49" s="31"/>
      <c r="G49" s="31"/>
      <c r="H49" s="32">
        <f t="shared" si="20"/>
        <v>0</v>
      </c>
      <c r="I49" s="33"/>
      <c r="J49" s="34">
        <f t="shared" si="10"/>
        <v>-90</v>
      </c>
      <c r="K49" s="35"/>
      <c r="L49" s="36"/>
      <c r="M49" s="37"/>
      <c r="N49" s="91"/>
      <c r="O49" s="107"/>
      <c r="P49" s="36"/>
      <c r="Q49" s="38"/>
      <c r="R49" s="201"/>
      <c r="S49" s="202"/>
      <c r="T49" s="202"/>
      <c r="U49" s="202"/>
      <c r="V49" s="203"/>
      <c r="W49" s="45" t="s">
        <v>18</v>
      </c>
      <c r="X49" s="146"/>
      <c r="Y49" s="147" t="s">
        <v>45</v>
      </c>
      <c r="Z49" s="148"/>
      <c r="AA49" s="149">
        <f t="shared" si="19"/>
        <v>0</v>
      </c>
      <c r="AB49" s="150"/>
      <c r="AC49" s="151" t="s">
        <v>45</v>
      </c>
      <c r="AD49" s="152"/>
      <c r="AE49" s="153">
        <f t="shared" si="12"/>
        <v>0</v>
      </c>
      <c r="AF49" s="154"/>
      <c r="AG49" s="155" t="s">
        <v>45</v>
      </c>
      <c r="AH49" s="156"/>
      <c r="AI49" s="157">
        <f t="shared" si="13"/>
        <v>0</v>
      </c>
    </row>
    <row r="50" spans="1:35" s="39" customFormat="1" ht="26.25" hidden="1" customHeight="1" x14ac:dyDescent="0.45">
      <c r="A50" s="26"/>
      <c r="B50" s="27"/>
      <c r="C50" s="28"/>
      <c r="D50" s="29"/>
      <c r="E50" s="30">
        <f t="shared" si="8"/>
        <v>0</v>
      </c>
      <c r="F50" s="31"/>
      <c r="G50" s="31"/>
      <c r="H50" s="32">
        <f>E50-G50-F50</f>
        <v>0</v>
      </c>
      <c r="I50" s="33"/>
      <c r="J50" s="34">
        <f t="shared" si="10"/>
        <v>-90</v>
      </c>
      <c r="K50" s="35"/>
      <c r="L50" s="36"/>
      <c r="M50" s="37"/>
      <c r="N50" s="91"/>
      <c r="O50" s="107"/>
      <c r="P50" s="36"/>
      <c r="Q50" s="38"/>
      <c r="R50" s="201"/>
      <c r="S50" s="202"/>
      <c r="T50" s="202"/>
      <c r="U50" s="202"/>
      <c r="V50" s="203"/>
      <c r="W50" s="45" t="s">
        <v>18</v>
      </c>
      <c r="X50" s="146"/>
      <c r="Y50" s="147" t="s">
        <v>45</v>
      </c>
      <c r="Z50" s="148"/>
      <c r="AA50" s="149">
        <f t="shared" si="19"/>
        <v>0</v>
      </c>
      <c r="AB50" s="150"/>
      <c r="AC50" s="151" t="s">
        <v>45</v>
      </c>
      <c r="AD50" s="152"/>
      <c r="AE50" s="153">
        <f t="shared" si="12"/>
        <v>0</v>
      </c>
      <c r="AF50" s="154"/>
      <c r="AG50" s="155" t="s">
        <v>45</v>
      </c>
      <c r="AH50" s="156"/>
      <c r="AI50" s="157">
        <f t="shared" si="13"/>
        <v>0</v>
      </c>
    </row>
    <row r="51" spans="1:35" s="39" customFormat="1" ht="26.25" hidden="1" customHeight="1" x14ac:dyDescent="0.45">
      <c r="A51" s="26"/>
      <c r="B51" s="27"/>
      <c r="C51" s="28"/>
      <c r="D51" s="29"/>
      <c r="E51" s="30">
        <f t="shared" si="8"/>
        <v>0</v>
      </c>
      <c r="F51" s="31"/>
      <c r="G51" s="31"/>
      <c r="H51" s="32">
        <f t="shared" ref="H51:H57" si="21">E51-G51-F51</f>
        <v>0</v>
      </c>
      <c r="I51" s="33"/>
      <c r="J51" s="34">
        <f t="shared" si="10"/>
        <v>-90</v>
      </c>
      <c r="K51" s="35"/>
      <c r="L51" s="36"/>
      <c r="M51" s="37"/>
      <c r="N51" s="91"/>
      <c r="O51" s="107"/>
      <c r="P51" s="36"/>
      <c r="Q51" s="38"/>
      <c r="R51" s="201"/>
      <c r="S51" s="202"/>
      <c r="T51" s="202"/>
      <c r="U51" s="202"/>
      <c r="V51" s="203"/>
      <c r="W51" s="45" t="s">
        <v>18</v>
      </c>
      <c r="X51" s="146"/>
      <c r="Y51" s="147" t="s">
        <v>45</v>
      </c>
      <c r="Z51" s="148"/>
      <c r="AA51" s="149">
        <f t="shared" si="19"/>
        <v>0</v>
      </c>
      <c r="AB51" s="150"/>
      <c r="AC51" s="151" t="s">
        <v>45</v>
      </c>
      <c r="AD51" s="152"/>
      <c r="AE51" s="153">
        <f t="shared" si="12"/>
        <v>0</v>
      </c>
      <c r="AF51" s="154"/>
      <c r="AG51" s="155" t="s">
        <v>45</v>
      </c>
      <c r="AH51" s="156"/>
      <c r="AI51" s="157">
        <f t="shared" si="13"/>
        <v>0</v>
      </c>
    </row>
    <row r="52" spans="1:35" s="39" customFormat="1" ht="26.25" hidden="1" customHeight="1" x14ac:dyDescent="0.45">
      <c r="A52" s="26"/>
      <c r="B52" s="27"/>
      <c r="C52" s="28"/>
      <c r="D52" s="29"/>
      <c r="E52" s="30">
        <f t="shared" si="8"/>
        <v>0</v>
      </c>
      <c r="F52" s="31"/>
      <c r="G52" s="31"/>
      <c r="H52" s="32">
        <f t="shared" si="21"/>
        <v>0</v>
      </c>
      <c r="I52" s="33"/>
      <c r="J52" s="34">
        <f t="shared" si="10"/>
        <v>-90</v>
      </c>
      <c r="K52" s="35"/>
      <c r="L52" s="36"/>
      <c r="M52" s="37"/>
      <c r="N52" s="91"/>
      <c r="O52" s="107"/>
      <c r="P52" s="36"/>
      <c r="Q52" s="38"/>
      <c r="R52" s="201"/>
      <c r="S52" s="202"/>
      <c r="T52" s="202"/>
      <c r="U52" s="202"/>
      <c r="V52" s="203"/>
      <c r="W52" s="45" t="s">
        <v>18</v>
      </c>
      <c r="X52" s="146"/>
      <c r="Y52" s="147" t="s">
        <v>45</v>
      </c>
      <c r="Z52" s="148"/>
      <c r="AA52" s="149">
        <f t="shared" si="19"/>
        <v>0</v>
      </c>
      <c r="AB52" s="150"/>
      <c r="AC52" s="151" t="s">
        <v>45</v>
      </c>
      <c r="AD52" s="152"/>
      <c r="AE52" s="153">
        <f t="shared" si="12"/>
        <v>0</v>
      </c>
      <c r="AF52" s="154"/>
      <c r="AG52" s="155" t="s">
        <v>45</v>
      </c>
      <c r="AH52" s="156"/>
      <c r="AI52" s="157">
        <f t="shared" si="13"/>
        <v>0</v>
      </c>
    </row>
    <row r="53" spans="1:35" s="39" customFormat="1" ht="26.25" hidden="1" customHeight="1" x14ac:dyDescent="0.45">
      <c r="A53" s="26"/>
      <c r="B53" s="27"/>
      <c r="C53" s="28"/>
      <c r="D53" s="29"/>
      <c r="E53" s="30">
        <f t="shared" si="8"/>
        <v>0</v>
      </c>
      <c r="F53" s="31"/>
      <c r="G53" s="31"/>
      <c r="H53" s="32">
        <f t="shared" si="21"/>
        <v>0</v>
      </c>
      <c r="I53" s="33"/>
      <c r="J53" s="34">
        <f t="shared" si="10"/>
        <v>-90</v>
      </c>
      <c r="K53" s="35"/>
      <c r="L53" s="36"/>
      <c r="M53" s="37"/>
      <c r="N53" s="91"/>
      <c r="O53" s="107"/>
      <c r="P53" s="36"/>
      <c r="Q53" s="38"/>
      <c r="R53" s="201"/>
      <c r="S53" s="202"/>
      <c r="T53" s="202"/>
      <c r="U53" s="202"/>
      <c r="V53" s="203"/>
      <c r="W53" s="45" t="s">
        <v>18</v>
      </c>
      <c r="X53" s="146"/>
      <c r="Y53" s="147" t="s">
        <v>45</v>
      </c>
      <c r="Z53" s="148"/>
      <c r="AA53" s="149">
        <f t="shared" si="19"/>
        <v>0</v>
      </c>
      <c r="AB53" s="150"/>
      <c r="AC53" s="151" t="s">
        <v>45</v>
      </c>
      <c r="AD53" s="152"/>
      <c r="AE53" s="153">
        <f t="shared" si="12"/>
        <v>0</v>
      </c>
      <c r="AF53" s="154"/>
      <c r="AG53" s="155" t="s">
        <v>45</v>
      </c>
      <c r="AH53" s="156"/>
      <c r="AI53" s="157">
        <f t="shared" si="13"/>
        <v>0</v>
      </c>
    </row>
    <row r="54" spans="1:35" s="39" customFormat="1" ht="26.25" hidden="1" customHeight="1" x14ac:dyDescent="0.45">
      <c r="A54" s="26"/>
      <c r="B54" s="27"/>
      <c r="C54" s="28"/>
      <c r="D54" s="29"/>
      <c r="E54" s="30">
        <f t="shared" si="8"/>
        <v>0</v>
      </c>
      <c r="F54" s="31"/>
      <c r="G54" s="31"/>
      <c r="H54" s="32">
        <f t="shared" si="21"/>
        <v>0</v>
      </c>
      <c r="I54" s="33"/>
      <c r="J54" s="34">
        <f t="shared" si="10"/>
        <v>-90</v>
      </c>
      <c r="K54" s="35"/>
      <c r="L54" s="36"/>
      <c r="M54" s="37"/>
      <c r="N54" s="91"/>
      <c r="O54" s="107"/>
      <c r="P54" s="36"/>
      <c r="Q54" s="38"/>
      <c r="R54" s="201"/>
      <c r="S54" s="202"/>
      <c r="T54" s="202"/>
      <c r="U54" s="202"/>
      <c r="V54" s="203"/>
      <c r="W54" s="45" t="s">
        <v>18</v>
      </c>
      <c r="X54" s="146"/>
      <c r="Y54" s="147" t="s">
        <v>45</v>
      </c>
      <c r="Z54" s="148"/>
      <c r="AA54" s="149">
        <f t="shared" si="19"/>
        <v>0</v>
      </c>
      <c r="AB54" s="150"/>
      <c r="AC54" s="151" t="s">
        <v>45</v>
      </c>
      <c r="AD54" s="152"/>
      <c r="AE54" s="153">
        <f t="shared" si="12"/>
        <v>0</v>
      </c>
      <c r="AF54" s="154"/>
      <c r="AG54" s="155" t="s">
        <v>45</v>
      </c>
      <c r="AH54" s="156"/>
      <c r="AI54" s="157">
        <f t="shared" si="13"/>
        <v>0</v>
      </c>
    </row>
    <row r="55" spans="1:35" s="39" customFormat="1" ht="26.25" hidden="1" customHeight="1" x14ac:dyDescent="0.45">
      <c r="A55" s="26"/>
      <c r="B55" s="27"/>
      <c r="C55" s="28"/>
      <c r="D55" s="29"/>
      <c r="E55" s="30">
        <f t="shared" si="8"/>
        <v>0</v>
      </c>
      <c r="F55" s="31"/>
      <c r="G55" s="31"/>
      <c r="H55" s="32">
        <f t="shared" si="21"/>
        <v>0</v>
      </c>
      <c r="I55" s="33"/>
      <c r="J55" s="34">
        <f t="shared" si="10"/>
        <v>-90</v>
      </c>
      <c r="K55" s="35"/>
      <c r="L55" s="36"/>
      <c r="M55" s="37"/>
      <c r="N55" s="91"/>
      <c r="O55" s="107"/>
      <c r="P55" s="36"/>
      <c r="Q55" s="38"/>
      <c r="R55" s="201"/>
      <c r="S55" s="202"/>
      <c r="T55" s="202"/>
      <c r="U55" s="202"/>
      <c r="V55" s="203"/>
      <c r="W55" s="45" t="s">
        <v>18</v>
      </c>
      <c r="X55" s="146"/>
      <c r="Y55" s="147" t="s">
        <v>45</v>
      </c>
      <c r="Z55" s="148"/>
      <c r="AA55" s="149">
        <f t="shared" si="19"/>
        <v>0</v>
      </c>
      <c r="AB55" s="150"/>
      <c r="AC55" s="151" t="s">
        <v>45</v>
      </c>
      <c r="AD55" s="152"/>
      <c r="AE55" s="153">
        <f t="shared" si="12"/>
        <v>0</v>
      </c>
      <c r="AF55" s="154"/>
      <c r="AG55" s="155" t="s">
        <v>45</v>
      </c>
      <c r="AH55" s="156"/>
      <c r="AI55" s="157">
        <f t="shared" si="13"/>
        <v>0</v>
      </c>
    </row>
    <row r="56" spans="1:35" s="39" customFormat="1" ht="26.25" hidden="1" customHeight="1" x14ac:dyDescent="0.45">
      <c r="A56" s="26"/>
      <c r="B56" s="27"/>
      <c r="C56" s="28"/>
      <c r="D56" s="29"/>
      <c r="E56" s="30">
        <f t="shared" si="8"/>
        <v>0</v>
      </c>
      <c r="F56" s="31"/>
      <c r="G56" s="31"/>
      <c r="H56" s="32">
        <f t="shared" si="21"/>
        <v>0</v>
      </c>
      <c r="I56" s="33"/>
      <c r="J56" s="34">
        <f t="shared" si="10"/>
        <v>-90</v>
      </c>
      <c r="K56" s="35"/>
      <c r="L56" s="36"/>
      <c r="M56" s="37"/>
      <c r="N56" s="91"/>
      <c r="O56" s="107"/>
      <c r="P56" s="36"/>
      <c r="Q56" s="38"/>
      <c r="R56" s="201"/>
      <c r="S56" s="202"/>
      <c r="T56" s="202"/>
      <c r="U56" s="202"/>
      <c r="V56" s="203"/>
      <c r="W56" s="45" t="s">
        <v>18</v>
      </c>
      <c r="X56" s="146"/>
      <c r="Y56" s="147" t="s">
        <v>45</v>
      </c>
      <c r="Z56" s="148"/>
      <c r="AA56" s="149">
        <f t="shared" si="19"/>
        <v>0</v>
      </c>
      <c r="AB56" s="150"/>
      <c r="AC56" s="151" t="s">
        <v>45</v>
      </c>
      <c r="AD56" s="152"/>
      <c r="AE56" s="153">
        <f t="shared" si="12"/>
        <v>0</v>
      </c>
      <c r="AF56" s="154"/>
      <c r="AG56" s="155" t="s">
        <v>45</v>
      </c>
      <c r="AH56" s="156"/>
      <c r="AI56" s="157">
        <f t="shared" si="13"/>
        <v>0</v>
      </c>
    </row>
    <row r="57" spans="1:35" s="39" customFormat="1" ht="26.25" hidden="1" customHeight="1" x14ac:dyDescent="0.45">
      <c r="A57" s="26"/>
      <c r="B57" s="27"/>
      <c r="C57" s="28"/>
      <c r="D57" s="29"/>
      <c r="E57" s="30">
        <f t="shared" si="8"/>
        <v>0</v>
      </c>
      <c r="F57" s="31"/>
      <c r="G57" s="31"/>
      <c r="H57" s="32">
        <f t="shared" si="21"/>
        <v>0</v>
      </c>
      <c r="I57" s="33"/>
      <c r="J57" s="34">
        <f t="shared" si="10"/>
        <v>-90</v>
      </c>
      <c r="K57" s="35"/>
      <c r="L57" s="36"/>
      <c r="M57" s="37"/>
      <c r="N57" s="91"/>
      <c r="O57" s="107"/>
      <c r="P57" s="36"/>
      <c r="Q57" s="38"/>
      <c r="R57" s="201"/>
      <c r="S57" s="202"/>
      <c r="T57" s="202"/>
      <c r="U57" s="202"/>
      <c r="V57" s="203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 x14ac:dyDescent="0.45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04"/>
      <c r="S58" s="205"/>
      <c r="T58" s="205"/>
      <c r="U58" s="205"/>
      <c r="V58" s="206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 x14ac:dyDescent="0.5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07"/>
      <c r="S59" s="208"/>
      <c r="T59" s="208"/>
      <c r="U59" s="208"/>
      <c r="V59" s="209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 x14ac:dyDescent="0.45">
      <c r="B60" s="64"/>
      <c r="D60" s="65"/>
      <c r="E60" s="66">
        <f>SUM(E2:E59)</f>
        <v>59</v>
      </c>
      <c r="F60" s="67">
        <f>SUM(F2:F59)</f>
        <v>2</v>
      </c>
      <c r="G60" s="67">
        <f>SUM(G2:G59)</f>
        <v>8</v>
      </c>
      <c r="H60" s="68">
        <f>E60-F60-G60</f>
        <v>49</v>
      </c>
      <c r="I60" s="69">
        <f>SUM(I2:I59)</f>
        <v>57</v>
      </c>
      <c r="J60" s="70" t="e">
        <f t="shared" ref="J60:Q60" si="22">SUM(J2:J59)</f>
        <v>#VALUE!</v>
      </c>
      <c r="K60" s="71">
        <f>SUM(K2:K59)</f>
        <v>28</v>
      </c>
      <c r="L60" s="72">
        <f>SUM(L2:L59)</f>
        <v>9</v>
      </c>
      <c r="M60" s="73">
        <f t="shared" si="22"/>
        <v>9</v>
      </c>
      <c r="N60" s="94">
        <f t="shared" si="22"/>
        <v>10</v>
      </c>
      <c r="O60" s="105">
        <f>SUM(O2:O59)</f>
        <v>4</v>
      </c>
      <c r="P60" s="99">
        <f t="shared" si="22"/>
        <v>3</v>
      </c>
      <c r="Q60" s="73">
        <f t="shared" si="22"/>
        <v>0</v>
      </c>
      <c r="R60" s="74">
        <f>SUM(L60:Q60)</f>
        <v>35</v>
      </c>
      <c r="S60" s="210" t="s">
        <v>19</v>
      </c>
      <c r="T60" s="211"/>
      <c r="U60" s="211"/>
      <c r="V60" s="212"/>
      <c r="W60" s="158">
        <f>SUM(W2:W59)</f>
        <v>116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21</v>
      </c>
      <c r="AG60" s="155" t="s">
        <v>45</v>
      </c>
      <c r="AH60" s="162">
        <f>SUM(AH2:AH59)</f>
        <v>7</v>
      </c>
      <c r="AI60" s="163">
        <f>SUM(AI2:AI59)</f>
        <v>28</v>
      </c>
    </row>
    <row r="61" spans="1:35" ht="115.15" thickBot="1" x14ac:dyDescent="0.5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98"/>
      <c r="T61" s="199"/>
      <c r="U61" s="199"/>
      <c r="V61" s="200"/>
    </row>
    <row r="62" spans="1:35" s="75" customFormat="1" x14ac:dyDescent="0.45">
      <c r="A62"/>
      <c r="B62" s="1"/>
      <c r="I62" s="85">
        <f>I60+G60</f>
        <v>65</v>
      </c>
      <c r="J62" s="63"/>
      <c r="K62" s="86"/>
      <c r="M62" s="75">
        <f>L60+M60</f>
        <v>18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 x14ac:dyDescent="0.45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4"/>
  <sheetViews>
    <sheetView tabSelected="1" topLeftCell="A2" zoomScale="120" zoomScaleNormal="120" workbookViewId="0">
      <selection activeCell="A8" sqref="A8"/>
    </sheetView>
  </sheetViews>
  <sheetFormatPr defaultColWidth="9" defaultRowHeight="12" x14ac:dyDescent="0.4"/>
  <cols>
    <col min="1" max="1" width="9" style="87"/>
    <col min="2" max="9" width="3.265625" style="109" customWidth="1"/>
    <col min="10" max="10" width="9" style="87"/>
    <col min="11" max="11" width="4.46484375" style="87" customWidth="1"/>
    <col min="12" max="16384" width="9" style="87"/>
  </cols>
  <sheetData>
    <row r="1" spans="1:23" ht="52.5" customHeight="1" x14ac:dyDescent="0.85">
      <c r="A1" s="316" t="s">
        <v>47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</row>
    <row r="2" spans="1:23" s="108" customFormat="1" ht="52.15" x14ac:dyDescent="0.45">
      <c r="B2" s="110" t="s">
        <v>34</v>
      </c>
      <c r="C2" s="110" t="s">
        <v>35</v>
      </c>
      <c r="D2" s="110" t="s">
        <v>36</v>
      </c>
      <c r="E2" s="110" t="s">
        <v>37</v>
      </c>
      <c r="F2" s="110" t="s">
        <v>4</v>
      </c>
      <c r="G2" s="110" t="s">
        <v>38</v>
      </c>
      <c r="H2" s="110" t="s">
        <v>13</v>
      </c>
      <c r="I2" s="110" t="s">
        <v>39</v>
      </c>
      <c r="K2" s="108" t="s">
        <v>41</v>
      </c>
      <c r="L2" s="120" t="s">
        <v>35</v>
      </c>
      <c r="M2" s="120" t="s">
        <v>36</v>
      </c>
      <c r="N2" s="120" t="s">
        <v>37</v>
      </c>
      <c r="O2" s="120" t="s">
        <v>4</v>
      </c>
      <c r="P2" s="120" t="s">
        <v>38</v>
      </c>
      <c r="Q2" s="120" t="s">
        <v>13</v>
      </c>
      <c r="R2" s="110" t="s">
        <v>39</v>
      </c>
    </row>
    <row r="3" spans="1:23" x14ac:dyDescent="0.4">
      <c r="A3" s="189" t="s">
        <v>27</v>
      </c>
      <c r="B3" s="111">
        <f>'m04.22'!$I$60</f>
        <v>41</v>
      </c>
      <c r="C3" s="111">
        <f>'m04.22'!$L$60</f>
        <v>0</v>
      </c>
      <c r="D3" s="111">
        <f>'m04.22'!$M$60</f>
        <v>5</v>
      </c>
      <c r="E3" s="111">
        <f>'m04.22'!$N$60</f>
        <v>17</v>
      </c>
      <c r="F3" s="111">
        <f>'m04.22'!$O$60</f>
        <v>1</v>
      </c>
      <c r="G3" s="111">
        <f>'m04.22'!$P$60</f>
        <v>0</v>
      </c>
      <c r="H3" s="111">
        <f>'m04.22'!$Q$60</f>
        <v>0</v>
      </c>
      <c r="I3" s="111">
        <f>'m04.22'!$K$60</f>
        <v>22</v>
      </c>
      <c r="J3" s="119" t="str">
        <f t="shared" ref="J3:J9" si="0">A3</f>
        <v>Monday</v>
      </c>
      <c r="K3" s="115">
        <f>I3/$B3</f>
        <v>0.53658536585365857</v>
      </c>
      <c r="L3" s="121">
        <f>C3/$B3</f>
        <v>0</v>
      </c>
      <c r="M3" s="121">
        <f t="shared" ref="M3:Q9" si="1">D3/$B3</f>
        <v>0.12195121951219512</v>
      </c>
      <c r="N3" s="121">
        <f t="shared" si="1"/>
        <v>0.41463414634146339</v>
      </c>
      <c r="O3" s="121">
        <f t="shared" si="1"/>
        <v>2.4390243902439025E-2</v>
      </c>
      <c r="P3" s="121">
        <f t="shared" si="1"/>
        <v>0</v>
      </c>
      <c r="Q3" s="121">
        <f t="shared" si="1"/>
        <v>0</v>
      </c>
      <c r="R3" s="111">
        <f>'m04.22'!$K$60</f>
        <v>22</v>
      </c>
    </row>
    <row r="4" spans="1:23" x14ac:dyDescent="0.4">
      <c r="A4" s="189" t="s">
        <v>28</v>
      </c>
      <c r="B4" s="111">
        <f>'Tu04.23'!$I$60</f>
        <v>57</v>
      </c>
      <c r="C4" s="111">
        <f>'Tu04.23'!$L$60</f>
        <v>0</v>
      </c>
      <c r="D4" s="111">
        <f>'Tu04.23'!$M$60</f>
        <v>16</v>
      </c>
      <c r="E4" s="111">
        <f>'Tu04.23'!$N$60</f>
        <v>9</v>
      </c>
      <c r="F4" s="111">
        <f>'Tu04.23'!$O$60</f>
        <v>7</v>
      </c>
      <c r="G4" s="111">
        <f>'Tu04.23'!$P$60</f>
        <v>0</v>
      </c>
      <c r="H4" s="111">
        <f>'Tu04.23'!$Q$60</f>
        <v>1</v>
      </c>
      <c r="I4" s="111">
        <f>'Tu04.23'!$K$60</f>
        <v>24</v>
      </c>
      <c r="J4" s="119" t="str">
        <f t="shared" si="0"/>
        <v>Tuesday</v>
      </c>
      <c r="K4" s="115">
        <f t="shared" ref="K4:K9" si="2">I4/B4</f>
        <v>0.42105263157894735</v>
      </c>
      <c r="L4" s="121">
        <f t="shared" ref="L4:L9" si="3">C4/$B4</f>
        <v>0</v>
      </c>
      <c r="M4" s="121">
        <f t="shared" si="1"/>
        <v>0.2807017543859649</v>
      </c>
      <c r="N4" s="121">
        <f t="shared" si="1"/>
        <v>0.15789473684210525</v>
      </c>
      <c r="O4" s="121">
        <f t="shared" si="1"/>
        <v>0.12280701754385964</v>
      </c>
      <c r="P4" s="121">
        <f t="shared" si="1"/>
        <v>0</v>
      </c>
      <c r="Q4" s="121">
        <f t="shared" si="1"/>
        <v>1.7543859649122806E-2</v>
      </c>
      <c r="R4" s="111">
        <f>'Tu04.23'!$K$59</f>
        <v>0</v>
      </c>
    </row>
    <row r="5" spans="1:23" x14ac:dyDescent="0.4">
      <c r="A5" s="189" t="s">
        <v>29</v>
      </c>
      <c r="B5" s="111">
        <f>'W04.24'!$I$60</f>
        <v>21</v>
      </c>
      <c r="C5" s="111">
        <f>'W04.24'!$L$60</f>
        <v>0</v>
      </c>
      <c r="D5" s="111">
        <f>'W04.24'!$M$60</f>
        <v>1</v>
      </c>
      <c r="E5" s="111">
        <f>'W04.24'!$N$60</f>
        <v>5</v>
      </c>
      <c r="F5" s="111">
        <f>'W04.24'!$O$60</f>
        <v>0</v>
      </c>
      <c r="G5" s="111">
        <f>'W04.24'!$P$60</f>
        <v>0</v>
      </c>
      <c r="H5" s="111">
        <f>'W04.24'!$Q$60</f>
        <v>3</v>
      </c>
      <c r="I5" s="111">
        <f>'W04.24'!$K$60</f>
        <v>12</v>
      </c>
      <c r="J5" s="119" t="str">
        <f t="shared" si="0"/>
        <v>Wednesday</v>
      </c>
      <c r="K5" s="115">
        <f t="shared" si="2"/>
        <v>0.5714285714285714</v>
      </c>
      <c r="L5" s="121">
        <f t="shared" si="3"/>
        <v>0</v>
      </c>
      <c r="M5" s="121">
        <f t="shared" si="1"/>
        <v>4.7619047619047616E-2</v>
      </c>
      <c r="N5" s="121">
        <f t="shared" si="1"/>
        <v>0.23809523809523808</v>
      </c>
      <c r="O5" s="121">
        <f t="shared" si="1"/>
        <v>0</v>
      </c>
      <c r="P5" s="121">
        <f t="shared" si="1"/>
        <v>0</v>
      </c>
      <c r="Q5" s="121">
        <f t="shared" si="1"/>
        <v>0.14285714285714285</v>
      </c>
      <c r="R5" s="111">
        <f>'W04.24'!$K$60</f>
        <v>12</v>
      </c>
    </row>
    <row r="6" spans="1:23" x14ac:dyDescent="0.4">
      <c r="A6" s="189" t="s">
        <v>30</v>
      </c>
      <c r="B6" s="111">
        <f>'Th04.25'!$I$60</f>
        <v>74</v>
      </c>
      <c r="C6" s="111">
        <f>'Th04.25'!$L$60</f>
        <v>12</v>
      </c>
      <c r="D6" s="111">
        <f>'Th04.25'!$M$60</f>
        <v>7</v>
      </c>
      <c r="E6" s="111">
        <f>'Th04.25'!$N$60</f>
        <v>7</v>
      </c>
      <c r="F6" s="111">
        <f>'Th04.25'!$O$60</f>
        <v>13</v>
      </c>
      <c r="G6" s="111">
        <f>'Th04.25'!$P$60</f>
        <v>2</v>
      </c>
      <c r="H6" s="111">
        <f>'Th04.25'!$Q$60</f>
        <v>0</v>
      </c>
      <c r="I6" s="111">
        <f>'Th04.25'!$K$60</f>
        <v>37</v>
      </c>
      <c r="J6" s="119" t="str">
        <f t="shared" si="0"/>
        <v>Thursday</v>
      </c>
      <c r="K6" s="115">
        <f t="shared" si="2"/>
        <v>0.5</v>
      </c>
      <c r="L6" s="121">
        <f t="shared" si="3"/>
        <v>0.16216216216216217</v>
      </c>
      <c r="M6" s="121">
        <f t="shared" si="1"/>
        <v>9.45945945945946E-2</v>
      </c>
      <c r="N6" s="121">
        <f t="shared" si="1"/>
        <v>9.45945945945946E-2</v>
      </c>
      <c r="O6" s="121">
        <f t="shared" si="1"/>
        <v>0.17567567567567569</v>
      </c>
      <c r="P6" s="121">
        <f t="shared" si="1"/>
        <v>2.7027027027027029E-2</v>
      </c>
      <c r="Q6" s="121">
        <f t="shared" si="1"/>
        <v>0</v>
      </c>
      <c r="R6" s="111">
        <f>'Th04.25'!$K$60</f>
        <v>37</v>
      </c>
    </row>
    <row r="7" spans="1:23" x14ac:dyDescent="0.4">
      <c r="A7" s="189" t="s">
        <v>31</v>
      </c>
      <c r="B7" s="111">
        <f>'F04.26'!$I$60</f>
        <v>111</v>
      </c>
      <c r="C7" s="111">
        <f>'F04.26'!$L$60</f>
        <v>6</v>
      </c>
      <c r="D7" s="111">
        <f>'F04.26'!$M$60</f>
        <v>22</v>
      </c>
      <c r="E7" s="111">
        <f>'F04.26'!$N$60</f>
        <v>29</v>
      </c>
      <c r="F7" s="111">
        <f>'F04.26'!$O$60</f>
        <v>8</v>
      </c>
      <c r="G7" s="111">
        <f>'F04.26'!$P$60</f>
        <v>4</v>
      </c>
      <c r="H7" s="111">
        <f>'F04.26'!$Q$60</f>
        <v>0</v>
      </c>
      <c r="I7" s="111">
        <f>'F04.26'!$K$60</f>
        <v>48</v>
      </c>
      <c r="J7" s="119" t="str">
        <f t="shared" si="0"/>
        <v>Friday</v>
      </c>
      <c r="K7" s="115">
        <f t="shared" si="2"/>
        <v>0.43243243243243246</v>
      </c>
      <c r="L7" s="121">
        <f t="shared" si="3"/>
        <v>5.4054054054054057E-2</v>
      </c>
      <c r="M7" s="121">
        <f t="shared" si="1"/>
        <v>0.1981981981981982</v>
      </c>
      <c r="N7" s="121">
        <f t="shared" si="1"/>
        <v>0.26126126126126126</v>
      </c>
      <c r="O7" s="121">
        <f t="shared" si="1"/>
        <v>7.2072072072072071E-2</v>
      </c>
      <c r="P7" s="121">
        <f t="shared" si="1"/>
        <v>3.6036036036036036E-2</v>
      </c>
      <c r="Q7" s="121">
        <f t="shared" si="1"/>
        <v>0</v>
      </c>
      <c r="R7" s="111">
        <f>'F04.26'!$K$60</f>
        <v>48</v>
      </c>
    </row>
    <row r="8" spans="1:23" x14ac:dyDescent="0.4">
      <c r="A8" s="189" t="s">
        <v>32</v>
      </c>
      <c r="B8" s="111">
        <f>'Sa04.27'!$I$60</f>
        <v>101</v>
      </c>
      <c r="C8" s="111">
        <f>'Sa04.27'!$L$60</f>
        <v>16</v>
      </c>
      <c r="D8" s="111">
        <f>'Sa04.27'!$M$60</f>
        <v>15</v>
      </c>
      <c r="E8" s="111">
        <f>'Sa04.27'!$N$60</f>
        <v>15</v>
      </c>
      <c r="F8" s="111">
        <f>'Sa04.27'!$O$60</f>
        <v>11</v>
      </c>
      <c r="G8" s="111">
        <f>'Sa04.27'!$P$60</f>
        <v>3</v>
      </c>
      <c r="H8" s="111">
        <f>'Sa04.27'!$Q$60</f>
        <v>2</v>
      </c>
      <c r="I8" s="111">
        <f>'Sa04.27'!$K$60</f>
        <v>44</v>
      </c>
      <c r="J8" s="119" t="str">
        <f t="shared" si="0"/>
        <v>Saturday</v>
      </c>
      <c r="K8" s="115">
        <f t="shared" si="2"/>
        <v>0.43564356435643564</v>
      </c>
      <c r="L8" s="121">
        <f t="shared" si="3"/>
        <v>0.15841584158415842</v>
      </c>
      <c r="M8" s="121">
        <f t="shared" si="1"/>
        <v>0.14851485148514851</v>
      </c>
      <c r="N8" s="121">
        <f t="shared" si="1"/>
        <v>0.14851485148514851</v>
      </c>
      <c r="O8" s="121">
        <f t="shared" si="1"/>
        <v>0.10891089108910891</v>
      </c>
      <c r="P8" s="121">
        <f t="shared" si="1"/>
        <v>2.9702970297029702E-2</v>
      </c>
      <c r="Q8" s="121">
        <f t="shared" si="1"/>
        <v>1.9801980198019802E-2</v>
      </c>
      <c r="R8" s="111">
        <f>'Sa04.27'!$K$60</f>
        <v>44</v>
      </c>
    </row>
    <row r="9" spans="1:23" x14ac:dyDescent="0.4">
      <c r="A9" s="189" t="s">
        <v>33</v>
      </c>
      <c r="B9" s="111">
        <f>'Su04.28'!$I$60</f>
        <v>57</v>
      </c>
      <c r="C9" s="111">
        <f>'Su04.28'!$L$60</f>
        <v>9</v>
      </c>
      <c r="D9" s="111">
        <f>'Su04.28'!$M$60</f>
        <v>9</v>
      </c>
      <c r="E9" s="111">
        <f>'Su04.28'!$N$60</f>
        <v>10</v>
      </c>
      <c r="F9" s="111">
        <f>'Su04.28'!$O$60</f>
        <v>4</v>
      </c>
      <c r="G9" s="111">
        <f>'Su04.28'!$P$60</f>
        <v>3</v>
      </c>
      <c r="H9" s="111">
        <f>'Su04.28'!$Q$60</f>
        <v>0</v>
      </c>
      <c r="I9" s="111">
        <f>'Su04.28'!$K$60</f>
        <v>28</v>
      </c>
      <c r="J9" s="119" t="str">
        <f t="shared" si="0"/>
        <v>Sunday</v>
      </c>
      <c r="K9" s="115">
        <f t="shared" si="2"/>
        <v>0.49122807017543857</v>
      </c>
      <c r="L9" s="121">
        <f t="shared" si="3"/>
        <v>0.15789473684210525</v>
      </c>
      <c r="M9" s="121">
        <f t="shared" si="1"/>
        <v>0.15789473684210525</v>
      </c>
      <c r="N9" s="121">
        <f t="shared" si="1"/>
        <v>0.17543859649122806</v>
      </c>
      <c r="O9" s="121">
        <f t="shared" si="1"/>
        <v>7.0175438596491224E-2</v>
      </c>
      <c r="P9" s="121">
        <f t="shared" si="1"/>
        <v>5.2631578947368418E-2</v>
      </c>
      <c r="Q9" s="121">
        <f t="shared" si="1"/>
        <v>0</v>
      </c>
      <c r="R9" s="111">
        <f>'Su04.28'!$K$60</f>
        <v>28</v>
      </c>
    </row>
    <row r="10" spans="1:23" ht="46.5" x14ac:dyDescent="0.4">
      <c r="B10" s="122" t="str">
        <f>B2</f>
        <v># Printed</v>
      </c>
      <c r="C10" s="123" t="str">
        <f t="shared" ref="C10:I10" si="4">C2</f>
        <v>Bypass</v>
      </c>
      <c r="D10" s="124" t="str">
        <f t="shared" si="4"/>
        <v>No Show</v>
      </c>
      <c r="E10" s="125" t="str">
        <f t="shared" si="4"/>
        <v>Declined</v>
      </c>
      <c r="F10" s="126" t="str">
        <f t="shared" si="4"/>
        <v>Duplicates</v>
      </c>
      <c r="G10" s="127" t="str">
        <f t="shared" si="4"/>
        <v>Digital-only</v>
      </c>
      <c r="H10" s="128" t="str">
        <f t="shared" si="4"/>
        <v>Stolen</v>
      </c>
      <c r="I10" s="129" t="str">
        <f t="shared" si="4"/>
        <v># Sold</v>
      </c>
    </row>
    <row r="11" spans="1:23" ht="30.75" customHeight="1" x14ac:dyDescent="0.4">
      <c r="A11" s="112" t="s">
        <v>40</v>
      </c>
      <c r="B11" s="113">
        <f>SUM(B3:B9)</f>
        <v>462</v>
      </c>
      <c r="C11" s="113">
        <f t="shared" ref="C11:I11" si="5">SUM(C3:C9)</f>
        <v>43</v>
      </c>
      <c r="D11" s="113">
        <f t="shared" si="5"/>
        <v>75</v>
      </c>
      <c r="E11" s="113">
        <f t="shared" si="5"/>
        <v>92</v>
      </c>
      <c r="F11" s="113">
        <f t="shared" si="5"/>
        <v>44</v>
      </c>
      <c r="G11" s="113">
        <f t="shared" si="5"/>
        <v>12</v>
      </c>
      <c r="H11" s="113">
        <f t="shared" si="5"/>
        <v>6</v>
      </c>
      <c r="I11" s="113">
        <f t="shared" si="5"/>
        <v>215</v>
      </c>
    </row>
    <row r="32" ht="6" customHeight="1" x14ac:dyDescent="0.4"/>
    <row r="33" ht="6" customHeight="1" x14ac:dyDescent="0.4"/>
    <row r="64" spans="15:15" x14ac:dyDescent="0.4">
      <c r="O64" s="87" t="s">
        <v>99</v>
      </c>
    </row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m04.22</vt:lpstr>
      <vt:lpstr>Tu04.23</vt:lpstr>
      <vt:lpstr>W04.24</vt:lpstr>
      <vt:lpstr>Th04.25</vt:lpstr>
      <vt:lpstr>F04.26</vt:lpstr>
      <vt:lpstr>Sa04.27</vt:lpstr>
      <vt:lpstr>Su04.28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2024-04-02T17:10:34Z</cp:lastPrinted>
  <dcterms:created xsi:type="dcterms:W3CDTF">2024-02-21T16:27:09Z</dcterms:created>
  <dcterms:modified xsi:type="dcterms:W3CDTF">2024-04-29T16:11:53Z</dcterms:modified>
</cp:coreProperties>
</file>