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2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1" documentId="13_ncr:1_{2B5F1177-0604-4FF7-8F28-6E3F21BD46FB}" xr6:coauthVersionLast="47" xr6:coauthVersionMax="47" xr10:uidLastSave="{855E3E9E-8F2D-4D72-BA1B-F7650389C7F7}"/>
  <bookViews>
    <workbookView xWindow="-28920" yWindow="-120" windowWidth="29040" windowHeight="15840" firstSheet="2" activeTab="8" xr2:uid="{59C6FDF0-EABE-4C73-A749-058760A548E1}"/>
  </bookViews>
  <sheets>
    <sheet name="00.00" sheetId="1" r:id="rId1"/>
    <sheet name="m04.01" sheetId="2" r:id="rId2"/>
    <sheet name="Tu04.02" sheetId="3" r:id="rId3"/>
    <sheet name="W04.03" sheetId="4" r:id="rId4"/>
    <sheet name="Th04.04" sheetId="5" r:id="rId5"/>
    <sheet name="F04.05" sheetId="6" r:id="rId6"/>
    <sheet name="Sa04.06" sheetId="7" r:id="rId7"/>
    <sheet name="Su04.07" sheetId="8" r:id="rId8"/>
    <sheet name="SUM" sheetId="9" r:id="rId9"/>
    <sheet name="ALL" sheetId="10" r:id="rId10"/>
    <sheet name="Sheet2" sheetId="11" r:id="rId11"/>
    <sheet name="Sheet3" sheetId="12" r:id="rId12"/>
    <sheet name="Sheet4" sheetId="13" r:id="rId13"/>
  </sheets>
  <definedNames>
    <definedName name="_xlnm._FilterDatabase" localSheetId="11" hidden="1">Sheet3!$E$1:$F$30</definedName>
    <definedName name="_xlnm._FilterDatabase" localSheetId="12" hidden="1">Sheet4!$A$1:$B$31</definedName>
  </definedNames>
  <calcPr calcId="191029"/>
  <pivotCaches>
    <pivotCache cacheId="0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9" l="1"/>
  <c r="R4" i="9"/>
  <c r="R5" i="9"/>
  <c r="R6" i="9"/>
  <c r="R7" i="9"/>
  <c r="R8" i="9"/>
  <c r="R9" i="9"/>
  <c r="Q3" i="9"/>
  <c r="AJ109" i="10" l="1"/>
  <c r="AF109" i="10"/>
  <c r="AB109" i="10"/>
  <c r="J109" i="10"/>
  <c r="K109" i="10" s="1"/>
  <c r="F109" i="10"/>
  <c r="I109" i="10" s="1"/>
  <c r="AJ108" i="10"/>
  <c r="AF108" i="10"/>
  <c r="AB108" i="10"/>
  <c r="J108" i="10"/>
  <c r="K108" i="10" s="1"/>
  <c r="F108" i="10"/>
  <c r="I108" i="10" s="1"/>
  <c r="AJ107" i="10"/>
  <c r="AF107" i="10"/>
  <c r="AB107" i="10"/>
  <c r="J107" i="10"/>
  <c r="K107" i="10" s="1"/>
  <c r="F107" i="10"/>
  <c r="I107" i="10" s="1"/>
  <c r="K106" i="10"/>
  <c r="AJ105" i="10"/>
  <c r="AF105" i="10"/>
  <c r="AB105" i="10"/>
  <c r="J105" i="10"/>
  <c r="K105" i="10" s="1"/>
  <c r="F105" i="10"/>
  <c r="I105" i="10" s="1"/>
  <c r="AJ104" i="10"/>
  <c r="AF104" i="10"/>
  <c r="AB104" i="10"/>
  <c r="J104" i="10"/>
  <c r="K104" i="10" s="1"/>
  <c r="F104" i="10"/>
  <c r="I104" i="10" s="1"/>
  <c r="AJ103" i="10"/>
  <c r="AF103" i="10"/>
  <c r="AB103" i="10"/>
  <c r="J103" i="10"/>
  <c r="K103" i="10" s="1"/>
  <c r="F103" i="10"/>
  <c r="I103" i="10" s="1"/>
  <c r="AJ102" i="10"/>
  <c r="AF102" i="10"/>
  <c r="AB102" i="10"/>
  <c r="J102" i="10"/>
  <c r="K102" i="10" s="1"/>
  <c r="F102" i="10"/>
  <c r="I102" i="10" s="1"/>
  <c r="AJ101" i="10"/>
  <c r="AF101" i="10"/>
  <c r="AB101" i="10"/>
  <c r="J101" i="10"/>
  <c r="K101" i="10" s="1"/>
  <c r="F101" i="10"/>
  <c r="I101" i="10" s="1"/>
  <c r="AJ100" i="10"/>
  <c r="AF100" i="10"/>
  <c r="AB100" i="10"/>
  <c r="J100" i="10"/>
  <c r="K100" i="10" s="1"/>
  <c r="F100" i="10"/>
  <c r="I100" i="10" s="1"/>
  <c r="AJ99" i="10"/>
  <c r="AF99" i="10"/>
  <c r="AB99" i="10"/>
  <c r="J99" i="10"/>
  <c r="K99" i="10" s="1"/>
  <c r="F99" i="10"/>
  <c r="I99" i="10" s="1"/>
  <c r="AJ98" i="10"/>
  <c r="AF98" i="10"/>
  <c r="AB98" i="10"/>
  <c r="J98" i="10"/>
  <c r="K98" i="10" s="1"/>
  <c r="F98" i="10"/>
  <c r="I98" i="10" s="1"/>
  <c r="AJ97" i="10"/>
  <c r="AF97" i="10"/>
  <c r="AB97" i="10"/>
  <c r="J97" i="10"/>
  <c r="K97" i="10" s="1"/>
  <c r="F97" i="10"/>
  <c r="I97" i="10" s="1"/>
  <c r="AJ96" i="10"/>
  <c r="AF96" i="10"/>
  <c r="AB96" i="10"/>
  <c r="J96" i="10"/>
  <c r="K96" i="10" s="1"/>
  <c r="F96" i="10"/>
  <c r="I96" i="10" s="1"/>
  <c r="AJ95" i="10"/>
  <c r="AF95" i="10"/>
  <c r="AB95" i="10"/>
  <c r="J95" i="10"/>
  <c r="K95" i="10" s="1"/>
  <c r="F95" i="10"/>
  <c r="I95" i="10" s="1"/>
  <c r="AJ94" i="10"/>
  <c r="AF94" i="10"/>
  <c r="AB94" i="10"/>
  <c r="J94" i="10"/>
  <c r="K94" i="10" s="1"/>
  <c r="F94" i="10"/>
  <c r="I94" i="10" s="1"/>
  <c r="AJ93" i="10"/>
  <c r="AF93" i="10"/>
  <c r="AB93" i="10"/>
  <c r="J93" i="10"/>
  <c r="K93" i="10" s="1"/>
  <c r="F93" i="10"/>
  <c r="I93" i="10" s="1"/>
  <c r="AJ92" i="10"/>
  <c r="AF92" i="10"/>
  <c r="AB92" i="10"/>
  <c r="J92" i="10"/>
  <c r="K92" i="10" s="1"/>
  <c r="F92" i="10"/>
  <c r="I92" i="10" s="1"/>
  <c r="AJ91" i="10"/>
  <c r="AF91" i="10"/>
  <c r="AB91" i="10"/>
  <c r="J91" i="10"/>
  <c r="K91" i="10" s="1"/>
  <c r="F91" i="10"/>
  <c r="I91" i="10" s="1"/>
  <c r="AJ90" i="10"/>
  <c r="AF90" i="10"/>
  <c r="AB90" i="10"/>
  <c r="J90" i="10"/>
  <c r="K90" i="10" s="1"/>
  <c r="F90" i="10"/>
  <c r="I90" i="10" s="1"/>
  <c r="AJ89" i="10"/>
  <c r="AF89" i="10"/>
  <c r="AB89" i="10"/>
  <c r="J89" i="10"/>
  <c r="K89" i="10" s="1"/>
  <c r="F89" i="10"/>
  <c r="I89" i="10" s="1"/>
  <c r="AJ88" i="10"/>
  <c r="AF88" i="10"/>
  <c r="AB88" i="10"/>
  <c r="J88" i="10"/>
  <c r="K88" i="10" s="1"/>
  <c r="F88" i="10"/>
  <c r="I88" i="10" s="1"/>
  <c r="K87" i="10"/>
  <c r="K86" i="10"/>
  <c r="AJ85" i="10"/>
  <c r="AF85" i="10"/>
  <c r="AB85" i="10"/>
  <c r="J85" i="10"/>
  <c r="K85" i="10" s="1"/>
  <c r="F85" i="10"/>
  <c r="I85" i="10" s="1"/>
  <c r="K84" i="10"/>
  <c r="AJ83" i="10"/>
  <c r="AF83" i="10"/>
  <c r="AB83" i="10"/>
  <c r="J83" i="10"/>
  <c r="K83" i="10" s="1"/>
  <c r="F83" i="10"/>
  <c r="I83" i="10" s="1"/>
  <c r="AJ82" i="10"/>
  <c r="AF82" i="10"/>
  <c r="AB82" i="10"/>
  <c r="J82" i="10"/>
  <c r="K82" i="10" s="1"/>
  <c r="F82" i="10"/>
  <c r="I82" i="10" s="1"/>
  <c r="K81" i="10"/>
  <c r="AJ80" i="10"/>
  <c r="AF80" i="10"/>
  <c r="AB80" i="10"/>
  <c r="J80" i="10"/>
  <c r="K80" i="10" s="1"/>
  <c r="F80" i="10"/>
  <c r="I80" i="10" s="1"/>
  <c r="AJ79" i="10"/>
  <c r="AF79" i="10"/>
  <c r="AB79" i="10"/>
  <c r="J79" i="10"/>
  <c r="K79" i="10" s="1"/>
  <c r="F79" i="10"/>
  <c r="I79" i="10" s="1"/>
  <c r="AJ78" i="10"/>
  <c r="AF78" i="10"/>
  <c r="AB78" i="10"/>
  <c r="J78" i="10"/>
  <c r="K78" i="10" s="1"/>
  <c r="F78" i="10"/>
  <c r="I78" i="10" s="1"/>
  <c r="AJ77" i="10"/>
  <c r="AF77" i="10"/>
  <c r="AB77" i="10"/>
  <c r="J77" i="10"/>
  <c r="K77" i="10" s="1"/>
  <c r="F77" i="10"/>
  <c r="I77" i="10" s="1"/>
  <c r="AJ76" i="10"/>
  <c r="AF76" i="10"/>
  <c r="AB76" i="10"/>
  <c r="K76" i="10"/>
  <c r="J76" i="10"/>
  <c r="F76" i="10"/>
  <c r="I76" i="10" s="1"/>
  <c r="K75" i="10"/>
  <c r="K74" i="10"/>
  <c r="AJ73" i="10"/>
  <c r="AF73" i="10"/>
  <c r="AB73" i="10"/>
  <c r="K73" i="10"/>
  <c r="J73" i="10"/>
  <c r="F73" i="10"/>
  <c r="I73" i="10" s="1"/>
  <c r="AJ72" i="10"/>
  <c r="AF72" i="10"/>
  <c r="AB72" i="10"/>
  <c r="J72" i="10"/>
  <c r="K72" i="10" s="1"/>
  <c r="F72" i="10"/>
  <c r="I72" i="10" s="1"/>
  <c r="AJ71" i="10"/>
  <c r="AF71" i="10"/>
  <c r="AB71" i="10"/>
  <c r="J71" i="10"/>
  <c r="K71" i="10" s="1"/>
  <c r="F71" i="10"/>
  <c r="I71" i="10" s="1"/>
  <c r="K70" i="10"/>
  <c r="K69" i="10"/>
  <c r="K68" i="10"/>
  <c r="AJ67" i="10"/>
  <c r="AF67" i="10"/>
  <c r="AB67" i="10"/>
  <c r="J67" i="10"/>
  <c r="K67" i="10" s="1"/>
  <c r="F67" i="10"/>
  <c r="I67" i="10" s="1"/>
  <c r="AJ66" i="10"/>
  <c r="AF66" i="10"/>
  <c r="AB66" i="10"/>
  <c r="J66" i="10"/>
  <c r="K66" i="10" s="1"/>
  <c r="F66" i="10"/>
  <c r="I66" i="10" s="1"/>
  <c r="K65" i="10"/>
  <c r="AJ64" i="10"/>
  <c r="AF64" i="10"/>
  <c r="AB64" i="10"/>
  <c r="J64" i="10"/>
  <c r="K64" i="10" s="1"/>
  <c r="F64" i="10"/>
  <c r="I64" i="10" s="1"/>
  <c r="AJ63" i="10"/>
  <c r="AF63" i="10"/>
  <c r="AB63" i="10"/>
  <c r="J63" i="10"/>
  <c r="K63" i="10" s="1"/>
  <c r="F63" i="10"/>
  <c r="I63" i="10" s="1"/>
  <c r="AJ62" i="10"/>
  <c r="AF62" i="10"/>
  <c r="AB62" i="10"/>
  <c r="J62" i="10"/>
  <c r="K62" i="10" s="1"/>
  <c r="F62" i="10"/>
  <c r="I62" i="10" s="1"/>
  <c r="AJ61" i="10"/>
  <c r="AF61" i="10"/>
  <c r="AB61" i="10"/>
  <c r="J61" i="10"/>
  <c r="K61" i="10" s="1"/>
  <c r="F61" i="10"/>
  <c r="I61" i="10" s="1"/>
  <c r="AJ60" i="10"/>
  <c r="AF60" i="10"/>
  <c r="AB60" i="10"/>
  <c r="J60" i="10"/>
  <c r="K60" i="10" s="1"/>
  <c r="F60" i="10"/>
  <c r="I60" i="10" s="1"/>
  <c r="AJ59" i="10"/>
  <c r="AF59" i="10"/>
  <c r="AB59" i="10"/>
  <c r="J59" i="10"/>
  <c r="K59" i="10" s="1"/>
  <c r="F59" i="10"/>
  <c r="I59" i="10" s="1"/>
  <c r="AJ58" i="10"/>
  <c r="AF58" i="10"/>
  <c r="AB58" i="10"/>
  <c r="J58" i="10"/>
  <c r="K58" i="10" s="1"/>
  <c r="F58" i="10"/>
  <c r="I58" i="10" s="1"/>
  <c r="K57" i="10"/>
  <c r="AJ56" i="10"/>
  <c r="AF56" i="10"/>
  <c r="AB56" i="10"/>
  <c r="J56" i="10"/>
  <c r="K56" i="10" s="1"/>
  <c r="F56" i="10"/>
  <c r="I56" i="10" s="1"/>
  <c r="AJ55" i="10"/>
  <c r="AF55" i="10"/>
  <c r="AB55" i="10"/>
  <c r="J55" i="10"/>
  <c r="K55" i="10" s="1"/>
  <c r="F55" i="10"/>
  <c r="I55" i="10" s="1"/>
  <c r="AJ54" i="10"/>
  <c r="AF54" i="10"/>
  <c r="AB54" i="10"/>
  <c r="J54" i="10"/>
  <c r="K54" i="10" s="1"/>
  <c r="F54" i="10"/>
  <c r="I54" i="10" s="1"/>
  <c r="AJ53" i="10"/>
  <c r="AF53" i="10"/>
  <c r="AB53" i="10"/>
  <c r="K53" i="10"/>
  <c r="AJ52" i="10"/>
  <c r="AF52" i="10"/>
  <c r="AB52" i="10"/>
  <c r="J52" i="10"/>
  <c r="K52" i="10" s="1"/>
  <c r="F52" i="10"/>
  <c r="I52" i="10" s="1"/>
  <c r="AJ51" i="10"/>
  <c r="AF51" i="10"/>
  <c r="AB51" i="10"/>
  <c r="J51" i="10"/>
  <c r="K51" i="10" s="1"/>
  <c r="F51" i="10"/>
  <c r="I51" i="10" s="1"/>
  <c r="AJ50" i="10"/>
  <c r="AF50" i="10"/>
  <c r="AB50" i="10"/>
  <c r="J50" i="10"/>
  <c r="K50" i="10" s="1"/>
  <c r="F50" i="10"/>
  <c r="I50" i="10" s="1"/>
  <c r="AJ49" i="10"/>
  <c r="AF49" i="10"/>
  <c r="AB49" i="10"/>
  <c r="J49" i="10"/>
  <c r="K49" i="10" s="1"/>
  <c r="F49" i="10"/>
  <c r="I49" i="10" s="1"/>
  <c r="AJ48" i="10"/>
  <c r="AF48" i="10"/>
  <c r="AB48" i="10"/>
  <c r="K48" i="10"/>
  <c r="AJ47" i="10"/>
  <c r="AF47" i="10"/>
  <c r="AB47" i="10"/>
  <c r="J47" i="10"/>
  <c r="K47" i="10" s="1"/>
  <c r="F47" i="10"/>
  <c r="I47" i="10" s="1"/>
  <c r="AJ46" i="10"/>
  <c r="AF46" i="10"/>
  <c r="AB46" i="10"/>
  <c r="J46" i="10"/>
  <c r="K46" i="10" s="1"/>
  <c r="F46" i="10"/>
  <c r="I46" i="10" s="1"/>
  <c r="AJ45" i="10"/>
  <c r="AF45" i="10"/>
  <c r="AB45" i="10"/>
  <c r="J45" i="10"/>
  <c r="K45" i="10" s="1"/>
  <c r="F45" i="10"/>
  <c r="I45" i="10" s="1"/>
  <c r="AJ44" i="10"/>
  <c r="AF44" i="10"/>
  <c r="AB44" i="10"/>
  <c r="K44" i="10"/>
  <c r="AJ43" i="10"/>
  <c r="AF43" i="10"/>
  <c r="AB43" i="10"/>
  <c r="J43" i="10"/>
  <c r="K43" i="10" s="1"/>
  <c r="F43" i="10"/>
  <c r="I43" i="10" s="1"/>
  <c r="AJ42" i="10"/>
  <c r="AF42" i="10"/>
  <c r="AB42" i="10"/>
  <c r="J42" i="10"/>
  <c r="K42" i="10" s="1"/>
  <c r="F42" i="10"/>
  <c r="I42" i="10" s="1"/>
  <c r="K41" i="10"/>
  <c r="K40" i="10"/>
  <c r="K39" i="10"/>
  <c r="AJ38" i="10"/>
  <c r="AF38" i="10"/>
  <c r="AB38" i="10"/>
  <c r="J38" i="10"/>
  <c r="K38" i="10" s="1"/>
  <c r="F38" i="10"/>
  <c r="I38" i="10" s="1"/>
  <c r="AJ37" i="10"/>
  <c r="AF37" i="10"/>
  <c r="AB37" i="10"/>
  <c r="J37" i="10"/>
  <c r="K37" i="10" s="1"/>
  <c r="F37" i="10"/>
  <c r="I37" i="10" s="1"/>
  <c r="K36" i="10"/>
  <c r="AJ35" i="10"/>
  <c r="AF35" i="10"/>
  <c r="AB35" i="10"/>
  <c r="J35" i="10"/>
  <c r="K35" i="10" s="1"/>
  <c r="F35" i="10"/>
  <c r="I35" i="10" s="1"/>
  <c r="AJ34" i="10"/>
  <c r="AF34" i="10"/>
  <c r="AB34" i="10"/>
  <c r="J34" i="10"/>
  <c r="K34" i="10" s="1"/>
  <c r="F34" i="10"/>
  <c r="I34" i="10" s="1"/>
  <c r="AJ33" i="10"/>
  <c r="AF33" i="10"/>
  <c r="AB33" i="10"/>
  <c r="J33" i="10"/>
  <c r="K33" i="10" s="1"/>
  <c r="F33" i="10"/>
  <c r="I33" i="10" s="1"/>
  <c r="AJ32" i="10"/>
  <c r="AF32" i="10"/>
  <c r="AB32" i="10"/>
  <c r="J32" i="10"/>
  <c r="K32" i="10" s="1"/>
  <c r="F32" i="10"/>
  <c r="I32" i="10" s="1"/>
  <c r="K31" i="10"/>
  <c r="AJ30" i="10"/>
  <c r="AF30" i="10"/>
  <c r="AB30" i="10"/>
  <c r="J30" i="10"/>
  <c r="K30" i="10" s="1"/>
  <c r="F30" i="10"/>
  <c r="I30" i="10" s="1"/>
  <c r="AJ29" i="10"/>
  <c r="AF29" i="10"/>
  <c r="AB29" i="10"/>
  <c r="J29" i="10"/>
  <c r="K29" i="10" s="1"/>
  <c r="F29" i="10"/>
  <c r="I29" i="10" s="1"/>
  <c r="AJ28" i="10"/>
  <c r="AF28" i="10"/>
  <c r="AB28" i="10"/>
  <c r="J28" i="10"/>
  <c r="K28" i="10" s="1"/>
  <c r="F28" i="10"/>
  <c r="I28" i="10" s="1"/>
  <c r="AJ27" i="10"/>
  <c r="AF27" i="10"/>
  <c r="AB27" i="10"/>
  <c r="J27" i="10"/>
  <c r="K27" i="10" s="1"/>
  <c r="F27" i="10"/>
  <c r="I27" i="10" s="1"/>
  <c r="AJ26" i="10"/>
  <c r="AF26" i="10"/>
  <c r="AB26" i="10"/>
  <c r="J26" i="10"/>
  <c r="K26" i="10" s="1"/>
  <c r="F26" i="10"/>
  <c r="I26" i="10" s="1"/>
  <c r="K25" i="10"/>
  <c r="K24" i="10"/>
  <c r="K23" i="10"/>
  <c r="K22" i="10"/>
  <c r="AJ21" i="10"/>
  <c r="AF21" i="10"/>
  <c r="AB21" i="10"/>
  <c r="J21" i="10"/>
  <c r="K21" i="10" s="1"/>
  <c r="F21" i="10"/>
  <c r="I21" i="10" s="1"/>
  <c r="AJ20" i="10"/>
  <c r="AF20" i="10"/>
  <c r="AB20" i="10"/>
  <c r="J20" i="10"/>
  <c r="K20" i="10" s="1"/>
  <c r="F20" i="10"/>
  <c r="I20" i="10" s="1"/>
  <c r="AJ19" i="10"/>
  <c r="AF19" i="10"/>
  <c r="AB19" i="10"/>
  <c r="J19" i="10"/>
  <c r="K19" i="10" s="1"/>
  <c r="F19" i="10"/>
  <c r="I19" i="10" s="1"/>
  <c r="AJ18" i="10"/>
  <c r="AF18" i="10"/>
  <c r="AB18" i="10"/>
  <c r="J18" i="10"/>
  <c r="K18" i="10" s="1"/>
  <c r="F18" i="10"/>
  <c r="I18" i="10" s="1"/>
  <c r="K17" i="10"/>
  <c r="K16" i="10"/>
  <c r="AJ15" i="10"/>
  <c r="AF15" i="10"/>
  <c r="AB15" i="10"/>
  <c r="J15" i="10"/>
  <c r="K15" i="10" s="1"/>
  <c r="F15" i="10"/>
  <c r="I15" i="10" s="1"/>
  <c r="K14" i="10"/>
  <c r="K13" i="10"/>
  <c r="AJ12" i="10"/>
  <c r="AF12" i="10"/>
  <c r="AB12" i="10"/>
  <c r="J12" i="10"/>
  <c r="K12" i="10" s="1"/>
  <c r="F12" i="10"/>
  <c r="I12" i="10" s="1"/>
  <c r="AI111" i="10"/>
  <c r="AG111" i="10"/>
  <c r="AE111" i="10"/>
  <c r="AC111" i="10"/>
  <c r="AA111" i="10"/>
  <c r="Y111" i="10"/>
  <c r="X111" i="10"/>
  <c r="R111" i="10"/>
  <c r="Q111" i="10"/>
  <c r="P111" i="10"/>
  <c r="O111" i="10"/>
  <c r="N111" i="10"/>
  <c r="M111" i="10"/>
  <c r="L111" i="10"/>
  <c r="H111" i="10"/>
  <c r="G111" i="10"/>
  <c r="AJ11" i="10"/>
  <c r="AF11" i="10"/>
  <c r="AB11" i="10"/>
  <c r="J11" i="10"/>
  <c r="K11" i="10" s="1"/>
  <c r="F11" i="10"/>
  <c r="I11" i="10" s="1"/>
  <c r="AJ10" i="10"/>
  <c r="AF10" i="10"/>
  <c r="AB10" i="10"/>
  <c r="J10" i="10"/>
  <c r="K10" i="10" s="1"/>
  <c r="F10" i="10"/>
  <c r="I10" i="10" s="1"/>
  <c r="AJ9" i="10"/>
  <c r="AF9" i="10"/>
  <c r="AB9" i="10"/>
  <c r="J9" i="10"/>
  <c r="K9" i="10" s="1"/>
  <c r="F9" i="10"/>
  <c r="I9" i="10" s="1"/>
  <c r="AJ8" i="10"/>
  <c r="AF8" i="10"/>
  <c r="AB8" i="10"/>
  <c r="J8" i="10"/>
  <c r="K8" i="10" s="1"/>
  <c r="F8" i="10"/>
  <c r="I8" i="10" s="1"/>
  <c r="AJ7" i="10"/>
  <c r="AF7" i="10"/>
  <c r="AB7" i="10"/>
  <c r="J7" i="10"/>
  <c r="K7" i="10" s="1"/>
  <c r="F7" i="10"/>
  <c r="I7" i="10" s="1"/>
  <c r="AJ6" i="10"/>
  <c r="AF6" i="10"/>
  <c r="AB6" i="10"/>
  <c r="J6" i="10"/>
  <c r="K6" i="10" s="1"/>
  <c r="F6" i="10"/>
  <c r="I6" i="10" s="1"/>
  <c r="AJ5" i="10"/>
  <c r="AF5" i="10"/>
  <c r="AB5" i="10"/>
  <c r="J5" i="10"/>
  <c r="K5" i="10" s="1"/>
  <c r="F5" i="10"/>
  <c r="I5" i="10" s="1"/>
  <c r="AJ4" i="10"/>
  <c r="AF4" i="10"/>
  <c r="AB4" i="10"/>
  <c r="J4" i="10"/>
  <c r="K4" i="10" s="1"/>
  <c r="F4" i="10"/>
  <c r="I4" i="10" s="1"/>
  <c r="AJ3" i="10"/>
  <c r="AF3" i="10"/>
  <c r="AB3" i="10"/>
  <c r="J3" i="10"/>
  <c r="K3" i="10" s="1"/>
  <c r="F3" i="10"/>
  <c r="AJ111" i="10" l="1"/>
  <c r="J111" i="10"/>
  <c r="J113" i="10" s="1"/>
  <c r="F111" i="10"/>
  <c r="I111" i="10" s="1"/>
  <c r="N113" i="10"/>
  <c r="AB111" i="10"/>
  <c r="AF111" i="10"/>
  <c r="K111" i="10"/>
  <c r="I3" i="10"/>
  <c r="S111" i="10"/>
  <c r="AI9" i="1" l="1"/>
  <c r="AE9" i="1"/>
  <c r="AA9" i="1"/>
  <c r="J9" i="1"/>
  <c r="I9" i="1"/>
  <c r="H9" i="1"/>
  <c r="E9" i="1"/>
  <c r="AI8" i="1"/>
  <c r="AE8" i="1"/>
  <c r="AA8" i="1"/>
  <c r="I8" i="1"/>
  <c r="J8" i="1" s="1"/>
  <c r="H8" i="1"/>
  <c r="E8" i="1"/>
  <c r="AI7" i="1"/>
  <c r="AE7" i="1"/>
  <c r="AA7" i="1"/>
  <c r="I7" i="1"/>
  <c r="J7" i="1" s="1"/>
  <c r="H7" i="1"/>
  <c r="E7" i="1"/>
  <c r="AI6" i="1"/>
  <c r="AE6" i="1"/>
  <c r="AA6" i="1"/>
  <c r="I6" i="1"/>
  <c r="J6" i="1" s="1"/>
  <c r="H6" i="1"/>
  <c r="E6" i="1"/>
  <c r="AI5" i="1"/>
  <c r="AE5" i="1"/>
  <c r="AA5" i="1"/>
  <c r="I5" i="1"/>
  <c r="J5" i="1" s="1"/>
  <c r="H5" i="1"/>
  <c r="E5" i="1"/>
  <c r="AI4" i="1"/>
  <c r="AE4" i="1"/>
  <c r="AA4" i="1"/>
  <c r="I4" i="1"/>
  <c r="J4" i="1" s="1"/>
  <c r="E4" i="1"/>
  <c r="H4" i="1" s="1"/>
  <c r="AI3" i="1"/>
  <c r="AE3" i="1"/>
  <c r="AA3" i="1"/>
  <c r="I3" i="1"/>
  <c r="J3" i="1" s="1"/>
  <c r="H3" i="1"/>
  <c r="E3" i="1"/>
  <c r="J3" i="8"/>
  <c r="J6" i="8"/>
  <c r="J7" i="8"/>
  <c r="J9" i="8"/>
  <c r="J10" i="8"/>
  <c r="J11" i="8"/>
  <c r="AI20" i="8"/>
  <c r="AE20" i="8"/>
  <c r="AA20" i="8"/>
  <c r="I20" i="8"/>
  <c r="E20" i="8"/>
  <c r="H20" i="8" s="1"/>
  <c r="AI19" i="8"/>
  <c r="AE19" i="8"/>
  <c r="AA19" i="8"/>
  <c r="I19" i="8"/>
  <c r="E19" i="8"/>
  <c r="H19" i="8" s="1"/>
  <c r="AI18" i="8"/>
  <c r="AE18" i="8"/>
  <c r="AA18" i="8"/>
  <c r="I18" i="8"/>
  <c r="E18" i="8"/>
  <c r="H18" i="8" s="1"/>
  <c r="J17" i="8"/>
  <c r="AI16" i="8"/>
  <c r="AE16" i="8"/>
  <c r="AA16" i="8"/>
  <c r="I16" i="8"/>
  <c r="E16" i="8"/>
  <c r="H16" i="8" s="1"/>
  <c r="AI15" i="8"/>
  <c r="AE15" i="8"/>
  <c r="AA15" i="8"/>
  <c r="J15" i="8"/>
  <c r="I15" i="8"/>
  <c r="H15" i="8"/>
  <c r="E15" i="8"/>
  <c r="AI14" i="8"/>
  <c r="AE14" i="8"/>
  <c r="AA14" i="8"/>
  <c r="J14" i="8"/>
  <c r="I14" i="8"/>
  <c r="E14" i="8"/>
  <c r="H14" i="8" s="1"/>
  <c r="AI13" i="8"/>
  <c r="AE13" i="8"/>
  <c r="AA13" i="8"/>
  <c r="I13" i="8"/>
  <c r="E13" i="8"/>
  <c r="H13" i="8" s="1"/>
  <c r="AI12" i="8"/>
  <c r="AE12" i="8"/>
  <c r="AA12" i="8"/>
  <c r="I12" i="8"/>
  <c r="E12" i="8"/>
  <c r="H12" i="8" s="1"/>
  <c r="AI11" i="8"/>
  <c r="AE11" i="8"/>
  <c r="AA11" i="8"/>
  <c r="I11" i="8"/>
  <c r="H11" i="8"/>
  <c r="E11" i="8"/>
  <c r="AI10" i="8"/>
  <c r="AE10" i="8"/>
  <c r="AA10" i="8"/>
  <c r="I10" i="8"/>
  <c r="E10" i="8"/>
  <c r="H10" i="8" s="1"/>
  <c r="AI9" i="8"/>
  <c r="AE9" i="8"/>
  <c r="AA9" i="8"/>
  <c r="I9" i="8"/>
  <c r="E9" i="8"/>
  <c r="H9" i="8" s="1"/>
  <c r="AI8" i="8"/>
  <c r="AE8" i="8"/>
  <c r="AA8" i="8"/>
  <c r="I8" i="8"/>
  <c r="E8" i="8"/>
  <c r="H8" i="8" s="1"/>
  <c r="AI7" i="8"/>
  <c r="AE7" i="8"/>
  <c r="AA7" i="8"/>
  <c r="I7" i="8"/>
  <c r="E7" i="8"/>
  <c r="H7" i="8" s="1"/>
  <c r="AI6" i="8"/>
  <c r="AE6" i="8"/>
  <c r="AA6" i="8"/>
  <c r="I6" i="8"/>
  <c r="E6" i="8"/>
  <c r="H6" i="8" s="1"/>
  <c r="AI5" i="8"/>
  <c r="AE5" i="8"/>
  <c r="AA5" i="8"/>
  <c r="I5" i="8"/>
  <c r="J5" i="8" s="1"/>
  <c r="E5" i="8"/>
  <c r="H5" i="8" s="1"/>
  <c r="AI4" i="8"/>
  <c r="AE4" i="8"/>
  <c r="AA4" i="8"/>
  <c r="I4" i="8"/>
  <c r="E4" i="8"/>
  <c r="H4" i="8" s="1"/>
  <c r="AI3" i="8"/>
  <c r="AE3" i="8"/>
  <c r="AA3" i="8"/>
  <c r="I3" i="8"/>
  <c r="E3" i="8"/>
  <c r="H3" i="8" s="1"/>
  <c r="J12" i="8" l="1"/>
  <c r="J13" i="8"/>
  <c r="J8" i="8"/>
  <c r="J18" i="8"/>
  <c r="J19" i="8"/>
  <c r="J20" i="8"/>
  <c r="J4" i="8"/>
  <c r="J16" i="8"/>
  <c r="AI18" i="7" l="1"/>
  <c r="AE18" i="7"/>
  <c r="AA18" i="7"/>
  <c r="J18" i="7"/>
  <c r="I18" i="7"/>
  <c r="E18" i="7"/>
  <c r="H18" i="7" s="1"/>
  <c r="AI17" i="7"/>
  <c r="AE17" i="7"/>
  <c r="AA17" i="7"/>
  <c r="I17" i="7"/>
  <c r="J17" i="7" s="1"/>
  <c r="E17" i="7"/>
  <c r="H17" i="7" s="1"/>
  <c r="AI16" i="7"/>
  <c r="AE16" i="7"/>
  <c r="AA16" i="7"/>
  <c r="I16" i="7"/>
  <c r="J16" i="7" s="1"/>
  <c r="E16" i="7"/>
  <c r="H16" i="7" s="1"/>
  <c r="AI15" i="7"/>
  <c r="AE15" i="7"/>
  <c r="AA15" i="7"/>
  <c r="J15" i="7"/>
  <c r="I15" i="7"/>
  <c r="E15" i="7"/>
  <c r="H15" i="7" s="1"/>
  <c r="J14" i="7"/>
  <c r="J13" i="7"/>
  <c r="AI12" i="7"/>
  <c r="AE12" i="7"/>
  <c r="AA12" i="7"/>
  <c r="J12" i="7"/>
  <c r="I12" i="7"/>
  <c r="E12" i="7"/>
  <c r="H12" i="7" s="1"/>
  <c r="J11" i="7"/>
  <c r="AI10" i="7"/>
  <c r="AE10" i="7"/>
  <c r="AA10" i="7"/>
  <c r="I10" i="7"/>
  <c r="J10" i="7" s="1"/>
  <c r="E10" i="7"/>
  <c r="H10" i="7" s="1"/>
  <c r="AI9" i="7"/>
  <c r="AE9" i="7"/>
  <c r="AA9" i="7"/>
  <c r="J9" i="7"/>
  <c r="I9" i="7"/>
  <c r="E9" i="7"/>
  <c r="H9" i="7" s="1"/>
  <c r="J8" i="7"/>
  <c r="AI7" i="7"/>
  <c r="AE7" i="7"/>
  <c r="AA7" i="7"/>
  <c r="I7" i="7"/>
  <c r="J7" i="7" s="1"/>
  <c r="E7" i="7"/>
  <c r="H7" i="7" s="1"/>
  <c r="AI6" i="7"/>
  <c r="AE6" i="7"/>
  <c r="AA6" i="7"/>
  <c r="I6" i="7"/>
  <c r="J6" i="7" s="1"/>
  <c r="E6" i="7"/>
  <c r="H6" i="7" s="1"/>
  <c r="AI5" i="7"/>
  <c r="AE5" i="7"/>
  <c r="AA5" i="7"/>
  <c r="J5" i="7"/>
  <c r="I5" i="7"/>
  <c r="E5" i="7"/>
  <c r="H5" i="7" s="1"/>
  <c r="AI4" i="7"/>
  <c r="AE4" i="7"/>
  <c r="AA4" i="7"/>
  <c r="I4" i="7"/>
  <c r="J4" i="7" s="1"/>
  <c r="E4" i="7"/>
  <c r="H4" i="7" s="1"/>
  <c r="AI3" i="7"/>
  <c r="AE3" i="7"/>
  <c r="AA3" i="7"/>
  <c r="I3" i="7"/>
  <c r="J3" i="7" s="1"/>
  <c r="E3" i="7"/>
  <c r="H3" i="7" s="1"/>
  <c r="J3" i="6" l="1"/>
  <c r="AI18" i="6"/>
  <c r="AE18" i="6"/>
  <c r="AA18" i="6"/>
  <c r="J22" i="6"/>
  <c r="J21" i="6"/>
  <c r="AI20" i="6"/>
  <c r="AE20" i="6"/>
  <c r="AA20" i="6"/>
  <c r="J20" i="6"/>
  <c r="I20" i="6"/>
  <c r="E20" i="6"/>
  <c r="H20" i="6" s="1"/>
  <c r="AI19" i="6"/>
  <c r="AE19" i="6"/>
  <c r="AA19" i="6"/>
  <c r="I19" i="6"/>
  <c r="J19" i="6" s="1"/>
  <c r="E19" i="6"/>
  <c r="H19" i="6" s="1"/>
  <c r="I18" i="6"/>
  <c r="J18" i="6" s="1"/>
  <c r="E18" i="6"/>
  <c r="H18" i="6" s="1"/>
  <c r="J17" i="6"/>
  <c r="J16" i="6"/>
  <c r="J15" i="6"/>
  <c r="AI14" i="6"/>
  <c r="AE14" i="6"/>
  <c r="AA14" i="6"/>
  <c r="J14" i="6"/>
  <c r="I14" i="6"/>
  <c r="E14" i="6"/>
  <c r="H14" i="6" s="1"/>
  <c r="AI13" i="6"/>
  <c r="AE13" i="6"/>
  <c r="AA13" i="6"/>
  <c r="I13" i="6"/>
  <c r="J13" i="6" s="1"/>
  <c r="E13" i="6"/>
  <c r="H13" i="6" s="1"/>
  <c r="J12" i="6"/>
  <c r="AI11" i="6"/>
  <c r="AE11" i="6"/>
  <c r="AA11" i="6"/>
  <c r="J11" i="6"/>
  <c r="I11" i="6"/>
  <c r="E11" i="6"/>
  <c r="H11" i="6" s="1"/>
  <c r="AI10" i="6"/>
  <c r="AE10" i="6"/>
  <c r="AA10" i="6"/>
  <c r="I10" i="6"/>
  <c r="J10" i="6" s="1"/>
  <c r="E10" i="6"/>
  <c r="H10" i="6" s="1"/>
  <c r="AI9" i="6"/>
  <c r="AE9" i="6"/>
  <c r="AA9" i="6"/>
  <c r="J9" i="6"/>
  <c r="I9" i="6"/>
  <c r="E9" i="6"/>
  <c r="H9" i="6" s="1"/>
  <c r="AI8" i="6"/>
  <c r="AE8" i="6"/>
  <c r="AA8" i="6"/>
  <c r="I8" i="6"/>
  <c r="J8" i="6" s="1"/>
  <c r="E8" i="6"/>
  <c r="H8" i="6" s="1"/>
  <c r="AI7" i="6"/>
  <c r="AE7" i="6"/>
  <c r="AA7" i="6"/>
  <c r="J7" i="6"/>
  <c r="I7" i="6"/>
  <c r="E7" i="6"/>
  <c r="H7" i="6" s="1"/>
  <c r="AI6" i="6"/>
  <c r="AE6" i="6"/>
  <c r="AA6" i="6"/>
  <c r="I6" i="6"/>
  <c r="J6" i="6" s="1"/>
  <c r="E6" i="6"/>
  <c r="H6" i="6" s="1"/>
  <c r="AI5" i="6"/>
  <c r="AE5" i="6"/>
  <c r="AA5" i="6"/>
  <c r="J5" i="6"/>
  <c r="I5" i="6"/>
  <c r="E5" i="6"/>
  <c r="H5" i="6" s="1"/>
  <c r="J4" i="6"/>
  <c r="AI3" i="6"/>
  <c r="AE3" i="6"/>
  <c r="AA3" i="6"/>
  <c r="I3" i="6"/>
  <c r="E3" i="6"/>
  <c r="H3" i="6" s="1"/>
  <c r="J3" i="5" l="1"/>
  <c r="AI16" i="5"/>
  <c r="AE16" i="5"/>
  <c r="AA16" i="5"/>
  <c r="I16" i="5"/>
  <c r="J16" i="5" s="1"/>
  <c r="E16" i="5"/>
  <c r="H16" i="5" s="1"/>
  <c r="AI15" i="5"/>
  <c r="AE15" i="5"/>
  <c r="AA15" i="5"/>
  <c r="J15" i="5"/>
  <c r="I15" i="5"/>
  <c r="E15" i="5"/>
  <c r="H15" i="5" s="1"/>
  <c r="AI14" i="5"/>
  <c r="AE14" i="5"/>
  <c r="AA14" i="5"/>
  <c r="J14" i="5"/>
  <c r="AI13" i="5"/>
  <c r="AE13" i="5"/>
  <c r="AA13" i="5"/>
  <c r="J13" i="5"/>
  <c r="I13" i="5"/>
  <c r="E13" i="5"/>
  <c r="H13" i="5" s="1"/>
  <c r="AI12" i="5"/>
  <c r="AE12" i="5"/>
  <c r="AA12" i="5"/>
  <c r="I12" i="5"/>
  <c r="J12" i="5" s="1"/>
  <c r="E12" i="5"/>
  <c r="H12" i="5" s="1"/>
  <c r="AI11" i="5"/>
  <c r="AE11" i="5"/>
  <c r="AA11" i="5"/>
  <c r="J11" i="5"/>
  <c r="I11" i="5"/>
  <c r="E11" i="5"/>
  <c r="H11" i="5" s="1"/>
  <c r="AI10" i="5"/>
  <c r="AE10" i="5"/>
  <c r="AA10" i="5"/>
  <c r="J10" i="5"/>
  <c r="I10" i="5"/>
  <c r="E10" i="5"/>
  <c r="H10" i="5" s="1"/>
  <c r="AI9" i="5"/>
  <c r="AE9" i="5"/>
  <c r="AA9" i="5"/>
  <c r="J9" i="5"/>
  <c r="AI8" i="5"/>
  <c r="AE8" i="5"/>
  <c r="AA8" i="5"/>
  <c r="J8" i="5"/>
  <c r="I8" i="5"/>
  <c r="E8" i="5"/>
  <c r="H8" i="5" s="1"/>
  <c r="AI7" i="5"/>
  <c r="AE7" i="5"/>
  <c r="AA7" i="5"/>
  <c r="I7" i="5"/>
  <c r="J7" i="5" s="1"/>
  <c r="E7" i="5"/>
  <c r="H7" i="5" s="1"/>
  <c r="AI6" i="5"/>
  <c r="AE6" i="5"/>
  <c r="AA6" i="5"/>
  <c r="I6" i="5"/>
  <c r="J6" i="5" s="1"/>
  <c r="E6" i="5"/>
  <c r="H6" i="5" s="1"/>
  <c r="AI5" i="5"/>
  <c r="AE5" i="5"/>
  <c r="AA5" i="5"/>
  <c r="J5" i="5"/>
  <c r="AI4" i="5"/>
  <c r="AE4" i="5"/>
  <c r="AA4" i="5"/>
  <c r="I4" i="5"/>
  <c r="J4" i="5" s="1"/>
  <c r="E4" i="5"/>
  <c r="H4" i="5" s="1"/>
  <c r="AI3" i="5"/>
  <c r="AE3" i="5"/>
  <c r="AA3" i="5"/>
  <c r="I3" i="5"/>
  <c r="E3" i="5"/>
  <c r="H3" i="5" s="1"/>
  <c r="J3" i="2" l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3" i="3"/>
  <c r="J3" i="4"/>
  <c r="J16" i="4"/>
  <c r="J15" i="4"/>
  <c r="J14" i="4"/>
  <c r="AI13" i="4"/>
  <c r="AE13" i="4"/>
  <c r="AA13" i="4"/>
  <c r="I13" i="4"/>
  <c r="J13" i="4" s="1"/>
  <c r="E13" i="4"/>
  <c r="H13" i="4" s="1"/>
  <c r="AI12" i="4"/>
  <c r="AE12" i="4"/>
  <c r="AA12" i="4"/>
  <c r="J12" i="4"/>
  <c r="I12" i="4"/>
  <c r="E12" i="4"/>
  <c r="H12" i="4" s="1"/>
  <c r="J11" i="4"/>
  <c r="AI10" i="4"/>
  <c r="AE10" i="4"/>
  <c r="AA10" i="4"/>
  <c r="J10" i="4"/>
  <c r="I10" i="4"/>
  <c r="E10" i="4"/>
  <c r="H10" i="4" s="1"/>
  <c r="AI9" i="4"/>
  <c r="AE9" i="4"/>
  <c r="AA9" i="4"/>
  <c r="I9" i="4"/>
  <c r="J9" i="4" s="1"/>
  <c r="E9" i="4"/>
  <c r="H9" i="4" s="1"/>
  <c r="AI8" i="4"/>
  <c r="AE8" i="4"/>
  <c r="AA8" i="4"/>
  <c r="I8" i="4"/>
  <c r="J8" i="4" s="1"/>
  <c r="E8" i="4"/>
  <c r="H8" i="4" s="1"/>
  <c r="AI7" i="4"/>
  <c r="AE7" i="4"/>
  <c r="AA7" i="4"/>
  <c r="J7" i="4"/>
  <c r="I7" i="4"/>
  <c r="E7" i="4"/>
  <c r="H7" i="4" s="1"/>
  <c r="J6" i="4"/>
  <c r="AI5" i="4"/>
  <c r="AE5" i="4"/>
  <c r="AA5" i="4"/>
  <c r="I5" i="4"/>
  <c r="J5" i="4" s="1"/>
  <c r="E5" i="4"/>
  <c r="H5" i="4" s="1"/>
  <c r="AI4" i="4"/>
  <c r="AE4" i="4"/>
  <c r="AA4" i="4"/>
  <c r="I4" i="4"/>
  <c r="J4" i="4" s="1"/>
  <c r="E4" i="4"/>
  <c r="H4" i="4" s="1"/>
  <c r="AI3" i="4"/>
  <c r="AE3" i="4"/>
  <c r="AA3" i="4"/>
  <c r="I3" i="4"/>
  <c r="E3" i="4"/>
  <c r="H3" i="4" s="1"/>
  <c r="AI18" i="3" l="1"/>
  <c r="AE18" i="3"/>
  <c r="AA18" i="3"/>
  <c r="I18" i="3"/>
  <c r="E18" i="3"/>
  <c r="H18" i="3" s="1"/>
  <c r="AI17" i="3"/>
  <c r="AE17" i="3"/>
  <c r="AA17" i="3"/>
  <c r="I17" i="3"/>
  <c r="E17" i="3"/>
  <c r="H17" i="3" s="1"/>
  <c r="AI12" i="3"/>
  <c r="AE12" i="3"/>
  <c r="AA12" i="3"/>
  <c r="I12" i="3"/>
  <c r="E12" i="3"/>
  <c r="H12" i="3" s="1"/>
  <c r="AI11" i="3"/>
  <c r="AE11" i="3"/>
  <c r="AA11" i="3"/>
  <c r="I11" i="3"/>
  <c r="E11" i="3"/>
  <c r="H11" i="3" s="1"/>
  <c r="AI10" i="3"/>
  <c r="AE10" i="3"/>
  <c r="AA10" i="3"/>
  <c r="I10" i="3"/>
  <c r="E10" i="3"/>
  <c r="H10" i="3" s="1"/>
  <c r="AI9" i="3"/>
  <c r="AE9" i="3"/>
  <c r="AA9" i="3"/>
  <c r="I9" i="3"/>
  <c r="E9" i="3"/>
  <c r="H9" i="3" s="1"/>
  <c r="AI6" i="3"/>
  <c r="AE6" i="3"/>
  <c r="AA6" i="3"/>
  <c r="I6" i="3"/>
  <c r="E6" i="3"/>
  <c r="H6" i="3" s="1"/>
  <c r="AI3" i="3"/>
  <c r="AE3" i="3"/>
  <c r="AA3" i="3"/>
  <c r="I3" i="3"/>
  <c r="E3" i="3"/>
  <c r="H3" i="3" s="1"/>
  <c r="J4" i="2" l="1"/>
  <c r="J5" i="2"/>
  <c r="J6" i="2"/>
  <c r="J7" i="2"/>
  <c r="J8" i="2"/>
  <c r="J9" i="2"/>
  <c r="J10" i="2"/>
  <c r="J11" i="2"/>
  <c r="AI11" i="2"/>
  <c r="AE11" i="2"/>
  <c r="AA11" i="2"/>
  <c r="I11" i="2"/>
  <c r="E11" i="2"/>
  <c r="H11" i="2" s="1"/>
  <c r="AI10" i="2"/>
  <c r="AE10" i="2"/>
  <c r="AA10" i="2"/>
  <c r="I10" i="2"/>
  <c r="E10" i="2"/>
  <c r="H10" i="2" s="1"/>
  <c r="AI9" i="2"/>
  <c r="AE9" i="2"/>
  <c r="AA9" i="2"/>
  <c r="I9" i="2"/>
  <c r="E9" i="2"/>
  <c r="H9" i="2" s="1"/>
  <c r="AI8" i="2"/>
  <c r="AE8" i="2"/>
  <c r="AA8" i="2"/>
  <c r="I8" i="2"/>
  <c r="E8" i="2"/>
  <c r="H8" i="2" s="1"/>
  <c r="AI7" i="2"/>
  <c r="AE7" i="2"/>
  <c r="AA7" i="2"/>
  <c r="I7" i="2"/>
  <c r="E7" i="2"/>
  <c r="H7" i="2" s="1"/>
  <c r="AI6" i="2"/>
  <c r="AE6" i="2"/>
  <c r="AA6" i="2"/>
  <c r="I6" i="2"/>
  <c r="E6" i="2"/>
  <c r="H6" i="2" s="1"/>
  <c r="AI5" i="2"/>
  <c r="AE5" i="2"/>
  <c r="AA5" i="2"/>
  <c r="I5" i="2"/>
  <c r="E5" i="2"/>
  <c r="H5" i="2" s="1"/>
  <c r="AI4" i="2"/>
  <c r="AE4" i="2"/>
  <c r="AA4" i="2"/>
  <c r="I4" i="2"/>
  <c r="E4" i="2"/>
  <c r="H4" i="2" s="1"/>
  <c r="AI3" i="2"/>
  <c r="AE3" i="2"/>
  <c r="AA3" i="2"/>
  <c r="I3" i="2"/>
  <c r="E3" i="2"/>
  <c r="H3" i="2" s="1"/>
  <c r="AH60" i="2" l="1"/>
  <c r="AF60" i="2"/>
  <c r="AD60" i="2"/>
  <c r="AB60" i="2"/>
  <c r="Z60" i="2"/>
  <c r="X60" i="2"/>
  <c r="W60" i="2"/>
  <c r="AI55" i="2"/>
  <c r="AE55" i="2"/>
  <c r="AA55" i="2"/>
  <c r="AI54" i="2"/>
  <c r="AE54" i="2"/>
  <c r="AA54" i="2"/>
  <c r="AI53" i="2"/>
  <c r="AE53" i="2"/>
  <c r="AA53" i="2"/>
  <c r="AI52" i="2"/>
  <c r="AE52" i="2"/>
  <c r="AA52" i="2"/>
  <c r="AI51" i="2"/>
  <c r="AE51" i="2"/>
  <c r="AA51" i="2"/>
  <c r="AI50" i="2"/>
  <c r="AE50" i="2"/>
  <c r="AA50" i="2"/>
  <c r="AI49" i="2"/>
  <c r="AE49" i="2"/>
  <c r="AA49" i="2"/>
  <c r="AI48" i="2"/>
  <c r="AE48" i="2"/>
  <c r="AA48" i="2"/>
  <c r="AI47" i="2"/>
  <c r="AE47" i="2"/>
  <c r="AA47" i="2"/>
  <c r="AI46" i="2"/>
  <c r="AE46" i="2"/>
  <c r="AA46" i="2"/>
  <c r="AI45" i="2"/>
  <c r="AE45" i="2"/>
  <c r="AA45" i="2"/>
  <c r="AI44" i="2"/>
  <c r="AE44" i="2"/>
  <c r="AA44" i="2"/>
  <c r="AI43" i="2"/>
  <c r="AE43" i="2"/>
  <c r="AA43" i="2"/>
  <c r="AI42" i="2"/>
  <c r="AE42" i="2"/>
  <c r="AA42" i="2"/>
  <c r="AI41" i="2"/>
  <c r="AE41" i="2"/>
  <c r="AA41" i="2"/>
  <c r="AI40" i="2"/>
  <c r="AE40" i="2"/>
  <c r="AA40" i="2"/>
  <c r="AI39" i="2"/>
  <c r="AE39" i="2"/>
  <c r="AA39" i="2"/>
  <c r="AI38" i="2"/>
  <c r="AE38" i="2"/>
  <c r="AA38" i="2"/>
  <c r="AI37" i="2"/>
  <c r="AE37" i="2"/>
  <c r="AA37" i="2"/>
  <c r="AI36" i="2"/>
  <c r="AE36" i="2"/>
  <c r="AA36" i="2"/>
  <c r="AI35" i="2"/>
  <c r="AE35" i="2"/>
  <c r="AA35" i="2"/>
  <c r="AI34" i="2"/>
  <c r="AE34" i="2"/>
  <c r="AA34" i="2"/>
  <c r="AI33" i="2"/>
  <c r="AE33" i="2"/>
  <c r="AA33" i="2"/>
  <c r="AI32" i="2"/>
  <c r="AE32" i="2"/>
  <c r="AA32" i="2"/>
  <c r="AI31" i="2"/>
  <c r="AE31" i="2"/>
  <c r="AA31" i="2"/>
  <c r="AI30" i="2"/>
  <c r="AE30" i="2"/>
  <c r="AA30" i="2"/>
  <c r="AI29" i="2"/>
  <c r="AE29" i="2"/>
  <c r="AA29" i="2"/>
  <c r="AI28" i="2"/>
  <c r="AE28" i="2"/>
  <c r="AA28" i="2"/>
  <c r="AI27" i="2"/>
  <c r="AE27" i="2"/>
  <c r="AA27" i="2"/>
  <c r="AI26" i="2"/>
  <c r="AE26" i="2"/>
  <c r="AA26" i="2"/>
  <c r="AI25" i="2"/>
  <c r="AE25" i="2"/>
  <c r="AA25" i="2"/>
  <c r="AI24" i="2"/>
  <c r="AE24" i="2"/>
  <c r="AA24" i="2"/>
  <c r="AI23" i="2"/>
  <c r="AE23" i="2"/>
  <c r="AA23" i="2"/>
  <c r="AI22" i="2"/>
  <c r="AE22" i="2"/>
  <c r="AA22" i="2"/>
  <c r="AI21" i="2"/>
  <c r="AE21" i="2"/>
  <c r="AA21" i="2"/>
  <c r="AI20" i="2"/>
  <c r="AE20" i="2"/>
  <c r="AA20" i="2"/>
  <c r="AI19" i="2"/>
  <c r="AE19" i="2"/>
  <c r="AA19" i="2"/>
  <c r="AI18" i="2"/>
  <c r="AE18" i="2"/>
  <c r="AA18" i="2"/>
  <c r="AI17" i="2"/>
  <c r="AE17" i="2"/>
  <c r="AA17" i="2"/>
  <c r="AI16" i="2"/>
  <c r="AE16" i="2"/>
  <c r="AA16" i="2"/>
  <c r="AI15" i="2"/>
  <c r="AE15" i="2"/>
  <c r="AA15" i="2"/>
  <c r="AI14" i="2"/>
  <c r="AE14" i="2"/>
  <c r="AA14" i="2"/>
  <c r="AI13" i="2"/>
  <c r="AE13" i="2"/>
  <c r="AA13" i="2"/>
  <c r="AI12" i="2"/>
  <c r="AE12" i="2"/>
  <c r="AA12" i="2"/>
  <c r="AI60" i="1"/>
  <c r="AA60" i="1"/>
  <c r="AA10" i="1"/>
  <c r="AE10" i="1"/>
  <c r="AI10" i="1"/>
  <c r="AA11" i="1"/>
  <c r="AE11" i="1"/>
  <c r="AI11" i="1"/>
  <c r="AA12" i="1"/>
  <c r="AE12" i="1"/>
  <c r="AI12" i="1"/>
  <c r="AA13" i="1"/>
  <c r="AE13" i="1"/>
  <c r="AI13" i="1"/>
  <c r="AA14" i="1"/>
  <c r="AE14" i="1"/>
  <c r="AI14" i="1"/>
  <c r="AA15" i="1"/>
  <c r="AE15" i="1"/>
  <c r="AI15" i="1"/>
  <c r="AA16" i="1"/>
  <c r="AE16" i="1"/>
  <c r="AI16" i="1"/>
  <c r="AA17" i="1"/>
  <c r="AE17" i="1"/>
  <c r="AI17" i="1"/>
  <c r="AA18" i="1"/>
  <c r="AE18" i="1"/>
  <c r="AI18" i="1"/>
  <c r="AA19" i="1"/>
  <c r="AE19" i="1"/>
  <c r="AI19" i="1"/>
  <c r="AA20" i="1"/>
  <c r="AE20" i="1"/>
  <c r="AI20" i="1"/>
  <c r="AA21" i="1"/>
  <c r="AE21" i="1"/>
  <c r="AI21" i="1"/>
  <c r="AA22" i="1"/>
  <c r="AE22" i="1"/>
  <c r="AI22" i="1"/>
  <c r="AA23" i="1"/>
  <c r="AE23" i="1"/>
  <c r="AI23" i="1"/>
  <c r="AA24" i="1"/>
  <c r="AE24" i="1"/>
  <c r="AI24" i="1"/>
  <c r="AA25" i="1"/>
  <c r="AE25" i="1"/>
  <c r="AI25" i="1"/>
  <c r="AA26" i="1"/>
  <c r="AE26" i="1"/>
  <c r="AI26" i="1"/>
  <c r="AA27" i="1"/>
  <c r="AE27" i="1"/>
  <c r="AI27" i="1"/>
  <c r="AA28" i="1"/>
  <c r="AE28" i="1"/>
  <c r="AI28" i="1"/>
  <c r="AA29" i="1"/>
  <c r="AE29" i="1"/>
  <c r="AI29" i="1"/>
  <c r="AA30" i="1"/>
  <c r="AE30" i="1"/>
  <c r="AE60" i="1" s="1"/>
  <c r="AI30" i="1"/>
  <c r="AA31" i="1"/>
  <c r="AE31" i="1"/>
  <c r="AI31" i="1"/>
  <c r="AA32" i="1"/>
  <c r="AE32" i="1"/>
  <c r="AI32" i="1"/>
  <c r="AA33" i="1"/>
  <c r="AE33" i="1"/>
  <c r="AI33" i="1"/>
  <c r="AA34" i="1"/>
  <c r="AE34" i="1"/>
  <c r="AI34" i="1"/>
  <c r="AA35" i="1"/>
  <c r="AE35" i="1"/>
  <c r="AI35" i="1"/>
  <c r="AA36" i="1"/>
  <c r="AE36" i="1"/>
  <c r="AI36" i="1"/>
  <c r="AA37" i="1"/>
  <c r="AE37" i="1"/>
  <c r="AI37" i="1"/>
  <c r="AA38" i="1"/>
  <c r="AE38" i="1"/>
  <c r="AI38" i="1"/>
  <c r="AA39" i="1"/>
  <c r="AE39" i="1"/>
  <c r="AI39" i="1"/>
  <c r="AA40" i="1"/>
  <c r="AE40" i="1"/>
  <c r="AI40" i="1"/>
  <c r="AA41" i="1"/>
  <c r="AE41" i="1"/>
  <c r="AI41" i="1"/>
  <c r="AA42" i="1"/>
  <c r="AE42" i="1"/>
  <c r="AI42" i="1"/>
  <c r="AA43" i="1"/>
  <c r="AE43" i="1"/>
  <c r="AI43" i="1"/>
  <c r="AA44" i="1"/>
  <c r="AE44" i="1"/>
  <c r="AI44" i="1"/>
  <c r="AA45" i="1"/>
  <c r="AE45" i="1"/>
  <c r="AI45" i="1"/>
  <c r="AA46" i="1"/>
  <c r="AE46" i="1"/>
  <c r="AI46" i="1"/>
  <c r="AA47" i="1"/>
  <c r="AE47" i="1"/>
  <c r="AI47" i="1"/>
  <c r="AA48" i="1"/>
  <c r="AE48" i="1"/>
  <c r="AI48" i="1"/>
  <c r="AA49" i="1"/>
  <c r="AE49" i="1"/>
  <c r="AI49" i="1"/>
  <c r="AA50" i="1"/>
  <c r="AE50" i="1"/>
  <c r="AI50" i="1"/>
  <c r="AA51" i="1"/>
  <c r="AE51" i="1"/>
  <c r="AI51" i="1"/>
  <c r="AA52" i="1"/>
  <c r="AE52" i="1"/>
  <c r="AI52" i="1"/>
  <c r="AA53" i="1"/>
  <c r="AE53" i="1"/>
  <c r="AI53" i="1"/>
  <c r="AA54" i="1"/>
  <c r="AE54" i="1"/>
  <c r="AI54" i="1"/>
  <c r="AA55" i="1"/>
  <c r="AE55" i="1"/>
  <c r="AI55" i="1"/>
  <c r="AA56" i="1"/>
  <c r="AE56" i="1"/>
  <c r="AI56" i="1"/>
  <c r="W60" i="1"/>
  <c r="X60" i="1"/>
  <c r="Z60" i="1"/>
  <c r="AB60" i="1"/>
  <c r="AD60" i="1"/>
  <c r="AF60" i="1"/>
  <c r="AH60" i="1"/>
  <c r="AA60" i="2" l="1"/>
  <c r="AI60" i="2"/>
  <c r="AE60" i="2"/>
  <c r="AH60" i="8"/>
  <c r="AF60" i="8"/>
  <c r="AD60" i="8"/>
  <c r="AB60" i="8"/>
  <c r="Z60" i="8"/>
  <c r="X60" i="8"/>
  <c r="W60" i="8"/>
  <c r="AI56" i="8"/>
  <c r="AE56" i="8"/>
  <c r="AA56" i="8"/>
  <c r="AI55" i="8"/>
  <c r="AE55" i="8"/>
  <c r="AA55" i="8"/>
  <c r="AI54" i="8"/>
  <c r="AE54" i="8"/>
  <c r="AA54" i="8"/>
  <c r="AI53" i="8"/>
  <c r="AE53" i="8"/>
  <c r="AA53" i="8"/>
  <c r="AI52" i="8"/>
  <c r="AE52" i="8"/>
  <c r="AA52" i="8"/>
  <c r="AI51" i="8"/>
  <c r="AE51" i="8"/>
  <c r="AA51" i="8"/>
  <c r="AI50" i="8"/>
  <c r="AE50" i="8"/>
  <c r="AA50" i="8"/>
  <c r="AI49" i="8"/>
  <c r="AE49" i="8"/>
  <c r="AA49" i="8"/>
  <c r="AI48" i="8"/>
  <c r="AE48" i="8"/>
  <c r="AA48" i="8"/>
  <c r="AI47" i="8"/>
  <c r="AE47" i="8"/>
  <c r="AA47" i="8"/>
  <c r="AI46" i="8"/>
  <c r="AE46" i="8"/>
  <c r="AA46" i="8"/>
  <c r="AI45" i="8"/>
  <c r="AE45" i="8"/>
  <c r="AA45" i="8"/>
  <c r="AI44" i="8"/>
  <c r="AE44" i="8"/>
  <c r="AA44" i="8"/>
  <c r="AI43" i="8"/>
  <c r="AE43" i="8"/>
  <c r="AA43" i="8"/>
  <c r="AI42" i="8"/>
  <c r="AE42" i="8"/>
  <c r="AA42" i="8"/>
  <c r="AI41" i="8"/>
  <c r="AE41" i="8"/>
  <c r="AA41" i="8"/>
  <c r="AI40" i="8"/>
  <c r="AE40" i="8"/>
  <c r="AA40" i="8"/>
  <c r="AI39" i="8"/>
  <c r="AE39" i="8"/>
  <c r="AA39" i="8"/>
  <c r="AI38" i="8"/>
  <c r="AE38" i="8"/>
  <c r="AA38" i="8"/>
  <c r="AI37" i="8"/>
  <c r="AE37" i="8"/>
  <c r="AA37" i="8"/>
  <c r="AI36" i="8"/>
  <c r="AE36" i="8"/>
  <c r="AA36" i="8"/>
  <c r="AI35" i="8"/>
  <c r="AE35" i="8"/>
  <c r="AA35" i="8"/>
  <c r="AI34" i="8"/>
  <c r="AE34" i="8"/>
  <c r="AA34" i="8"/>
  <c r="AI33" i="8"/>
  <c r="AE33" i="8"/>
  <c r="AA33" i="8"/>
  <c r="AI32" i="8"/>
  <c r="AE32" i="8"/>
  <c r="AA32" i="8"/>
  <c r="AI31" i="8"/>
  <c r="AE31" i="8"/>
  <c r="AA31" i="8"/>
  <c r="AI30" i="8"/>
  <c r="AE30" i="8"/>
  <c r="AA30" i="8"/>
  <c r="AI29" i="8"/>
  <c r="AE29" i="8"/>
  <c r="AA29" i="8"/>
  <c r="AI28" i="8"/>
  <c r="AE28" i="8"/>
  <c r="AE60" i="8" s="1"/>
  <c r="AA28" i="8"/>
  <c r="AI27" i="8"/>
  <c r="AE27" i="8"/>
  <c r="AA27" i="8"/>
  <c r="AI26" i="8"/>
  <c r="AE26" i="8"/>
  <c r="AA26" i="8"/>
  <c r="AI25" i="8"/>
  <c r="AE25" i="8"/>
  <c r="AA25" i="8"/>
  <c r="AI24" i="8"/>
  <c r="AE24" i="8"/>
  <c r="AA24" i="8"/>
  <c r="AI23" i="8"/>
  <c r="AE23" i="8"/>
  <c r="AA23" i="8"/>
  <c r="AI22" i="8"/>
  <c r="AE22" i="8"/>
  <c r="AA22" i="8"/>
  <c r="AI21" i="8"/>
  <c r="AE21" i="8"/>
  <c r="AA21" i="8"/>
  <c r="AH60" i="7"/>
  <c r="AF60" i="7"/>
  <c r="AD60" i="7"/>
  <c r="AB60" i="7"/>
  <c r="Z60" i="7"/>
  <c r="X60" i="7"/>
  <c r="W60" i="7"/>
  <c r="AI56" i="7"/>
  <c r="AE56" i="7"/>
  <c r="AA56" i="7"/>
  <c r="AI55" i="7"/>
  <c r="AE55" i="7"/>
  <c r="AA55" i="7"/>
  <c r="AI54" i="7"/>
  <c r="AE54" i="7"/>
  <c r="AA54" i="7"/>
  <c r="AI53" i="7"/>
  <c r="AE53" i="7"/>
  <c r="AA53" i="7"/>
  <c r="AI52" i="7"/>
  <c r="AE52" i="7"/>
  <c r="AA52" i="7"/>
  <c r="AI51" i="7"/>
  <c r="AE51" i="7"/>
  <c r="AA51" i="7"/>
  <c r="AI50" i="7"/>
  <c r="AE50" i="7"/>
  <c r="AA50" i="7"/>
  <c r="AI49" i="7"/>
  <c r="AE49" i="7"/>
  <c r="AA49" i="7"/>
  <c r="AI48" i="7"/>
  <c r="AE48" i="7"/>
  <c r="AA48" i="7"/>
  <c r="AI47" i="7"/>
  <c r="AE47" i="7"/>
  <c r="AA47" i="7"/>
  <c r="AI46" i="7"/>
  <c r="AE46" i="7"/>
  <c r="AA46" i="7"/>
  <c r="AI45" i="7"/>
  <c r="AE45" i="7"/>
  <c r="AA45" i="7"/>
  <c r="AI44" i="7"/>
  <c r="AE44" i="7"/>
  <c r="AA44" i="7"/>
  <c r="AI43" i="7"/>
  <c r="AE43" i="7"/>
  <c r="AA43" i="7"/>
  <c r="AI42" i="7"/>
  <c r="AE42" i="7"/>
  <c r="AA42" i="7"/>
  <c r="AI41" i="7"/>
  <c r="AE41" i="7"/>
  <c r="AA41" i="7"/>
  <c r="AI40" i="7"/>
  <c r="AE40" i="7"/>
  <c r="AA40" i="7"/>
  <c r="AI39" i="7"/>
  <c r="AE39" i="7"/>
  <c r="AA39" i="7"/>
  <c r="AI38" i="7"/>
  <c r="AE38" i="7"/>
  <c r="AA38" i="7"/>
  <c r="AI37" i="7"/>
  <c r="AE37" i="7"/>
  <c r="AA37" i="7"/>
  <c r="AI36" i="7"/>
  <c r="AE36" i="7"/>
  <c r="AA36" i="7"/>
  <c r="AI35" i="7"/>
  <c r="AE35" i="7"/>
  <c r="AA35" i="7"/>
  <c r="AI34" i="7"/>
  <c r="AE34" i="7"/>
  <c r="AA34" i="7"/>
  <c r="AI33" i="7"/>
  <c r="AE33" i="7"/>
  <c r="AA33" i="7"/>
  <c r="AI32" i="7"/>
  <c r="AE32" i="7"/>
  <c r="AA32" i="7"/>
  <c r="AI31" i="7"/>
  <c r="AE31" i="7"/>
  <c r="AA31" i="7"/>
  <c r="AI30" i="7"/>
  <c r="AE30" i="7"/>
  <c r="AA30" i="7"/>
  <c r="AI29" i="7"/>
  <c r="AE29" i="7"/>
  <c r="AA29" i="7"/>
  <c r="AI28" i="7"/>
  <c r="AE28" i="7"/>
  <c r="AA28" i="7"/>
  <c r="AI27" i="7"/>
  <c r="AE27" i="7"/>
  <c r="AA27" i="7"/>
  <c r="AI26" i="7"/>
  <c r="AE26" i="7"/>
  <c r="AA26" i="7"/>
  <c r="AI25" i="7"/>
  <c r="AE25" i="7"/>
  <c r="AA25" i="7"/>
  <c r="AI24" i="7"/>
  <c r="AE24" i="7"/>
  <c r="AA24" i="7"/>
  <c r="AI23" i="7"/>
  <c r="AE23" i="7"/>
  <c r="AA23" i="7"/>
  <c r="AI22" i="7"/>
  <c r="AE22" i="7"/>
  <c r="AA22" i="7"/>
  <c r="AI21" i="7"/>
  <c r="AE21" i="7"/>
  <c r="AA21" i="7"/>
  <c r="AI20" i="7"/>
  <c r="AE20" i="7"/>
  <c r="AE60" i="7" s="1"/>
  <c r="AA20" i="7"/>
  <c r="AI19" i="7"/>
  <c r="AI60" i="7" s="1"/>
  <c r="AE19" i="7"/>
  <c r="AA19" i="7"/>
  <c r="AA60" i="7" s="1"/>
  <c r="AH60" i="6"/>
  <c r="AF60" i="6"/>
  <c r="AD60" i="6"/>
  <c r="AB60" i="6"/>
  <c r="Z60" i="6"/>
  <c r="X60" i="6"/>
  <c r="W60" i="6"/>
  <c r="AI56" i="6"/>
  <c r="AE56" i="6"/>
  <c r="AA56" i="6"/>
  <c r="AI55" i="6"/>
  <c r="AE55" i="6"/>
  <c r="AA55" i="6"/>
  <c r="AI54" i="6"/>
  <c r="AE54" i="6"/>
  <c r="AA54" i="6"/>
  <c r="AI53" i="6"/>
  <c r="AE53" i="6"/>
  <c r="AA53" i="6"/>
  <c r="AI52" i="6"/>
  <c r="AE52" i="6"/>
  <c r="AA52" i="6"/>
  <c r="AI51" i="6"/>
  <c r="AE51" i="6"/>
  <c r="AA51" i="6"/>
  <c r="AI50" i="6"/>
  <c r="AE50" i="6"/>
  <c r="AA50" i="6"/>
  <c r="AI49" i="6"/>
  <c r="AE49" i="6"/>
  <c r="AA49" i="6"/>
  <c r="AI48" i="6"/>
  <c r="AE48" i="6"/>
  <c r="AA48" i="6"/>
  <c r="AI47" i="6"/>
  <c r="AE47" i="6"/>
  <c r="AA47" i="6"/>
  <c r="AI46" i="6"/>
  <c r="AE46" i="6"/>
  <c r="AA46" i="6"/>
  <c r="AI45" i="6"/>
  <c r="AE45" i="6"/>
  <c r="AA45" i="6"/>
  <c r="AI44" i="6"/>
  <c r="AE44" i="6"/>
  <c r="AA44" i="6"/>
  <c r="AI43" i="6"/>
  <c r="AE43" i="6"/>
  <c r="AA43" i="6"/>
  <c r="AI42" i="6"/>
  <c r="AE42" i="6"/>
  <c r="AA42" i="6"/>
  <c r="AI41" i="6"/>
  <c r="AE41" i="6"/>
  <c r="AA41" i="6"/>
  <c r="AI40" i="6"/>
  <c r="AE40" i="6"/>
  <c r="AA40" i="6"/>
  <c r="AI39" i="6"/>
  <c r="AE39" i="6"/>
  <c r="AA39" i="6"/>
  <c r="AI38" i="6"/>
  <c r="AE38" i="6"/>
  <c r="AA38" i="6"/>
  <c r="AI37" i="6"/>
  <c r="AE37" i="6"/>
  <c r="AA37" i="6"/>
  <c r="AI36" i="6"/>
  <c r="AE36" i="6"/>
  <c r="AA36" i="6"/>
  <c r="AI35" i="6"/>
  <c r="AE35" i="6"/>
  <c r="AA35" i="6"/>
  <c r="AI34" i="6"/>
  <c r="AE34" i="6"/>
  <c r="AA34" i="6"/>
  <c r="AI33" i="6"/>
  <c r="AE33" i="6"/>
  <c r="AA33" i="6"/>
  <c r="AI32" i="6"/>
  <c r="AE32" i="6"/>
  <c r="AA32" i="6"/>
  <c r="AI31" i="6"/>
  <c r="AE31" i="6"/>
  <c r="AA31" i="6"/>
  <c r="AI30" i="6"/>
  <c r="AE30" i="6"/>
  <c r="AA30" i="6"/>
  <c r="AI29" i="6"/>
  <c r="AE29" i="6"/>
  <c r="AA29" i="6"/>
  <c r="AI28" i="6"/>
  <c r="AE28" i="6"/>
  <c r="AA28" i="6"/>
  <c r="AI27" i="6"/>
  <c r="AE27" i="6"/>
  <c r="AE60" i="6" s="1"/>
  <c r="AA27" i="6"/>
  <c r="AI26" i="6"/>
  <c r="AE26" i="6"/>
  <c r="AA26" i="6"/>
  <c r="AI25" i="6"/>
  <c r="AE25" i="6"/>
  <c r="AA25" i="6"/>
  <c r="AI24" i="6"/>
  <c r="AI60" i="6" s="1"/>
  <c r="AE24" i="6"/>
  <c r="AA24" i="6"/>
  <c r="AI23" i="6"/>
  <c r="AE23" i="6"/>
  <c r="AA23" i="6"/>
  <c r="AA60" i="6"/>
  <c r="AH60" i="5"/>
  <c r="AF60" i="5"/>
  <c r="AD60" i="5"/>
  <c r="AB60" i="5"/>
  <c r="Z60" i="5"/>
  <c r="X60" i="5"/>
  <c r="W60" i="5"/>
  <c r="AI56" i="5"/>
  <c r="AE56" i="5"/>
  <c r="AA56" i="5"/>
  <c r="AI55" i="5"/>
  <c r="AE55" i="5"/>
  <c r="AA55" i="5"/>
  <c r="AI54" i="5"/>
  <c r="AE54" i="5"/>
  <c r="AA54" i="5"/>
  <c r="AI53" i="5"/>
  <c r="AE53" i="5"/>
  <c r="AA53" i="5"/>
  <c r="AI52" i="5"/>
  <c r="AE52" i="5"/>
  <c r="AA52" i="5"/>
  <c r="AI51" i="5"/>
  <c r="AE51" i="5"/>
  <c r="AA51" i="5"/>
  <c r="AI50" i="5"/>
  <c r="AE50" i="5"/>
  <c r="AA50" i="5"/>
  <c r="AI49" i="5"/>
  <c r="AE49" i="5"/>
  <c r="AA49" i="5"/>
  <c r="AI48" i="5"/>
  <c r="AE48" i="5"/>
  <c r="AA48" i="5"/>
  <c r="AI47" i="5"/>
  <c r="AE47" i="5"/>
  <c r="AA47" i="5"/>
  <c r="AI46" i="5"/>
  <c r="AE46" i="5"/>
  <c r="AA46" i="5"/>
  <c r="AI45" i="5"/>
  <c r="AE45" i="5"/>
  <c r="AA45" i="5"/>
  <c r="AI44" i="5"/>
  <c r="AE44" i="5"/>
  <c r="AA44" i="5"/>
  <c r="AI43" i="5"/>
  <c r="AE43" i="5"/>
  <c r="AA43" i="5"/>
  <c r="AI42" i="5"/>
  <c r="AE42" i="5"/>
  <c r="AA42" i="5"/>
  <c r="AI41" i="5"/>
  <c r="AE41" i="5"/>
  <c r="AA41" i="5"/>
  <c r="AI40" i="5"/>
  <c r="AE40" i="5"/>
  <c r="AA40" i="5"/>
  <c r="AI39" i="5"/>
  <c r="AE39" i="5"/>
  <c r="AA39" i="5"/>
  <c r="AI38" i="5"/>
  <c r="AE38" i="5"/>
  <c r="AA38" i="5"/>
  <c r="AI37" i="5"/>
  <c r="AE37" i="5"/>
  <c r="AA37" i="5"/>
  <c r="AI36" i="5"/>
  <c r="AE36" i="5"/>
  <c r="AA36" i="5"/>
  <c r="AI35" i="5"/>
  <c r="AE35" i="5"/>
  <c r="AA35" i="5"/>
  <c r="AI34" i="5"/>
  <c r="AE34" i="5"/>
  <c r="AA34" i="5"/>
  <c r="AI33" i="5"/>
  <c r="AE33" i="5"/>
  <c r="AA33" i="5"/>
  <c r="AI32" i="5"/>
  <c r="AE32" i="5"/>
  <c r="AA32" i="5"/>
  <c r="AI31" i="5"/>
  <c r="AE31" i="5"/>
  <c r="AA31" i="5"/>
  <c r="AI30" i="5"/>
  <c r="AE30" i="5"/>
  <c r="AA30" i="5"/>
  <c r="AI29" i="5"/>
  <c r="AE29" i="5"/>
  <c r="AA29" i="5"/>
  <c r="AI28" i="5"/>
  <c r="AE28" i="5"/>
  <c r="AA28" i="5"/>
  <c r="AI27" i="5"/>
  <c r="AE27" i="5"/>
  <c r="AA27" i="5"/>
  <c r="AI26" i="5"/>
  <c r="AE26" i="5"/>
  <c r="AA26" i="5"/>
  <c r="AI25" i="5"/>
  <c r="AE25" i="5"/>
  <c r="AA25" i="5"/>
  <c r="AI24" i="5"/>
  <c r="AE24" i="5"/>
  <c r="AA24" i="5"/>
  <c r="AI23" i="5"/>
  <c r="AE23" i="5"/>
  <c r="AA23" i="5"/>
  <c r="AI22" i="5"/>
  <c r="AE22" i="5"/>
  <c r="AA22" i="5"/>
  <c r="AI21" i="5"/>
  <c r="AE21" i="5"/>
  <c r="AA21" i="5"/>
  <c r="AI20" i="5"/>
  <c r="AE20" i="5"/>
  <c r="AA20" i="5"/>
  <c r="AI19" i="5"/>
  <c r="AE19" i="5"/>
  <c r="AE60" i="5" s="1"/>
  <c r="AA19" i="5"/>
  <c r="AI18" i="5"/>
  <c r="AI60" i="5" s="1"/>
  <c r="AE18" i="5"/>
  <c r="AA18" i="5"/>
  <c r="AI17" i="5"/>
  <c r="AE17" i="5"/>
  <c r="AA17" i="5"/>
  <c r="AA60" i="5"/>
  <c r="AH60" i="4"/>
  <c r="AF60" i="4"/>
  <c r="AD60" i="4"/>
  <c r="AB60" i="4"/>
  <c r="Z60" i="4"/>
  <c r="X60" i="4"/>
  <c r="W60" i="4"/>
  <c r="AI56" i="4"/>
  <c r="AE56" i="4"/>
  <c r="AA56" i="4"/>
  <c r="AI55" i="4"/>
  <c r="AE55" i="4"/>
  <c r="AA55" i="4"/>
  <c r="AI54" i="4"/>
  <c r="AE54" i="4"/>
  <c r="AA54" i="4"/>
  <c r="AI53" i="4"/>
  <c r="AE53" i="4"/>
  <c r="AA53" i="4"/>
  <c r="AI52" i="4"/>
  <c r="AE52" i="4"/>
  <c r="AA52" i="4"/>
  <c r="AI51" i="4"/>
  <c r="AE51" i="4"/>
  <c r="AA51" i="4"/>
  <c r="AI50" i="4"/>
  <c r="AE50" i="4"/>
  <c r="AA50" i="4"/>
  <c r="AI49" i="4"/>
  <c r="AE49" i="4"/>
  <c r="AA49" i="4"/>
  <c r="AI48" i="4"/>
  <c r="AE48" i="4"/>
  <c r="AA48" i="4"/>
  <c r="AI47" i="4"/>
  <c r="AE47" i="4"/>
  <c r="AA47" i="4"/>
  <c r="AI46" i="4"/>
  <c r="AE46" i="4"/>
  <c r="AA46" i="4"/>
  <c r="AI45" i="4"/>
  <c r="AE45" i="4"/>
  <c r="AA45" i="4"/>
  <c r="AI44" i="4"/>
  <c r="AE44" i="4"/>
  <c r="AA44" i="4"/>
  <c r="AI43" i="4"/>
  <c r="AE43" i="4"/>
  <c r="AA43" i="4"/>
  <c r="AI42" i="4"/>
  <c r="AE42" i="4"/>
  <c r="AA42" i="4"/>
  <c r="AI41" i="4"/>
  <c r="AE41" i="4"/>
  <c r="AA41" i="4"/>
  <c r="AI40" i="4"/>
  <c r="AE40" i="4"/>
  <c r="AA40" i="4"/>
  <c r="AI39" i="4"/>
  <c r="AE39" i="4"/>
  <c r="AA39" i="4"/>
  <c r="AI38" i="4"/>
  <c r="AE38" i="4"/>
  <c r="AA38" i="4"/>
  <c r="AI37" i="4"/>
  <c r="AE37" i="4"/>
  <c r="AA37" i="4"/>
  <c r="AI36" i="4"/>
  <c r="AE36" i="4"/>
  <c r="AA36" i="4"/>
  <c r="AI35" i="4"/>
  <c r="AE35" i="4"/>
  <c r="AA35" i="4"/>
  <c r="AI34" i="4"/>
  <c r="AE34" i="4"/>
  <c r="AA34" i="4"/>
  <c r="AI33" i="4"/>
  <c r="AE33" i="4"/>
  <c r="AA33" i="4"/>
  <c r="AI32" i="4"/>
  <c r="AE32" i="4"/>
  <c r="AA32" i="4"/>
  <c r="AI31" i="4"/>
  <c r="AE31" i="4"/>
  <c r="AA31" i="4"/>
  <c r="AI30" i="4"/>
  <c r="AE30" i="4"/>
  <c r="AA30" i="4"/>
  <c r="AI29" i="4"/>
  <c r="AE29" i="4"/>
  <c r="AA29" i="4"/>
  <c r="AI28" i="4"/>
  <c r="AE28" i="4"/>
  <c r="AA28" i="4"/>
  <c r="AI27" i="4"/>
  <c r="AE27" i="4"/>
  <c r="AA27" i="4"/>
  <c r="AI26" i="4"/>
  <c r="AE26" i="4"/>
  <c r="AA26" i="4"/>
  <c r="AI25" i="4"/>
  <c r="AE25" i="4"/>
  <c r="AA25" i="4"/>
  <c r="AI24" i="4"/>
  <c r="AE24" i="4"/>
  <c r="AA24" i="4"/>
  <c r="AI23" i="4"/>
  <c r="AE23" i="4"/>
  <c r="AA23" i="4"/>
  <c r="AI22" i="4"/>
  <c r="AE22" i="4"/>
  <c r="AA22" i="4"/>
  <c r="AI21" i="4"/>
  <c r="AE21" i="4"/>
  <c r="AA21" i="4"/>
  <c r="AI20" i="4"/>
  <c r="AE20" i="4"/>
  <c r="AA20" i="4"/>
  <c r="AI19" i="4"/>
  <c r="AE19" i="4"/>
  <c r="AA19" i="4"/>
  <c r="AI18" i="4"/>
  <c r="AI60" i="4" s="1"/>
  <c r="AE18" i="4"/>
  <c r="AA18" i="4"/>
  <c r="AI17" i="4"/>
  <c r="AE17" i="4"/>
  <c r="AE60" i="4" s="1"/>
  <c r="AA17" i="4"/>
  <c r="AA60" i="4"/>
  <c r="AH60" i="3"/>
  <c r="AF60" i="3"/>
  <c r="AD60" i="3"/>
  <c r="AB60" i="3"/>
  <c r="Z60" i="3"/>
  <c r="X60" i="3"/>
  <c r="W60" i="3"/>
  <c r="AI56" i="3"/>
  <c r="AE56" i="3"/>
  <c r="AA56" i="3"/>
  <c r="AI55" i="3"/>
  <c r="AE55" i="3"/>
  <c r="AA55" i="3"/>
  <c r="AI54" i="3"/>
  <c r="AE54" i="3"/>
  <c r="AA54" i="3"/>
  <c r="AI53" i="3"/>
  <c r="AE53" i="3"/>
  <c r="AA53" i="3"/>
  <c r="AI52" i="3"/>
  <c r="AE52" i="3"/>
  <c r="AA52" i="3"/>
  <c r="AI51" i="3"/>
  <c r="AE51" i="3"/>
  <c r="AA51" i="3"/>
  <c r="AI50" i="3"/>
  <c r="AE50" i="3"/>
  <c r="AA50" i="3"/>
  <c r="AI49" i="3"/>
  <c r="AE49" i="3"/>
  <c r="AA49" i="3"/>
  <c r="AI48" i="3"/>
  <c r="AE48" i="3"/>
  <c r="AA48" i="3"/>
  <c r="AI47" i="3"/>
  <c r="AE47" i="3"/>
  <c r="AA47" i="3"/>
  <c r="AI46" i="3"/>
  <c r="AE46" i="3"/>
  <c r="AA46" i="3"/>
  <c r="AI45" i="3"/>
  <c r="AE45" i="3"/>
  <c r="AA45" i="3"/>
  <c r="AI44" i="3"/>
  <c r="AE44" i="3"/>
  <c r="AA44" i="3"/>
  <c r="AI43" i="3"/>
  <c r="AE43" i="3"/>
  <c r="AA43" i="3"/>
  <c r="AI42" i="3"/>
  <c r="AE42" i="3"/>
  <c r="AA42" i="3"/>
  <c r="AI41" i="3"/>
  <c r="AE41" i="3"/>
  <c r="AA41" i="3"/>
  <c r="AI40" i="3"/>
  <c r="AE40" i="3"/>
  <c r="AA40" i="3"/>
  <c r="AI39" i="3"/>
  <c r="AE39" i="3"/>
  <c r="AA39" i="3"/>
  <c r="AI38" i="3"/>
  <c r="AE38" i="3"/>
  <c r="AA38" i="3"/>
  <c r="AI37" i="3"/>
  <c r="AE37" i="3"/>
  <c r="AA37" i="3"/>
  <c r="AI36" i="3"/>
  <c r="AE36" i="3"/>
  <c r="AA36" i="3"/>
  <c r="AI35" i="3"/>
  <c r="AE35" i="3"/>
  <c r="AA35" i="3"/>
  <c r="AI34" i="3"/>
  <c r="AE34" i="3"/>
  <c r="AA34" i="3"/>
  <c r="AI33" i="3"/>
  <c r="AE33" i="3"/>
  <c r="AA33" i="3"/>
  <c r="AI32" i="3"/>
  <c r="AE32" i="3"/>
  <c r="AA32" i="3"/>
  <c r="AI31" i="3"/>
  <c r="AE31" i="3"/>
  <c r="AA31" i="3"/>
  <c r="AI30" i="3"/>
  <c r="AE30" i="3"/>
  <c r="AA30" i="3"/>
  <c r="AI29" i="3"/>
  <c r="AE29" i="3"/>
  <c r="AA29" i="3"/>
  <c r="AI28" i="3"/>
  <c r="AE28" i="3"/>
  <c r="AA28" i="3"/>
  <c r="AI27" i="3"/>
  <c r="AE27" i="3"/>
  <c r="AA27" i="3"/>
  <c r="AI26" i="3"/>
  <c r="AE26" i="3"/>
  <c r="AA26" i="3"/>
  <c r="AI25" i="3"/>
  <c r="AE25" i="3"/>
  <c r="AA25" i="3"/>
  <c r="AI24" i="3"/>
  <c r="AE24" i="3"/>
  <c r="AA24" i="3"/>
  <c r="AI23" i="3"/>
  <c r="AE23" i="3"/>
  <c r="AE60" i="3" s="1"/>
  <c r="AA23" i="3"/>
  <c r="AI22" i="3"/>
  <c r="AE22" i="3"/>
  <c r="AA22" i="3"/>
  <c r="AI21" i="3"/>
  <c r="AE21" i="3"/>
  <c r="AA21" i="3"/>
  <c r="AI20" i="3"/>
  <c r="AI60" i="3" s="1"/>
  <c r="AE20" i="3"/>
  <c r="AA20" i="3"/>
  <c r="AI19" i="3"/>
  <c r="AE19" i="3"/>
  <c r="AA19" i="3"/>
  <c r="AA60" i="3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60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60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Q60" i="3"/>
  <c r="H4" i="9" s="1"/>
  <c r="P60" i="3"/>
  <c r="G4" i="9" s="1"/>
  <c r="O60" i="3"/>
  <c r="F4" i="9" s="1"/>
  <c r="N60" i="3"/>
  <c r="E4" i="9" s="1"/>
  <c r="M60" i="3"/>
  <c r="D4" i="9" s="1"/>
  <c r="L60" i="3"/>
  <c r="M62" i="3" s="1"/>
  <c r="K60" i="3"/>
  <c r="I4" i="9" s="1"/>
  <c r="I60" i="3"/>
  <c r="B4" i="9" s="1"/>
  <c r="G60" i="3"/>
  <c r="F60" i="3"/>
  <c r="E57" i="3"/>
  <c r="H57" i="3" s="1"/>
  <c r="E56" i="3"/>
  <c r="H56" i="3" s="1"/>
  <c r="H55" i="3"/>
  <c r="E55" i="3"/>
  <c r="E54" i="3"/>
  <c r="H54" i="3" s="1"/>
  <c r="E53" i="3"/>
  <c r="H53" i="3" s="1"/>
  <c r="E52" i="3"/>
  <c r="H52" i="3" s="1"/>
  <c r="E51" i="3"/>
  <c r="H51" i="3" s="1"/>
  <c r="E50" i="3"/>
  <c r="H50" i="3" s="1"/>
  <c r="E49" i="3"/>
  <c r="H49" i="3" s="1"/>
  <c r="E48" i="3"/>
  <c r="H48" i="3" s="1"/>
  <c r="E47" i="3"/>
  <c r="H47" i="3" s="1"/>
  <c r="E46" i="3"/>
  <c r="H46" i="3" s="1"/>
  <c r="E45" i="3"/>
  <c r="H45" i="3" s="1"/>
  <c r="H44" i="3"/>
  <c r="E44" i="3"/>
  <c r="E43" i="3"/>
  <c r="H43" i="3" s="1"/>
  <c r="E42" i="3"/>
  <c r="H42" i="3" s="1"/>
  <c r="E41" i="3"/>
  <c r="H41" i="3" s="1"/>
  <c r="E40" i="3"/>
  <c r="H40" i="3" s="1"/>
  <c r="E39" i="3"/>
  <c r="H39" i="3" s="1"/>
  <c r="E38" i="3"/>
  <c r="H38" i="3" s="1"/>
  <c r="E37" i="3"/>
  <c r="H37" i="3" s="1"/>
  <c r="H36" i="3"/>
  <c r="E36" i="3"/>
  <c r="E35" i="3"/>
  <c r="H35" i="3" s="1"/>
  <c r="E34" i="3"/>
  <c r="H34" i="3" s="1"/>
  <c r="E33" i="3"/>
  <c r="H33" i="3" s="1"/>
  <c r="E32" i="3"/>
  <c r="H32" i="3" s="1"/>
  <c r="E31" i="3"/>
  <c r="H31" i="3" s="1"/>
  <c r="E30" i="3"/>
  <c r="H30" i="3" s="1"/>
  <c r="E29" i="3"/>
  <c r="H29" i="3" s="1"/>
  <c r="H28" i="3"/>
  <c r="E28" i="3"/>
  <c r="H27" i="3"/>
  <c r="E27" i="3"/>
  <c r="E26" i="3"/>
  <c r="H26" i="3" s="1"/>
  <c r="E25" i="3"/>
  <c r="H25" i="3" s="1"/>
  <c r="E24" i="3"/>
  <c r="H24" i="3" s="1"/>
  <c r="E23" i="3"/>
  <c r="H23" i="3" s="1"/>
  <c r="E22" i="3"/>
  <c r="H22" i="3" s="1"/>
  <c r="E21" i="3"/>
  <c r="H21" i="3" s="1"/>
  <c r="E20" i="3"/>
  <c r="H20" i="3" s="1"/>
  <c r="H19" i="3"/>
  <c r="E19" i="3"/>
  <c r="Q60" i="4"/>
  <c r="P60" i="4"/>
  <c r="O60" i="4"/>
  <c r="N60" i="4"/>
  <c r="M60" i="4"/>
  <c r="L60" i="4"/>
  <c r="K60" i="4"/>
  <c r="I60" i="4"/>
  <c r="G60" i="4"/>
  <c r="F60" i="4"/>
  <c r="E57" i="4"/>
  <c r="H57" i="4" s="1"/>
  <c r="E56" i="4"/>
  <c r="H56" i="4" s="1"/>
  <c r="E55" i="4"/>
  <c r="H55" i="4" s="1"/>
  <c r="E54" i="4"/>
  <c r="H54" i="4" s="1"/>
  <c r="E53" i="4"/>
  <c r="H53" i="4" s="1"/>
  <c r="E52" i="4"/>
  <c r="H52" i="4" s="1"/>
  <c r="E51" i="4"/>
  <c r="H51" i="4" s="1"/>
  <c r="E50" i="4"/>
  <c r="H50" i="4" s="1"/>
  <c r="E49" i="4"/>
  <c r="H49" i="4" s="1"/>
  <c r="E48" i="4"/>
  <c r="H48" i="4" s="1"/>
  <c r="E47" i="4"/>
  <c r="H47" i="4" s="1"/>
  <c r="E46" i="4"/>
  <c r="H46" i="4" s="1"/>
  <c r="E45" i="4"/>
  <c r="H45" i="4" s="1"/>
  <c r="E44" i="4"/>
  <c r="H44" i="4" s="1"/>
  <c r="E43" i="4"/>
  <c r="H43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H31" i="4"/>
  <c r="E31" i="4"/>
  <c r="E30" i="4"/>
  <c r="H30" i="4" s="1"/>
  <c r="E29" i="4"/>
  <c r="H29" i="4" s="1"/>
  <c r="E28" i="4"/>
  <c r="H28" i="4" s="1"/>
  <c r="E27" i="4"/>
  <c r="H27" i="4" s="1"/>
  <c r="E26" i="4"/>
  <c r="H26" i="4" s="1"/>
  <c r="H25" i="4"/>
  <c r="E25" i="4"/>
  <c r="E24" i="4"/>
  <c r="H24" i="4" s="1"/>
  <c r="E23" i="4"/>
  <c r="H23" i="4" s="1"/>
  <c r="E22" i="4"/>
  <c r="H22" i="4" s="1"/>
  <c r="E21" i="4"/>
  <c r="H21" i="4" s="1"/>
  <c r="E20" i="4"/>
  <c r="H20" i="4" s="1"/>
  <c r="H19" i="4"/>
  <c r="E19" i="4"/>
  <c r="E18" i="4"/>
  <c r="H18" i="4" s="1"/>
  <c r="E17" i="4"/>
  <c r="H17" i="4" s="1"/>
  <c r="Q60" i="5"/>
  <c r="P60" i="5"/>
  <c r="O60" i="5"/>
  <c r="N60" i="5"/>
  <c r="M60" i="5"/>
  <c r="L60" i="5"/>
  <c r="K60" i="5"/>
  <c r="I60" i="5"/>
  <c r="G60" i="5"/>
  <c r="F60" i="5"/>
  <c r="E57" i="5"/>
  <c r="H57" i="5" s="1"/>
  <c r="E56" i="5"/>
  <c r="H56" i="5" s="1"/>
  <c r="E55" i="5"/>
  <c r="H55" i="5" s="1"/>
  <c r="E54" i="5"/>
  <c r="H54" i="5" s="1"/>
  <c r="E53" i="5"/>
  <c r="H53" i="5" s="1"/>
  <c r="E52" i="5"/>
  <c r="H52" i="5" s="1"/>
  <c r="E51" i="5"/>
  <c r="H51" i="5" s="1"/>
  <c r="E50" i="5"/>
  <c r="H50" i="5" s="1"/>
  <c r="E49" i="5"/>
  <c r="H49" i="5" s="1"/>
  <c r="E48" i="5"/>
  <c r="H48" i="5" s="1"/>
  <c r="H47" i="5"/>
  <c r="E47" i="5"/>
  <c r="E46" i="5"/>
  <c r="H46" i="5" s="1"/>
  <c r="E45" i="5"/>
  <c r="H45" i="5" s="1"/>
  <c r="H44" i="5"/>
  <c r="E44" i="5"/>
  <c r="E43" i="5"/>
  <c r="H43" i="5" s="1"/>
  <c r="E42" i="5"/>
  <c r="H42" i="5" s="1"/>
  <c r="E41" i="5"/>
  <c r="H41" i="5" s="1"/>
  <c r="E40" i="5"/>
  <c r="H40" i="5" s="1"/>
  <c r="E39" i="5"/>
  <c r="H39" i="5" s="1"/>
  <c r="E38" i="5"/>
  <c r="H38" i="5" s="1"/>
  <c r="E37" i="5"/>
  <c r="H37" i="5" s="1"/>
  <c r="H36" i="5"/>
  <c r="E36" i="5"/>
  <c r="E35" i="5"/>
  <c r="H35" i="5" s="1"/>
  <c r="E34" i="5"/>
  <c r="H34" i="5" s="1"/>
  <c r="H33" i="5"/>
  <c r="E33" i="5"/>
  <c r="E32" i="5"/>
  <c r="H32" i="5" s="1"/>
  <c r="H31" i="5"/>
  <c r="E31" i="5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H24" i="5"/>
  <c r="E24" i="5"/>
  <c r="E23" i="5"/>
  <c r="H23" i="5" s="1"/>
  <c r="E22" i="5"/>
  <c r="H22" i="5" s="1"/>
  <c r="E21" i="5"/>
  <c r="H21" i="5" s="1"/>
  <c r="H20" i="5"/>
  <c r="E20" i="5"/>
  <c r="E19" i="5"/>
  <c r="E60" i="5" s="1"/>
  <c r="E18" i="5"/>
  <c r="H18" i="5" s="1"/>
  <c r="H17" i="5"/>
  <c r="E17" i="5"/>
  <c r="Q60" i="6"/>
  <c r="P60" i="6"/>
  <c r="O60" i="6"/>
  <c r="N60" i="6"/>
  <c r="M60" i="6"/>
  <c r="L60" i="6"/>
  <c r="K60" i="6"/>
  <c r="I60" i="6"/>
  <c r="G60" i="6"/>
  <c r="F60" i="6"/>
  <c r="H57" i="6"/>
  <c r="E57" i="6"/>
  <c r="E56" i="6"/>
  <c r="H56" i="6" s="1"/>
  <c r="E55" i="6"/>
  <c r="H55" i="6" s="1"/>
  <c r="E54" i="6"/>
  <c r="H54" i="6" s="1"/>
  <c r="E53" i="6"/>
  <c r="H53" i="6" s="1"/>
  <c r="E52" i="6"/>
  <c r="H52" i="6" s="1"/>
  <c r="E51" i="6"/>
  <c r="H51" i="6" s="1"/>
  <c r="E50" i="6"/>
  <c r="H50" i="6" s="1"/>
  <c r="H49" i="6"/>
  <c r="E49" i="6"/>
  <c r="E48" i="6"/>
  <c r="H48" i="6" s="1"/>
  <c r="E47" i="6"/>
  <c r="H47" i="6" s="1"/>
  <c r="E46" i="6"/>
  <c r="H46" i="6" s="1"/>
  <c r="H45" i="6"/>
  <c r="E45" i="6"/>
  <c r="E44" i="6"/>
  <c r="H44" i="6" s="1"/>
  <c r="E43" i="6"/>
  <c r="H43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H33" i="6"/>
  <c r="E33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Q60" i="2"/>
  <c r="P60" i="2"/>
  <c r="O60" i="2"/>
  <c r="N60" i="2"/>
  <c r="M60" i="2"/>
  <c r="L60" i="2"/>
  <c r="K60" i="2"/>
  <c r="I60" i="2"/>
  <c r="G60" i="2"/>
  <c r="F60" i="2"/>
  <c r="E57" i="2"/>
  <c r="H57" i="2" s="1"/>
  <c r="E56" i="2"/>
  <c r="H56" i="2" s="1"/>
  <c r="E55" i="2"/>
  <c r="H55" i="2" s="1"/>
  <c r="E54" i="2"/>
  <c r="H54" i="2" s="1"/>
  <c r="E53" i="2"/>
  <c r="H53" i="2" s="1"/>
  <c r="E52" i="2"/>
  <c r="H52" i="2" s="1"/>
  <c r="E51" i="2"/>
  <c r="H51" i="2" s="1"/>
  <c r="E50" i="2"/>
  <c r="H50" i="2" s="1"/>
  <c r="E49" i="2"/>
  <c r="H49" i="2" s="1"/>
  <c r="E48" i="2"/>
  <c r="H48" i="2" s="1"/>
  <c r="E47" i="2"/>
  <c r="H47" i="2" s="1"/>
  <c r="E46" i="2"/>
  <c r="H46" i="2" s="1"/>
  <c r="E45" i="2"/>
  <c r="H45" i="2" s="1"/>
  <c r="E44" i="2"/>
  <c r="H44" i="2" s="1"/>
  <c r="E43" i="2"/>
  <c r="H43" i="2" s="1"/>
  <c r="E42" i="2"/>
  <c r="H42" i="2" s="1"/>
  <c r="E41" i="2"/>
  <c r="H41" i="2" s="1"/>
  <c r="E40" i="2"/>
  <c r="H40" i="2" s="1"/>
  <c r="E39" i="2"/>
  <c r="H39" i="2" s="1"/>
  <c r="E38" i="2"/>
  <c r="H38" i="2" s="1"/>
  <c r="E37" i="2"/>
  <c r="H37" i="2" s="1"/>
  <c r="E36" i="2"/>
  <c r="H36" i="2" s="1"/>
  <c r="E35" i="2"/>
  <c r="H35" i="2" s="1"/>
  <c r="E34" i="2"/>
  <c r="H34" i="2" s="1"/>
  <c r="E33" i="2"/>
  <c r="H33" i="2" s="1"/>
  <c r="E32" i="2"/>
  <c r="H32" i="2" s="1"/>
  <c r="E31" i="2"/>
  <c r="H31" i="2" s="1"/>
  <c r="E30" i="2"/>
  <c r="H30" i="2" s="1"/>
  <c r="E29" i="2"/>
  <c r="H29" i="2" s="1"/>
  <c r="E28" i="2"/>
  <c r="H28" i="2" s="1"/>
  <c r="E27" i="2"/>
  <c r="H27" i="2" s="1"/>
  <c r="E26" i="2"/>
  <c r="H26" i="2" s="1"/>
  <c r="E25" i="2"/>
  <c r="H25" i="2" s="1"/>
  <c r="E24" i="2"/>
  <c r="H24" i="2" s="1"/>
  <c r="E23" i="2"/>
  <c r="H23" i="2" s="1"/>
  <c r="E22" i="2"/>
  <c r="H22" i="2" s="1"/>
  <c r="E21" i="2"/>
  <c r="H21" i="2" s="1"/>
  <c r="E20" i="2"/>
  <c r="H20" i="2" s="1"/>
  <c r="E19" i="2"/>
  <c r="H19" i="2" s="1"/>
  <c r="E18" i="2"/>
  <c r="H18" i="2" s="1"/>
  <c r="E17" i="2"/>
  <c r="H17" i="2" s="1"/>
  <c r="E16" i="2"/>
  <c r="H16" i="2" s="1"/>
  <c r="E15" i="2"/>
  <c r="H15" i="2" s="1"/>
  <c r="E14" i="2"/>
  <c r="H14" i="2" s="1"/>
  <c r="E13" i="2"/>
  <c r="H13" i="2" s="1"/>
  <c r="E12" i="2"/>
  <c r="H12" i="2" s="1"/>
  <c r="AI60" i="8" l="1"/>
  <c r="AA60" i="8"/>
  <c r="E60" i="6"/>
  <c r="H60" i="6" s="1"/>
  <c r="M62" i="6"/>
  <c r="I62" i="6"/>
  <c r="R60" i="6"/>
  <c r="H19" i="5"/>
  <c r="I62" i="5"/>
  <c r="H60" i="5"/>
  <c r="M62" i="5"/>
  <c r="E60" i="4"/>
  <c r="H60" i="4" s="1"/>
  <c r="M62" i="4"/>
  <c r="I62" i="4"/>
  <c r="R60" i="4"/>
  <c r="O4" i="9"/>
  <c r="P4" i="9"/>
  <c r="E60" i="3"/>
  <c r="M4" i="9"/>
  <c r="H60" i="3"/>
  <c r="C4" i="9"/>
  <c r="L4" i="9" s="1"/>
  <c r="I62" i="3"/>
  <c r="I62" i="2"/>
  <c r="M62" i="2"/>
  <c r="E60" i="2"/>
  <c r="H60" i="2" s="1"/>
  <c r="Q4" i="9"/>
  <c r="N4" i="9"/>
  <c r="J60" i="5"/>
  <c r="J60" i="2"/>
  <c r="J60" i="4"/>
  <c r="R60" i="3"/>
  <c r="R60" i="5"/>
  <c r="R60" i="2"/>
  <c r="E19" i="7" l="1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H20" i="7"/>
  <c r="H19" i="7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J4" i="9" l="1"/>
  <c r="J5" i="9"/>
  <c r="J6" i="9"/>
  <c r="J7" i="9"/>
  <c r="J8" i="9"/>
  <c r="J9" i="9"/>
  <c r="J3" i="9"/>
  <c r="C10" i="9"/>
  <c r="D10" i="9"/>
  <c r="E10" i="9"/>
  <c r="F10" i="9"/>
  <c r="G10" i="9"/>
  <c r="H10" i="9"/>
  <c r="I10" i="9"/>
  <c r="B10" i="9"/>
  <c r="Q60" i="8"/>
  <c r="H9" i="9" s="1"/>
  <c r="P60" i="8"/>
  <c r="G9" i="9" s="1"/>
  <c r="O60" i="8"/>
  <c r="F9" i="9" s="1"/>
  <c r="N60" i="8"/>
  <c r="E9" i="9" s="1"/>
  <c r="M60" i="8"/>
  <c r="D9" i="9" s="1"/>
  <c r="L60" i="8"/>
  <c r="K60" i="8"/>
  <c r="I60" i="8"/>
  <c r="B9" i="9" s="1"/>
  <c r="G60" i="8"/>
  <c r="F60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J60" i="8"/>
  <c r="Q60" i="7"/>
  <c r="H8" i="9" s="1"/>
  <c r="P60" i="7"/>
  <c r="G8" i="9" s="1"/>
  <c r="O60" i="7"/>
  <c r="F8" i="9" s="1"/>
  <c r="N60" i="7"/>
  <c r="E8" i="9" s="1"/>
  <c r="M60" i="7"/>
  <c r="D8" i="9" s="1"/>
  <c r="L60" i="7"/>
  <c r="K60" i="7"/>
  <c r="I60" i="7"/>
  <c r="G60" i="7"/>
  <c r="F60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J60" i="7"/>
  <c r="H7" i="9"/>
  <c r="G7" i="9"/>
  <c r="F7" i="9"/>
  <c r="E7" i="9"/>
  <c r="D7" i="9"/>
  <c r="I7" i="9"/>
  <c r="H6" i="9"/>
  <c r="G6" i="9"/>
  <c r="F6" i="9"/>
  <c r="E6" i="9"/>
  <c r="D6" i="9"/>
  <c r="I6" i="9"/>
  <c r="H5" i="9"/>
  <c r="G5" i="9"/>
  <c r="F5" i="9"/>
  <c r="E5" i="9"/>
  <c r="D5" i="9"/>
  <c r="I5" i="9"/>
  <c r="H3" i="9"/>
  <c r="G3" i="9"/>
  <c r="F3" i="9"/>
  <c r="E3" i="9"/>
  <c r="D3" i="9"/>
  <c r="I3" i="9"/>
  <c r="O60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Q60" i="1"/>
  <c r="P60" i="1"/>
  <c r="N60" i="1"/>
  <c r="M60" i="1"/>
  <c r="L60" i="1"/>
  <c r="K60" i="1"/>
  <c r="I60" i="1"/>
  <c r="G60" i="1"/>
  <c r="F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I8" i="9" l="1"/>
  <c r="I9" i="9"/>
  <c r="K9" i="9" s="1"/>
  <c r="M9" i="9"/>
  <c r="N9" i="9"/>
  <c r="O9" i="9"/>
  <c r="Q9" i="9"/>
  <c r="P9" i="9"/>
  <c r="I62" i="7"/>
  <c r="B8" i="9"/>
  <c r="K8" i="9" s="1"/>
  <c r="M62" i="7"/>
  <c r="C8" i="9"/>
  <c r="C5" i="9"/>
  <c r="M62" i="8"/>
  <c r="C9" i="9"/>
  <c r="L9" i="9" s="1"/>
  <c r="I62" i="8"/>
  <c r="C7" i="9"/>
  <c r="L7" i="9" s="1"/>
  <c r="B7" i="9"/>
  <c r="K7" i="9" s="1"/>
  <c r="C6" i="9"/>
  <c r="L6" i="9" s="1"/>
  <c r="B6" i="9"/>
  <c r="K6" i="9" s="1"/>
  <c r="B5" i="9"/>
  <c r="K5" i="9" s="1"/>
  <c r="M62" i="1"/>
  <c r="I62" i="1"/>
  <c r="C3" i="9"/>
  <c r="G11" i="9"/>
  <c r="B3" i="9"/>
  <c r="M3" i="9" s="1"/>
  <c r="I11" i="9"/>
  <c r="K4" i="9"/>
  <c r="E11" i="9"/>
  <c r="F11" i="9"/>
  <c r="H11" i="9"/>
  <c r="D11" i="9"/>
  <c r="R60" i="8"/>
  <c r="E60" i="8"/>
  <c r="H60" i="8" s="1"/>
  <c r="R60" i="7"/>
  <c r="E60" i="7"/>
  <c r="H60" i="7" s="1"/>
  <c r="E60" i="1"/>
  <c r="H60" i="1" s="1"/>
  <c r="R60" i="1"/>
  <c r="Q8" i="9" l="1"/>
  <c r="O8" i="9"/>
  <c r="N8" i="9"/>
  <c r="M8" i="9"/>
  <c r="P8" i="9"/>
  <c r="L8" i="9"/>
  <c r="O7" i="9"/>
  <c r="P7" i="9"/>
  <c r="Q7" i="9"/>
  <c r="N7" i="9"/>
  <c r="M7" i="9"/>
  <c r="Q6" i="9"/>
  <c r="N6" i="9"/>
  <c r="M6" i="9"/>
  <c r="P6" i="9"/>
  <c r="O6" i="9"/>
  <c r="M5" i="9"/>
  <c r="Q5" i="9"/>
  <c r="P5" i="9"/>
  <c r="O5" i="9"/>
  <c r="L5" i="9"/>
  <c r="N5" i="9"/>
  <c r="L3" i="9"/>
  <c r="O3" i="9"/>
  <c r="K3" i="9"/>
  <c r="N3" i="9"/>
  <c r="P3" i="9"/>
  <c r="C11" i="9"/>
  <c r="B11" i="9"/>
  <c r="J60" i="1" l="1"/>
</calcChain>
</file>

<file path=xl/sharedStrings.xml><?xml version="1.0" encoding="utf-8"?>
<sst xmlns="http://schemas.openxmlformats.org/spreadsheetml/2006/main" count="4601" uniqueCount="154">
  <si>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</si>
  <si>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</si>
  <si>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</si>
  <si>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</si>
  <si>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</si>
  <si>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</si>
  <si>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</si>
  <si>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</si>
  <si>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</si>
  <si>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</si>
  <si>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</si>
  <si>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</si>
  <si>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</si>
  <si>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</si>
  <si>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</si>
  <si>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</si>
  <si>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</si>
  <si>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</si>
  <si>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-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</si>
  <si>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</si>
  <si>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</si>
  <si>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</si>
  <si>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</si>
  <si>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</si>
  <si>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</si>
  <si>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</si>
  <si>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</si>
  <si>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</si>
  <si>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</si>
  <si>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</si>
  <si>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</si>
  <si>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</si>
  <si>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</si>
  <si>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</si>
  <si>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</si>
  <si>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Bypass</t>
  </si>
  <si>
    <t>No Show</t>
  </si>
  <si>
    <t>Declined</t>
  </si>
  <si>
    <t>Digital-only</t>
  </si>
  <si>
    <t># Sold</t>
  </si>
  <si>
    <t>Week Totals</t>
  </si>
  <si>
    <t>Success Rate</t>
  </si>
  <si>
    <t>Single</t>
  </si>
  <si>
    <t>Additional</t>
  </si>
  <si>
    <t>Total</t>
  </si>
  <si>
    <t>+</t>
  </si>
  <si>
    <r>
      <rPr>
        <b/>
        <sz val="20"/>
        <color theme="1"/>
        <rFont val="Aptos Narrow"/>
        <scheme val="minor"/>
      </rPr>
      <t xml:space="preserve">WEEK 12 </t>
    </r>
    <r>
      <rPr>
        <sz val="20"/>
        <color theme="1"/>
        <rFont val="Aptos Narrow"/>
        <scheme val="minor"/>
      </rPr>
      <t>(04/01 - 04/07)</t>
    </r>
  </si>
  <si>
    <r>
      <rPr>
        <b/>
        <sz val="8"/>
        <color theme="0" tint="-0.499984740745262"/>
        <rFont val="Calibri"/>
        <family val="2"/>
      </rPr>
      <t>no print 80, 76, 78, 70:</t>
    </r>
    <r>
      <rPr>
        <b/>
        <sz val="8"/>
        <color theme="1"/>
        <rFont val="Calibri"/>
        <family val="2"/>
      </rPr>
      <t xml:space="preserve"> </t>
    </r>
    <r>
      <rPr>
        <b/>
        <sz val="8"/>
        <color rgb="FFFF0000"/>
        <rFont val="Calibri"/>
        <family val="2"/>
      </rPr>
      <t>4265 Stolen</t>
    </r>
    <r>
      <rPr>
        <b/>
        <sz val="8"/>
        <color theme="1"/>
        <rFont val="Calibri"/>
        <family val="2"/>
      </rPr>
      <t>; reprint 4269 &amp; 4277</t>
    </r>
  </si>
  <si>
    <t>Carrie</t>
  </si>
  <si>
    <t>Jerry</t>
  </si>
  <si>
    <t>Sam</t>
  </si>
  <si>
    <r>
      <rPr>
        <b/>
        <sz val="8"/>
        <color theme="0" tint="-0.499984740745262"/>
        <rFont val="Calibri"/>
        <family val="2"/>
      </rPr>
      <t>#94 no print</t>
    </r>
    <r>
      <rPr>
        <b/>
        <sz val="8"/>
        <color theme="1"/>
        <rFont val="Calibri"/>
        <family val="2"/>
      </rPr>
      <t>; had 3 retakes</t>
    </r>
  </si>
  <si>
    <t>4240-44 retakes from 10am 4270 retake</t>
  </si>
  <si>
    <t>Bart</t>
  </si>
  <si>
    <t>Maria</t>
  </si>
  <si>
    <t>3 Xtra Prints?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</si>
  <si>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53; Rastered 4228</t>
    </r>
  </si>
  <si>
    <r>
      <rPr>
        <sz val="7"/>
        <color theme="1"/>
        <rFont val="Calibri"/>
        <family val="2"/>
      </rPr>
      <t xml:space="preserve">Group VIP photo → [NE GAP]; 
Print → one 5x7 / person 
</t>
    </r>
    <r>
      <rPr>
        <b/>
        <sz val="7"/>
        <color theme="1"/>
        <rFont val="Calibri"/>
        <family val="2"/>
      </rPr>
      <t>Printed {108} 34,35,39; Rastered 4233, 4238,4241</t>
    </r>
  </si>
  <si>
    <t>1 mentioned will purchase online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</si>
  <si>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11; Rastered 4249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</si>
  <si>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62; Rastered 4253</t>
    </r>
  </si>
  <si>
    <t>58 &amp; 61 retakes at 3p {86 &amp; 87}</t>
  </si>
  <si>
    <r>
      <t xml:space="preserve">Group VIP photo → [NE GAP]; 
Print → one 5x7 / GROUP </t>
    </r>
    <r>
      <rPr>
        <b/>
        <sz val="7"/>
        <color theme="1"/>
        <rFont val="Calibri"/>
        <family val="2"/>
      </rPr>
      <t xml:space="preserve">
Printed 18 ; Rastered 4256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</si>
  <si>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16; Rastered 4260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</si>
  <si>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{56} 27 &amp; 29; Rastered 4269 &amp; 4264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</si>
  <si>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22; Rastered 4271</t>
    </r>
  </si>
  <si>
    <t>86 and 87 retakes for 12:30p {58 &amp; 61} 
(become duplicates not sold)</t>
  </si>
  <si>
    <t>majority bypass not tour guide bypass</t>
  </si>
  <si>
    <t>Suzanne</t>
  </si>
  <si>
    <t>Joy ,Brent</t>
  </si>
  <si>
    <t>Phil,Tim, Tony</t>
  </si>
  <si>
    <t xml:space="preserve">Debbie L, Joanie </t>
  </si>
  <si>
    <t xml:space="preserve">Todd, Kathy </t>
  </si>
  <si>
    <t>Joy</t>
  </si>
  <si>
    <t>Phil</t>
  </si>
  <si>
    <t>Roger</t>
  </si>
  <si>
    <t>Bohn</t>
  </si>
  <si>
    <t>Cliff, Kathy</t>
  </si>
  <si>
    <t>Todd</t>
  </si>
  <si>
    <t>(4322 test), no print 23.24.25</t>
  </si>
  <si>
    <t>1 Xtra Print 4336</t>
  </si>
  <si>
    <t>4409 and 4411 test photo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</si>
  <si>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48; Rastered 4276</t>
    </r>
  </si>
  <si>
    <t>4419 retake @ 2pm {46} sold both</t>
  </si>
  <si>
    <t>4419 retake from 12:30 pm {46} sold both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</si>
  <si>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17; Rastered 4278</t>
    </r>
  </si>
  <si>
    <t>NO PHOTOS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</si>
  <si>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38; Rastered 4282</t>
    </r>
  </si>
  <si>
    <r>
      <t xml:space="preserve">NO PHOTOS </t>
    </r>
    <r>
      <rPr>
        <sz val="7"/>
        <color theme="1"/>
        <rFont val="Calibri"/>
        <family val="2"/>
      </rPr>
      <t>(Confirmed by Legends Management)</t>
    </r>
  </si>
  <si>
    <t>Kathy</t>
  </si>
  <si>
    <t>Brent</t>
  </si>
  <si>
    <t>Glenn</t>
  </si>
  <si>
    <t>Ted</t>
  </si>
  <si>
    <t>4458 test photo</t>
  </si>
  <si>
    <t>4466 no print</t>
  </si>
  <si>
    <r>
      <t xml:space="preserve">Group VIP photo → [NE GAP]; 
Print → one 5x7 / person </t>
    </r>
    <r>
      <rPr>
        <b/>
        <sz val="8"/>
        <color theme="1"/>
        <rFont val="Calibri"/>
        <family val="2"/>
      </rPr>
      <t xml:space="preserve">
Printed 16; Rastered 4287</t>
    </r>
  </si>
  <si>
    <r>
      <t xml:space="preserve">Group VIP photo → [NE GAP]; 
Print → one 5x7 / person </t>
    </r>
    <r>
      <rPr>
        <b/>
        <sz val="8"/>
        <color theme="1"/>
        <rFont val="Calibri"/>
        <family val="2"/>
      </rPr>
      <t xml:space="preserve">
Printed 11; Rastered 4289</t>
    </r>
  </si>
  <si>
    <t>#37 no print</t>
  </si>
  <si>
    <t>73 no print</t>
  </si>
  <si>
    <t>Tim</t>
  </si>
  <si>
    <t>Sammye</t>
  </si>
  <si>
    <t>Kim</t>
  </si>
  <si>
    <t>Cliff</t>
  </si>
  <si>
    <t>TBD</t>
  </si>
  <si>
    <t>Gloria</t>
  </si>
  <si>
    <t>Ples</t>
  </si>
  <si>
    <t>Maria,Roger, Gloria</t>
  </si>
  <si>
    <t>8:00</t>
  </si>
  <si>
    <t>Ples, Todd, Bart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</si>
  <si>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15; Rastered 4295</t>
    </r>
  </si>
  <si>
    <r>
      <rPr>
        <b/>
        <sz val="7"/>
        <color theme="0" tint="-0.34998626667073579"/>
        <rFont val="Calibri"/>
        <family val="2"/>
      </rPr>
      <t>04 no print;</t>
    </r>
    <r>
      <rPr>
        <b/>
        <sz val="7"/>
        <color theme="1"/>
        <rFont val="Calibri"/>
        <family val="2"/>
      </rPr>
      <t xml:space="preserve"> 1 Xtra print; 4610</t>
    </r>
  </si>
  <si>
    <t>4628 no print; 
4686-88 take oringinal photos at 1:30p; sold 2</t>
  </si>
  <si>
    <t>1 Xtra print; 4652</t>
  </si>
  <si>
    <t>4686, {87} ,88 no print; 
11:30a that did not take an original; 1 no print/sold 2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</si>
  <si>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23; Rastered 4301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</si>
  <si>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26; Rastered 4305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</si>
  <si>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14; Rastered 4309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</si>
  <si>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5; Rastered 4312</t>
    </r>
  </si>
  <si>
    <t>1 stolen</t>
  </si>
  <si>
    <t>1 Xtra print: 4737</t>
  </si>
  <si>
    <t>3 Xtra prints: 4748, 4746, 4741</t>
  </si>
  <si>
    <t>Larry</t>
  </si>
  <si>
    <t xml:space="preserve">Cynthia </t>
  </si>
  <si>
    <t xml:space="preserve">Mr.West </t>
  </si>
  <si>
    <t>Sherry</t>
  </si>
  <si>
    <t>NP= 4753-test, 4755-dark</t>
  </si>
  <si>
    <r>
      <t xml:space="preserve">Group VIP photo → [LOCKER ROOM];  </t>
    </r>
    <r>
      <rPr>
        <b/>
        <sz val="7"/>
        <color theme="1"/>
        <rFont val="Calibri"/>
        <family val="2"/>
      </rPr>
      <t>CANCELLED</t>
    </r>
    <r>
      <rPr>
        <sz val="7"/>
        <color theme="1"/>
        <rFont val="Calibri"/>
        <family val="2"/>
      </rPr>
      <t xml:space="preserve">
Print → one 5x7 / person </t>
    </r>
    <r>
      <rPr>
        <b/>
        <sz val="7"/>
        <color theme="1"/>
        <rFont val="Calibri"/>
        <family val="2"/>
      </rPr>
      <t xml:space="preserve">
Printed; Rastered</t>
    </r>
  </si>
  <si>
    <t>4833 no print</t>
  </si>
  <si>
    <r>
      <rPr>
        <b/>
        <sz val="7"/>
        <color theme="0" tint="-0.34998626667073579"/>
        <rFont val="Calibri"/>
        <family val="2"/>
      </rPr>
      <t>4835 no print</t>
    </r>
    <r>
      <rPr>
        <b/>
        <sz val="7"/>
        <color theme="1"/>
        <rFont val="Calibri"/>
        <family val="2"/>
      </rPr>
      <t>,PANORAMA IS +1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</si>
  <si>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22; Rastered 4317</t>
    </r>
  </si>
  <si>
    <r>
      <rPr>
        <b/>
        <sz val="7"/>
        <color theme="0" tint="-0.34998626667073579"/>
        <rFont val="Calibri"/>
        <family val="2"/>
      </rPr>
      <t xml:space="preserve">4873 no print, </t>
    </r>
    <r>
      <rPr>
        <b/>
        <sz val="7"/>
        <color theme="1"/>
        <rFont val="Calibri"/>
        <family val="2"/>
      </rPr>
      <t xml:space="preserve">65 ALREADY BOUGHT </t>
    </r>
  </si>
  <si>
    <t>4880 no print</t>
  </si>
  <si>
    <t>4890 no print</t>
  </si>
  <si>
    <t>Wayne</t>
  </si>
  <si>
    <t>Sandra</t>
  </si>
  <si>
    <t>Steve</t>
  </si>
  <si>
    <t>Mr.West</t>
  </si>
  <si>
    <r>
      <rPr>
        <b/>
        <sz val="11"/>
        <color theme="0" tint="-0.34998626667073579"/>
        <rFont val="Calibri"/>
        <family val="2"/>
      </rPr>
      <t>4929 NO PRINT;</t>
    </r>
    <r>
      <rPr>
        <b/>
        <sz val="11"/>
        <color theme="1"/>
        <rFont val="Calibri"/>
        <family val="2"/>
      </rPr>
      <t xml:space="preserve">
4920 was art tour wanted to buy a photo, </t>
    </r>
  </si>
  <si>
    <t>4942, 4943 - Blurry No Print</t>
  </si>
  <si>
    <t>4998 and 99 is this group</t>
  </si>
  <si>
    <t>3849 is from this group</t>
  </si>
  <si>
    <t>No Cards 5000-5006, No Photo for 5005</t>
  </si>
  <si>
    <t>card change</t>
  </si>
  <si>
    <r>
      <t xml:space="preserve">Group VIP photo → [NE GAP]; 
Print → one 5x7 / person </t>
    </r>
    <r>
      <rPr>
        <b/>
        <sz val="11"/>
        <color theme="1"/>
        <rFont val="Calibri"/>
        <family val="2"/>
      </rPr>
      <t xml:space="preserve">
Printed 17; Rastered 4318</t>
    </r>
  </si>
  <si>
    <t>3847 Blury b</t>
  </si>
  <si>
    <t>3864 is blurry</t>
  </si>
  <si>
    <t>wk 12</t>
  </si>
  <si>
    <t>DATE</t>
  </si>
  <si>
    <t>TIME</t>
  </si>
  <si>
    <t>GUIDE</t>
  </si>
  <si>
    <t>Grand Total</t>
  </si>
  <si>
    <t>Sum of BYPASS</t>
  </si>
  <si>
    <t>Sum of NO SHOW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</si>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</sst>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6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8"/>
      <color rgb="FFFF0000"/>
      <name val="Aptos Narrow"/>
      <scheme val="minor"/>
    </font>
    <font>
      <b/>
      <sz val="11"/>
      <color indexed="8"/>
      <name val="Aptos Narrow"/>
      <scheme val="minor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9"/>
      <color theme="0" tint="-0.499984740745262"/>
      <name val="Aptos Narrow"/>
      <family val="2"/>
      <scheme val="minor"/>
    </font>
    <font>
      <b/>
      <sz val="9"/>
      <color rgb="FF0070C0"/>
      <name val="Aptos Narrow"/>
      <scheme val="minor"/>
    </font>
    <font>
      <b/>
      <sz val="9"/>
      <color rgb="FFFF00FF"/>
      <name val="Aptos Narrow"/>
      <scheme val="minor"/>
    </font>
    <font>
      <b/>
      <sz val="9"/>
      <color rgb="FFCC9900"/>
      <name val="Aptos Narrow"/>
      <scheme val="minor"/>
    </font>
    <font>
      <b/>
      <sz val="9"/>
      <color theme="9" tint="-0.249977111117893"/>
      <name val="Aptos Narrow"/>
      <scheme val="minor"/>
    </font>
    <font>
      <b/>
      <sz val="9"/>
      <color rgb="FF7030A0"/>
      <name val="Aptos Narrow"/>
      <scheme val="minor"/>
    </font>
    <font>
      <b/>
      <sz val="9"/>
      <color rgb="FF92D050"/>
      <name val="Aptos Narrow"/>
      <scheme val="minor"/>
    </font>
    <font>
      <b/>
      <sz val="9"/>
      <color rgb="FFFF0000"/>
      <name val="Aptos Narrow"/>
      <scheme val="minor"/>
    </font>
    <font>
      <b/>
      <sz val="9"/>
      <color rgb="FF00B050"/>
      <name val="Aptos Narrow"/>
      <scheme val="minor"/>
    </font>
    <font>
      <b/>
      <sz val="11"/>
      <color rgb="FFFF66FF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1"/>
      <name val="Calibri"/>
      <family val="2"/>
    </font>
    <font>
      <b/>
      <sz val="8"/>
      <color theme="0" tint="-0.499984740745262"/>
      <name val="Calibri"/>
      <family val="2"/>
    </font>
    <font>
      <b/>
      <sz val="8"/>
      <color rgb="FFFF0000"/>
      <name val="Calibri"/>
      <family val="2"/>
    </font>
    <font>
      <sz val="8"/>
      <color rgb="FFFF0000"/>
      <name val="Arial"/>
      <family val="2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sz val="10"/>
      <color theme="1"/>
      <name val="Arial"/>
      <family val="2"/>
    </font>
    <font>
      <b/>
      <sz val="11"/>
      <color theme="9"/>
      <name val="Aptos Narrow"/>
      <family val="2"/>
      <scheme val="minor"/>
    </font>
    <font>
      <b/>
      <sz val="7"/>
      <name val="Calibri"/>
      <family val="2"/>
    </font>
    <font>
      <b/>
      <sz val="7"/>
      <color theme="0" tint="-0.499984740745262"/>
      <name val="Calibri"/>
      <family val="2"/>
    </font>
    <font>
      <b/>
      <sz val="7"/>
      <color theme="9"/>
      <name val="Calibri"/>
      <family val="2"/>
    </font>
    <font>
      <b/>
      <sz val="7"/>
      <color theme="0" tint="-0.34998626667073579"/>
      <name val="Calibri"/>
      <family val="2"/>
    </font>
    <font>
      <b/>
      <sz val="8"/>
      <color theme="0" tint="-0.34998626667073579"/>
      <name val="Calibri"/>
      <family val="2"/>
    </font>
    <font>
      <sz val="8"/>
      <color theme="1"/>
      <name val="Calibri"/>
      <family val="2"/>
    </font>
    <font>
      <sz val="7"/>
      <color theme="1"/>
      <name val="Arial"/>
      <family val="2"/>
    </font>
    <font>
      <b/>
      <sz val="7"/>
      <color rgb="FFFF0000"/>
      <name val="Calibri"/>
      <family val="2"/>
    </font>
    <font>
      <b/>
      <sz val="11"/>
      <color rgb="FFFF0000"/>
      <name val="Aptos Narrow"/>
      <scheme val="minor"/>
    </font>
    <font>
      <b/>
      <i/>
      <sz val="7"/>
      <color rgb="FF3C4043"/>
      <name val="Roboto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0" tint="-0.34998626667073579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Arial"/>
      <family val="2"/>
    </font>
    <font>
      <sz val="11"/>
      <color theme="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E06666"/>
        <bgColor indexed="64"/>
      </patternFill>
    </fill>
    <fill>
      <patternFill patternType="solid">
        <fgColor rgb="FFFFF2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33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5" fillId="0" borderId="0" xfId="1" applyFont="1"/>
    <xf numFmtId="0" fontId="20" fillId="0" borderId="0" xfId="0" applyFont="1"/>
    <xf numFmtId="0" fontId="21" fillId="0" borderId="0" xfId="0" applyFont="1" applyAlignment="1">
      <alignment horizontal="center"/>
    </xf>
    <xf numFmtId="165" fontId="22" fillId="0" borderId="0" xfId="0" applyNumberFormat="1" applyFont="1"/>
    <xf numFmtId="0" fontId="2" fillId="0" borderId="0" xfId="0" applyFont="1" applyAlignment="1">
      <alignment horizontal="right"/>
    </xf>
    <xf numFmtId="0" fontId="25" fillId="0" borderId="0" xfId="0" applyFont="1" applyAlignment="1">
      <alignment horizontal="left" textRotation="90"/>
    </xf>
    <xf numFmtId="9" fontId="25" fillId="0" borderId="0" xfId="1" applyFont="1" applyAlignment="1">
      <alignment horizontal="left"/>
    </xf>
    <xf numFmtId="0" fontId="26" fillId="0" borderId="0" xfId="0" applyFont="1" applyAlignment="1">
      <alignment horizontal="center" textRotation="90"/>
    </xf>
    <xf numFmtId="0" fontId="27" fillId="0" borderId="0" xfId="0" applyFont="1" applyAlignment="1">
      <alignment horizontal="center" textRotation="90"/>
    </xf>
    <xf numFmtId="0" fontId="28" fillId="0" borderId="0" xfId="0" applyFont="1" applyAlignment="1">
      <alignment horizontal="center" textRotation="90"/>
    </xf>
    <xf numFmtId="0" fontId="29" fillId="0" borderId="0" xfId="0" applyFont="1" applyAlignment="1">
      <alignment horizontal="center" textRotation="90"/>
    </xf>
    <xf numFmtId="0" fontId="30" fillId="0" borderId="0" xfId="0" applyFont="1" applyAlignment="1">
      <alignment horizontal="center" textRotation="90"/>
    </xf>
    <xf numFmtId="0" fontId="31" fillId="0" borderId="0" xfId="0" applyFont="1" applyAlignment="1">
      <alignment horizontal="center" textRotation="90"/>
    </xf>
    <xf numFmtId="0" fontId="32" fillId="0" borderId="0" xfId="0" applyFont="1" applyAlignment="1">
      <alignment horizontal="center" textRotation="90"/>
    </xf>
    <xf numFmtId="0" fontId="33" fillId="0" borderId="0" xfId="0" applyFont="1" applyAlignment="1">
      <alignment horizontal="center" textRotation="90"/>
    </xf>
    <xf numFmtId="0" fontId="1" fillId="12" borderId="19" xfId="0" applyFont="1" applyFill="1" applyBorder="1" applyAlignment="1">
      <alignment horizontal="center" vertical="center" textRotation="90"/>
    </xf>
    <xf numFmtId="0" fontId="1" fillId="15" borderId="18" xfId="0" applyFont="1" applyFill="1" applyBorder="1" applyAlignment="1">
      <alignment horizontal="center" vertical="center" textRotation="90"/>
    </xf>
    <xf numFmtId="0" fontId="1" fillId="15" borderId="7" xfId="0" applyFont="1" applyFill="1" applyBorder="1" applyAlignment="1">
      <alignment horizontal="center" vertical="center" textRotation="90"/>
    </xf>
    <xf numFmtId="0" fontId="1" fillId="15" borderId="8" xfId="0" applyFont="1" applyFill="1" applyBorder="1" applyAlignment="1">
      <alignment horizontal="center" vertical="center" textRotation="90"/>
    </xf>
    <xf numFmtId="0" fontId="34" fillId="16" borderId="19" xfId="0" applyFont="1" applyFill="1" applyBorder="1" applyAlignment="1">
      <alignment horizontal="center" vertical="center" textRotation="90"/>
    </xf>
    <xf numFmtId="0" fontId="1" fillId="17" borderId="18" xfId="0" applyFont="1" applyFill="1" applyBorder="1" applyAlignment="1">
      <alignment horizontal="center" vertical="center" textRotation="90"/>
    </xf>
    <xf numFmtId="0" fontId="1" fillId="17" borderId="7" xfId="0" applyFont="1" applyFill="1" applyBorder="1" applyAlignment="1">
      <alignment horizontal="center" vertical="center" textRotation="90"/>
    </xf>
    <xf numFmtId="0" fontId="1" fillId="17" borderId="8" xfId="0" applyFont="1" applyFill="1" applyBorder="1" applyAlignment="1">
      <alignment horizontal="center" vertical="center" textRotation="90"/>
    </xf>
    <xf numFmtId="0" fontId="35" fillId="16" borderId="19" xfId="0" applyFont="1" applyFill="1" applyBorder="1" applyAlignment="1">
      <alignment horizontal="center" vertical="center" textRotation="90"/>
    </xf>
    <xf numFmtId="0" fontId="1" fillId="18" borderId="18" xfId="0" applyFont="1" applyFill="1" applyBorder="1" applyAlignment="1">
      <alignment horizontal="center" vertical="center" textRotation="90"/>
    </xf>
    <xf numFmtId="0" fontId="1" fillId="18" borderId="7" xfId="0" applyFont="1" applyFill="1" applyBorder="1" applyAlignment="1">
      <alignment horizontal="center" vertical="center" textRotation="90"/>
    </xf>
    <xf numFmtId="0" fontId="1" fillId="18" borderId="8" xfId="0" applyFont="1" applyFill="1" applyBorder="1" applyAlignment="1">
      <alignment horizontal="center" vertical="center" textRotation="90"/>
    </xf>
    <xf numFmtId="0" fontId="36" fillId="16" borderId="19" xfId="0" applyFont="1" applyFill="1" applyBorder="1" applyAlignment="1">
      <alignment horizontal="center" vertical="center" textRotation="90"/>
    </xf>
    <xf numFmtId="0" fontId="0" fillId="9" borderId="18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0" fillId="15" borderId="18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10" fillId="15" borderId="8" xfId="0" applyFont="1" applyFill="1" applyBorder="1" applyAlignment="1">
      <alignment horizontal="center" vertical="center"/>
    </xf>
    <xf numFmtId="0" fontId="34" fillId="16" borderId="19" xfId="0" applyFont="1" applyFill="1" applyBorder="1" applyAlignment="1">
      <alignment horizontal="center" vertical="center"/>
    </xf>
    <xf numFmtId="0" fontId="10" fillId="17" borderId="18" xfId="0" applyFont="1" applyFill="1" applyBorder="1" applyAlignment="1">
      <alignment horizontal="center" vertical="center"/>
    </xf>
    <xf numFmtId="0" fontId="10" fillId="17" borderId="7" xfId="0" applyFont="1" applyFill="1" applyBorder="1" applyAlignment="1">
      <alignment horizontal="center" vertical="center"/>
    </xf>
    <xf numFmtId="0" fontId="10" fillId="17" borderId="8" xfId="0" applyFont="1" applyFill="1" applyBorder="1" applyAlignment="1">
      <alignment horizontal="center" vertical="center"/>
    </xf>
    <xf numFmtId="0" fontId="35" fillId="16" borderId="19" xfId="0" applyFont="1" applyFill="1" applyBorder="1" applyAlignment="1">
      <alignment horizontal="center" vertical="center"/>
    </xf>
    <xf numFmtId="0" fontId="10" fillId="18" borderId="18" xfId="0" applyFont="1" applyFill="1" applyBorder="1" applyAlignment="1">
      <alignment horizontal="center" vertical="center"/>
    </xf>
    <xf numFmtId="0" fontId="10" fillId="18" borderId="7" xfId="0" applyFont="1" applyFill="1" applyBorder="1" applyAlignment="1">
      <alignment horizontal="center" vertical="center"/>
    </xf>
    <xf numFmtId="0" fontId="10" fillId="18" borderId="8" xfId="0" applyFont="1" applyFill="1" applyBorder="1" applyAlignment="1">
      <alignment horizontal="center" vertical="center"/>
    </xf>
    <xf numFmtId="0" fontId="36" fillId="16" borderId="19" xfId="0" applyFont="1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9" borderId="19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18" borderId="18" xfId="0" applyFill="1" applyBorder="1" applyAlignment="1">
      <alignment horizontal="center" vertical="center"/>
    </xf>
    <xf numFmtId="0" fontId="0" fillId="18" borderId="8" xfId="0" applyFill="1" applyBorder="1" applyAlignment="1">
      <alignment horizontal="center" vertical="center"/>
    </xf>
    <xf numFmtId="0" fontId="0" fillId="20" borderId="19" xfId="0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10" fillId="21" borderId="19" xfId="0" applyFont="1" applyFill="1" applyBorder="1" applyAlignment="1">
      <alignment horizontal="center" vertical="center"/>
    </xf>
    <xf numFmtId="1" fontId="10" fillId="22" borderId="16" xfId="0" applyNumberFormat="1" applyFont="1" applyFill="1" applyBorder="1" applyAlignment="1">
      <alignment horizontal="center" vertical="center"/>
    </xf>
    <xf numFmtId="1" fontId="10" fillId="7" borderId="17" xfId="0" applyNumberFormat="1" applyFont="1" applyFill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20" fontId="1" fillId="23" borderId="19" xfId="0" applyNumberFormat="1" applyFont="1" applyFill="1" applyBorder="1" applyAlignment="1">
      <alignment horizontal="center" vertical="center"/>
    </xf>
    <xf numFmtId="0" fontId="5" fillId="23" borderId="17" xfId="0" applyFont="1" applyFill="1" applyBorder="1" applyAlignment="1">
      <alignment horizontal="center" vertical="center" wrapText="1"/>
    </xf>
    <xf numFmtId="1" fontId="45" fillId="24" borderId="16" xfId="0" applyNumberFormat="1" applyFont="1" applyFill="1" applyBorder="1" applyAlignment="1">
      <alignment horizontal="center" vertical="center"/>
    </xf>
    <xf numFmtId="20" fontId="1" fillId="13" borderId="19" xfId="0" applyNumberFormat="1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 wrapText="1"/>
    </xf>
    <xf numFmtId="0" fontId="17" fillId="13" borderId="42" xfId="0" applyFont="1" applyFill="1" applyBorder="1" applyAlignment="1">
      <alignment horizontal="center" vertical="center"/>
    </xf>
    <xf numFmtId="0" fontId="17" fillId="13" borderId="34" xfId="0" applyFont="1" applyFill="1" applyBorder="1" applyAlignment="1">
      <alignment horizontal="center" vertical="center"/>
    </xf>
    <xf numFmtId="0" fontId="10" fillId="13" borderId="19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1" fontId="10" fillId="13" borderId="17" xfId="0" applyNumberFormat="1" applyFont="1" applyFill="1" applyBorder="1" applyAlignment="1">
      <alignment horizontal="center" vertical="center"/>
    </xf>
    <xf numFmtId="0" fontId="10" fillId="13" borderId="8" xfId="0" applyFont="1" applyFill="1" applyBorder="1" applyAlignment="1">
      <alignment horizontal="center" vertical="center"/>
    </xf>
    <xf numFmtId="0" fontId="10" fillId="13" borderId="18" xfId="0" applyFont="1" applyFill="1" applyBorder="1" applyAlignment="1">
      <alignment horizontal="center" vertical="center"/>
    </xf>
    <xf numFmtId="0" fontId="10" fillId="13" borderId="20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1" fontId="54" fillId="0" borderId="17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center" vertical="center" wrapText="1"/>
    </xf>
    <xf numFmtId="0" fontId="5" fillId="24" borderId="0" xfId="0" applyFont="1" applyFill="1"/>
    <xf numFmtId="0" fontId="55" fillId="25" borderId="43" xfId="0" applyFont="1" applyFill="1" applyBorder="1" applyAlignment="1">
      <alignment vertical="center"/>
    </xf>
    <xf numFmtId="0" fontId="55" fillId="25" borderId="44" xfId="0" applyFont="1" applyFill="1" applyBorder="1" applyAlignment="1">
      <alignment vertical="center"/>
    </xf>
    <xf numFmtId="0" fontId="55" fillId="25" borderId="45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39" fillId="0" borderId="46" xfId="0" applyFont="1" applyBorder="1" applyAlignment="1">
      <alignment vertical="center" wrapText="1"/>
    </xf>
    <xf numFmtId="0" fontId="42" fillId="0" borderId="47" xfId="0" applyFont="1" applyBorder="1" applyAlignment="1">
      <alignment vertical="center" wrapText="1"/>
    </xf>
    <xf numFmtId="0" fontId="42" fillId="0" borderId="48" xfId="0" applyFont="1" applyBorder="1" applyAlignment="1">
      <alignment vertical="center" wrapText="1"/>
    </xf>
    <xf numFmtId="0" fontId="47" fillId="0" borderId="16" xfId="0" applyFont="1" applyBorder="1" applyAlignment="1">
      <alignment vertical="center" wrapText="1"/>
    </xf>
    <xf numFmtId="0" fontId="47" fillId="0" borderId="19" xfId="0" applyFont="1" applyBorder="1" applyAlignment="1">
      <alignment vertical="center" wrapText="1"/>
    </xf>
    <xf numFmtId="0" fontId="47" fillId="0" borderId="17" xfId="0" applyFont="1" applyBorder="1" applyAlignment="1">
      <alignment vertical="center" wrapText="1"/>
    </xf>
    <xf numFmtId="0" fontId="58" fillId="0" borderId="6" xfId="0" applyFont="1" applyBorder="1" applyAlignment="1">
      <alignment vertical="center" wrapText="1"/>
    </xf>
    <xf numFmtId="0" fontId="58" fillId="0" borderId="7" xfId="0" applyFont="1" applyBorder="1" applyAlignment="1">
      <alignment vertical="center" wrapText="1"/>
    </xf>
    <xf numFmtId="0" fontId="58" fillId="0" borderId="8" xfId="0" applyFont="1" applyBorder="1" applyAlignment="1">
      <alignment vertical="center" wrapText="1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48" fillId="0" borderId="21" xfId="0" applyFont="1" applyBorder="1" applyAlignment="1">
      <alignment vertical="center" wrapText="1"/>
    </xf>
    <xf numFmtId="0" fontId="48" fillId="0" borderId="24" xfId="0" applyFont="1" applyBorder="1" applyAlignment="1">
      <alignment vertical="center" wrapText="1"/>
    </xf>
    <xf numFmtId="0" fontId="48" fillId="0" borderId="22" xfId="0" applyFont="1" applyBorder="1" applyAlignment="1">
      <alignment vertical="center" wrapText="1"/>
    </xf>
    <xf numFmtId="0" fontId="44" fillId="0" borderId="6" xfId="0" applyFont="1" applyBorder="1" applyAlignment="1">
      <alignment vertical="center" wrapText="1"/>
    </xf>
    <xf numFmtId="0" fontId="44" fillId="0" borderId="7" xfId="0" applyFont="1" applyBorder="1" applyAlignment="1">
      <alignment vertical="center" wrapText="1"/>
    </xf>
    <xf numFmtId="0" fontId="44" fillId="0" borderId="15" xfId="0" applyFont="1" applyBorder="1" applyAlignment="1">
      <alignment vertical="center" wrapText="1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41" fillId="0" borderId="6" xfId="0" applyFont="1" applyBorder="1" applyAlignment="1">
      <alignment vertical="center" wrapText="1"/>
    </xf>
    <xf numFmtId="0" fontId="37" fillId="0" borderId="7" xfId="0" applyFont="1" applyBorder="1" applyAlignment="1">
      <alignment vertical="center" wrapText="1"/>
    </xf>
    <xf numFmtId="0" fontId="37" fillId="0" borderId="15" xfId="0" applyFont="1" applyBorder="1" applyAlignment="1">
      <alignment vertical="center" wrapText="1"/>
    </xf>
    <xf numFmtId="0" fontId="38" fillId="0" borderId="43" xfId="0" applyFont="1" applyBorder="1" applyAlignment="1">
      <alignment vertical="center" wrapText="1"/>
    </xf>
    <xf numFmtId="0" fontId="38" fillId="0" borderId="44" xfId="0" applyFont="1" applyBorder="1" applyAlignment="1">
      <alignment vertical="center" wrapText="1"/>
    </xf>
    <xf numFmtId="0" fontId="38" fillId="0" borderId="45" xfId="0" applyFont="1" applyBorder="1" applyAlignment="1">
      <alignment vertical="center" wrapText="1"/>
    </xf>
    <xf numFmtId="0" fontId="37" fillId="0" borderId="6" xfId="0" applyFont="1" applyBorder="1" applyAlignment="1">
      <alignment vertical="center" wrapText="1"/>
    </xf>
    <xf numFmtId="0" fontId="38" fillId="0" borderId="6" xfId="0" applyFont="1" applyBorder="1" applyAlignment="1">
      <alignment vertical="center" wrapText="1"/>
    </xf>
    <xf numFmtId="0" fontId="38" fillId="0" borderId="7" xfId="0" applyFont="1" applyBorder="1" applyAlignment="1">
      <alignment vertical="center" wrapText="1"/>
    </xf>
    <xf numFmtId="0" fontId="38" fillId="0" borderId="15" xfId="0" applyFont="1" applyBorder="1" applyAlignment="1">
      <alignment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0" fontId="43" fillId="12" borderId="16" xfId="0" applyFont="1" applyFill="1" applyBorder="1" applyAlignment="1">
      <alignment vertical="center" wrapText="1"/>
    </xf>
    <xf numFmtId="0" fontId="43" fillId="12" borderId="19" xfId="0" applyFont="1" applyFill="1" applyBorder="1" applyAlignment="1">
      <alignment vertical="center" wrapText="1"/>
    </xf>
    <xf numFmtId="0" fontId="43" fillId="12" borderId="17" xfId="0" applyFont="1" applyFill="1" applyBorder="1" applyAlignment="1">
      <alignment vertical="center" wrapText="1"/>
    </xf>
    <xf numFmtId="0" fontId="42" fillId="12" borderId="16" xfId="0" applyFont="1" applyFill="1" applyBorder="1" applyAlignment="1">
      <alignment vertical="center" wrapText="1"/>
    </xf>
    <xf numFmtId="0" fontId="42" fillId="12" borderId="19" xfId="0" applyFont="1" applyFill="1" applyBorder="1" applyAlignment="1">
      <alignment vertical="center" wrapText="1"/>
    </xf>
    <xf numFmtId="0" fontId="42" fillId="12" borderId="17" xfId="0" applyFont="1" applyFill="1" applyBorder="1" applyAlignment="1">
      <alignment vertical="center" wrapText="1"/>
    </xf>
    <xf numFmtId="0" fontId="44" fillId="0" borderId="16" xfId="0" applyFont="1" applyBorder="1" applyAlignment="1">
      <alignment vertical="center" wrapText="1"/>
    </xf>
    <xf numFmtId="0" fontId="44" fillId="0" borderId="19" xfId="0" applyFont="1" applyBorder="1" applyAlignment="1">
      <alignment vertical="center" wrapText="1"/>
    </xf>
    <xf numFmtId="0" fontId="44" fillId="0" borderId="17" xfId="0" applyFont="1" applyBorder="1" applyAlignment="1">
      <alignment vertical="center" wrapText="1"/>
    </xf>
    <xf numFmtId="0" fontId="43" fillId="12" borderId="6" xfId="0" applyFont="1" applyFill="1" applyBorder="1" applyAlignment="1">
      <alignment vertical="center" wrapText="1"/>
    </xf>
    <xf numFmtId="0" fontId="43" fillId="12" borderId="7" xfId="0" applyFont="1" applyFill="1" applyBorder="1" applyAlignment="1">
      <alignment vertical="center" wrapText="1"/>
    </xf>
    <xf numFmtId="0" fontId="43" fillId="12" borderId="8" xfId="0" applyFont="1" applyFill="1" applyBorder="1" applyAlignment="1">
      <alignment vertical="center" wrapText="1"/>
    </xf>
    <xf numFmtId="0" fontId="49" fillId="0" borderId="49" xfId="0" applyFont="1" applyBorder="1" applyAlignment="1">
      <alignment vertical="center" wrapText="1"/>
    </xf>
    <xf numFmtId="0" fontId="49" fillId="0" borderId="50" xfId="0" applyFont="1" applyBorder="1" applyAlignment="1">
      <alignment vertical="center" wrapText="1"/>
    </xf>
    <xf numFmtId="0" fontId="49" fillId="0" borderId="42" xfId="0" applyFont="1" applyBorder="1" applyAlignment="1">
      <alignment vertical="center" wrapText="1"/>
    </xf>
    <xf numFmtId="0" fontId="44" fillId="0" borderId="8" xfId="0" applyFont="1" applyBorder="1" applyAlignment="1">
      <alignment vertical="center" wrapText="1"/>
    </xf>
    <xf numFmtId="0" fontId="42" fillId="0" borderId="6" xfId="0" applyFont="1" applyBorder="1" applyAlignment="1">
      <alignment vertical="center" wrapText="1"/>
    </xf>
    <xf numFmtId="0" fontId="42" fillId="0" borderId="7" xfId="0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0" fontId="42" fillId="25" borderId="6" xfId="0" applyFont="1" applyFill="1" applyBorder="1" applyAlignment="1">
      <alignment vertical="center"/>
    </xf>
    <xf numFmtId="0" fontId="42" fillId="25" borderId="7" xfId="0" applyFont="1" applyFill="1" applyBorder="1" applyAlignment="1">
      <alignment vertical="center"/>
    </xf>
    <xf numFmtId="0" fontId="42" fillId="25" borderId="8" xfId="0" applyFont="1" applyFill="1" applyBorder="1" applyAlignment="1">
      <alignment vertical="center"/>
    </xf>
    <xf numFmtId="0" fontId="42" fillId="26" borderId="6" xfId="0" applyFont="1" applyFill="1" applyBorder="1" applyAlignment="1">
      <alignment vertical="center" wrapText="1"/>
    </xf>
    <xf numFmtId="0" fontId="42" fillId="26" borderId="7" xfId="0" applyFont="1" applyFill="1" applyBorder="1" applyAlignment="1">
      <alignment vertical="center" wrapText="1"/>
    </xf>
    <xf numFmtId="0" fontId="42" fillId="26" borderId="8" xfId="0" applyFont="1" applyFill="1" applyBorder="1" applyAlignment="1">
      <alignment vertical="center" wrapText="1"/>
    </xf>
    <xf numFmtId="0" fontId="42" fillId="26" borderId="51" xfId="0" applyFont="1" applyFill="1" applyBorder="1" applyAlignment="1">
      <alignment vertical="center" wrapText="1"/>
    </xf>
    <xf numFmtId="0" fontId="42" fillId="26" borderId="52" xfId="0" applyFont="1" applyFill="1" applyBorder="1" applyAlignment="1">
      <alignment vertical="center" wrapText="1"/>
    </xf>
    <xf numFmtId="0" fontId="42" fillId="26" borderId="14" xfId="0" applyFont="1" applyFill="1" applyBorder="1" applyAlignment="1">
      <alignment vertical="center" wrapText="1"/>
    </xf>
    <xf numFmtId="0" fontId="50" fillId="0" borderId="49" xfId="0" applyFont="1" applyBorder="1" applyAlignment="1">
      <alignment vertical="center" wrapText="1"/>
    </xf>
    <xf numFmtId="0" fontId="50" fillId="0" borderId="50" xfId="0" applyFont="1" applyBorder="1" applyAlignment="1">
      <alignment vertical="center" wrapText="1"/>
    </xf>
    <xf numFmtId="0" fontId="50" fillId="0" borderId="42" xfId="0" applyFont="1" applyBorder="1" applyAlignment="1">
      <alignment vertical="center" wrapText="1"/>
    </xf>
    <xf numFmtId="0" fontId="50" fillId="0" borderId="6" xfId="0" applyFont="1" applyBorder="1" applyAlignment="1">
      <alignment vertical="center" wrapText="1"/>
    </xf>
    <xf numFmtId="0" fontId="50" fillId="0" borderId="7" xfId="0" applyFont="1" applyBorder="1" applyAlignment="1">
      <alignment vertical="center" wrapText="1"/>
    </xf>
    <xf numFmtId="0" fontId="50" fillId="0" borderId="8" xfId="0" applyFont="1" applyBorder="1" applyAlignment="1">
      <alignment vertical="center" wrapText="1"/>
    </xf>
    <xf numFmtId="0" fontId="51" fillId="12" borderId="6" xfId="0" applyFont="1" applyFill="1" applyBorder="1" applyAlignment="1">
      <alignment vertical="center" wrapText="1"/>
    </xf>
    <xf numFmtId="0" fontId="51" fillId="12" borderId="7" xfId="0" applyFont="1" applyFill="1" applyBorder="1" applyAlignment="1">
      <alignment vertical="center" wrapText="1"/>
    </xf>
    <xf numFmtId="0" fontId="51" fillId="12" borderId="8" xfId="0" applyFont="1" applyFill="1" applyBorder="1" applyAlignment="1">
      <alignment vertical="center" wrapText="1"/>
    </xf>
    <xf numFmtId="0" fontId="50" fillId="0" borderId="51" xfId="0" applyFont="1" applyBorder="1" applyAlignment="1">
      <alignment vertical="center" wrapText="1"/>
    </xf>
    <xf numFmtId="0" fontId="50" fillId="0" borderId="52" xfId="0" applyFont="1" applyBorder="1" applyAlignment="1">
      <alignment vertical="center" wrapText="1"/>
    </xf>
    <xf numFmtId="0" fontId="50" fillId="0" borderId="14" xfId="0" applyFont="1" applyBorder="1" applyAlignment="1">
      <alignment vertical="center" wrapText="1"/>
    </xf>
    <xf numFmtId="0" fontId="52" fillId="0" borderId="49" xfId="0" applyFont="1" applyBorder="1" applyAlignment="1">
      <alignment vertical="center" wrapText="1"/>
    </xf>
    <xf numFmtId="0" fontId="52" fillId="0" borderId="50" xfId="0" applyFont="1" applyBorder="1" applyAlignment="1">
      <alignment vertical="center" wrapText="1"/>
    </xf>
    <xf numFmtId="0" fontId="52" fillId="0" borderId="42" xfId="0" applyFont="1" applyBorder="1" applyAlignment="1">
      <alignment vertical="center" wrapText="1"/>
    </xf>
    <xf numFmtId="0" fontId="53" fillId="0" borderId="6" xfId="0" applyFont="1" applyBorder="1" applyAlignment="1">
      <alignment vertical="center" wrapText="1"/>
    </xf>
    <xf numFmtId="0" fontId="53" fillId="0" borderId="7" xfId="0" applyFont="1" applyBorder="1" applyAlignment="1">
      <alignment vertical="center" wrapText="1"/>
    </xf>
    <xf numFmtId="0" fontId="53" fillId="0" borderId="8" xfId="0" applyFont="1" applyBorder="1" applyAlignment="1">
      <alignment vertical="center" wrapText="1"/>
    </xf>
    <xf numFmtId="0" fontId="52" fillId="0" borderId="6" xfId="0" applyFont="1" applyBorder="1" applyAlignment="1">
      <alignment vertical="center" wrapText="1"/>
    </xf>
    <xf numFmtId="0" fontId="52" fillId="0" borderId="7" xfId="0" applyFont="1" applyBorder="1" applyAlignment="1">
      <alignment vertical="center" wrapText="1"/>
    </xf>
    <xf numFmtId="0" fontId="52" fillId="0" borderId="8" xfId="0" applyFont="1" applyBorder="1" applyAlignment="1">
      <alignment vertical="center" wrapText="1"/>
    </xf>
    <xf numFmtId="0" fontId="46" fillId="0" borderId="6" xfId="0" applyFont="1" applyBorder="1" applyAlignment="1">
      <alignment vertical="center" wrapText="1"/>
    </xf>
    <xf numFmtId="0" fontId="46" fillId="0" borderId="7" xfId="0" applyFont="1" applyBorder="1" applyAlignment="1">
      <alignment vertical="center" wrapText="1"/>
    </xf>
    <xf numFmtId="0" fontId="46" fillId="0" borderId="8" xfId="0" applyFont="1" applyBorder="1" applyAlignment="1">
      <alignment vertical="center" wrapText="1"/>
    </xf>
    <xf numFmtId="0" fontId="49" fillId="0" borderId="27" xfId="0" applyFont="1" applyBorder="1" applyAlignment="1">
      <alignment vertical="center" wrapText="1"/>
    </xf>
    <xf numFmtId="0" fontId="49" fillId="0" borderId="28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3" fillId="27" borderId="6" xfId="0" applyFont="1" applyFill="1" applyBorder="1" applyAlignment="1">
      <alignment vertical="center" wrapText="1"/>
    </xf>
    <xf numFmtId="0" fontId="43" fillId="27" borderId="7" xfId="0" applyFont="1" applyFill="1" applyBorder="1" applyAlignment="1">
      <alignment vertical="center" wrapText="1"/>
    </xf>
    <xf numFmtId="0" fontId="43" fillId="27" borderId="15" xfId="0" applyFont="1" applyFill="1" applyBorder="1" applyAlignment="1">
      <alignment vertical="center" wrapText="1"/>
    </xf>
    <xf numFmtId="0" fontId="49" fillId="0" borderId="6" xfId="0" applyFont="1" applyBorder="1" applyAlignment="1">
      <alignment vertical="center" wrapText="1"/>
    </xf>
    <xf numFmtId="0" fontId="49" fillId="0" borderId="7" xfId="0" applyFont="1" applyBorder="1" applyAlignment="1">
      <alignment vertical="center" wrapText="1"/>
    </xf>
    <xf numFmtId="0" fontId="49" fillId="0" borderId="15" xfId="0" applyFont="1" applyBorder="1" applyAlignment="1">
      <alignment vertical="center" wrapText="1"/>
    </xf>
    <xf numFmtId="0" fontId="42" fillId="0" borderId="15" xfId="0" applyFont="1" applyBorder="1" applyAlignment="1">
      <alignment vertical="center" wrapText="1"/>
    </xf>
    <xf numFmtId="0" fontId="43" fillId="28" borderId="6" xfId="0" applyFont="1" applyFill="1" applyBorder="1" applyAlignment="1">
      <alignment vertical="center" wrapText="1"/>
    </xf>
    <xf numFmtId="0" fontId="43" fillId="28" borderId="7" xfId="0" applyFont="1" applyFill="1" applyBorder="1" applyAlignment="1">
      <alignment vertical="center" wrapText="1"/>
    </xf>
    <xf numFmtId="0" fontId="43" fillId="28" borderId="15" xfId="0" applyFont="1" applyFill="1" applyBorder="1" applyAlignment="1">
      <alignment vertical="center" wrapText="1"/>
    </xf>
    <xf numFmtId="0" fontId="56" fillId="0" borderId="49" xfId="0" applyFont="1" applyBorder="1" applyAlignment="1">
      <alignment vertical="center" wrapText="1"/>
    </xf>
    <xf numFmtId="0" fontId="56" fillId="0" borderId="50" xfId="0" applyFont="1" applyBorder="1" applyAlignment="1">
      <alignment vertical="center" wrapText="1"/>
    </xf>
    <xf numFmtId="0" fontId="56" fillId="0" borderId="42" xfId="0" applyFont="1" applyBorder="1" applyAlignment="1">
      <alignment vertical="center" wrapText="1"/>
    </xf>
    <xf numFmtId="0" fontId="56" fillId="0" borderId="6" xfId="0" applyFont="1" applyBorder="1" applyAlignment="1">
      <alignment vertical="center" wrapText="1"/>
    </xf>
    <xf numFmtId="0" fontId="56" fillId="0" borderId="7" xfId="0" applyFont="1" applyBorder="1" applyAlignment="1">
      <alignment vertical="center" wrapText="1"/>
    </xf>
    <xf numFmtId="0" fontId="56" fillId="0" borderId="8" xfId="0" applyFont="1" applyBorder="1" applyAlignment="1">
      <alignment vertical="center" wrapText="1"/>
    </xf>
    <xf numFmtId="0" fontId="57" fillId="0" borderId="6" xfId="0" applyFont="1" applyBorder="1" applyAlignment="1">
      <alignment vertical="center" wrapText="1"/>
    </xf>
    <xf numFmtId="0" fontId="57" fillId="0" borderId="7" xfId="0" applyFont="1" applyBorder="1" applyAlignment="1">
      <alignment vertical="center" wrapText="1"/>
    </xf>
    <xf numFmtId="0" fontId="57" fillId="0" borderId="8" xfId="0" applyFont="1" applyBorder="1" applyAlignment="1">
      <alignment vertical="center" wrapText="1"/>
    </xf>
    <xf numFmtId="0" fontId="59" fillId="0" borderId="6" xfId="0" applyFont="1" applyBorder="1" applyAlignment="1">
      <alignment vertical="center" wrapText="1"/>
    </xf>
    <xf numFmtId="0" fontId="59" fillId="0" borderId="7" xfId="0" applyFont="1" applyBorder="1" applyAlignment="1">
      <alignment vertical="center" wrapText="1"/>
    </xf>
    <xf numFmtId="0" fontId="59" fillId="0" borderId="8" xfId="0" applyFont="1" applyBorder="1" applyAlignment="1">
      <alignment vertical="center" wrapText="1"/>
    </xf>
    <xf numFmtId="0" fontId="60" fillId="0" borderId="6" xfId="0" applyFont="1" applyBorder="1" applyAlignment="1">
      <alignment vertical="center"/>
    </xf>
    <xf numFmtId="0" fontId="60" fillId="0" borderId="7" xfId="0" applyFont="1" applyBorder="1" applyAlignment="1">
      <alignment vertical="center"/>
    </xf>
    <xf numFmtId="0" fontId="60" fillId="0" borderId="8" xfId="0" applyFont="1" applyBorder="1" applyAlignment="1">
      <alignment vertical="center"/>
    </xf>
    <xf numFmtId="0" fontId="61" fillId="12" borderId="6" xfId="0" applyFont="1" applyFill="1" applyBorder="1" applyAlignment="1">
      <alignment vertical="center" wrapText="1"/>
    </xf>
    <xf numFmtId="0" fontId="61" fillId="12" borderId="7" xfId="0" applyFont="1" applyFill="1" applyBorder="1" applyAlignment="1">
      <alignment vertical="center" wrapText="1"/>
    </xf>
    <xf numFmtId="0" fontId="61" fillId="12" borderId="8" xfId="0" applyFont="1" applyFill="1" applyBorder="1" applyAlignment="1">
      <alignment vertical="center" wrapText="1"/>
    </xf>
    <xf numFmtId="0" fontId="56" fillId="0" borderId="51" xfId="0" applyFont="1" applyBorder="1" applyAlignment="1">
      <alignment vertical="center" wrapText="1"/>
    </xf>
    <xf numFmtId="0" fontId="56" fillId="0" borderId="52" xfId="0" applyFont="1" applyBorder="1" applyAlignment="1">
      <alignment vertical="center" wrapText="1"/>
    </xf>
    <xf numFmtId="0" fontId="56" fillId="0" borderId="14" xfId="0" applyFont="1" applyBorder="1" applyAlignment="1">
      <alignment vertical="center" wrapText="1"/>
    </xf>
    <xf numFmtId="0" fontId="2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41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</dxfs>
  <tableStyles count="0" defaultTableStyle="TableStyleMedium2" defaultPivotStyle="PivotStyleLight16"/>
  <colors>
    <mruColors>
      <color rgb="FFFF00FF"/>
      <color rgb="FFCC9900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0.50406504065040647</c:v>
                </c:pt>
                <c:pt idx="1">
                  <c:v>0.44444444444444442</c:v>
                </c:pt>
                <c:pt idx="2">
                  <c:v>0.55319148936170215</c:v>
                </c:pt>
                <c:pt idx="3">
                  <c:v>0.58823529411764708</c:v>
                </c:pt>
                <c:pt idx="4">
                  <c:v>0.54430379746835444</c:v>
                </c:pt>
                <c:pt idx="5">
                  <c:v>0.515625</c:v>
                </c:pt>
                <c:pt idx="6">
                  <c:v>0.46560846560846558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7-4037-973C-C7541C20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SUM!$L$2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SUM!$L$3:$L$9</c:f>
              <c:numCache>
                <c:formatCode>0%</c:formatCode>
                <c:ptCount val="7"/>
                <c:pt idx="0">
                  <c:v>0</c:v>
                </c:pt>
                <c:pt idx="1">
                  <c:v>0.1728395061728395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0.109375</c:v>
                </c:pt>
                <c:pt idx="6">
                  <c:v>4.2328042328042326E-2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5-4841-BA8D-193FE48044BC}"/>
            </c:ext>
          </c:extLst>
        </c:ser>
        <c:ser>
          <c:idx val="2"/>
          <c:order val="1"/>
          <c:tx>
            <c:strRef>
              <c:f>SUM!$M$2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SUM!$M$3:$M$9</c:f>
              <c:numCache>
                <c:formatCode>0%</c:formatCode>
                <c:ptCount val="7"/>
                <c:pt idx="0">
                  <c:v>9.7560975609756101E-2</c:v>
                </c:pt>
                <c:pt idx="1">
                  <c:v>0.13580246913580246</c:v>
                </c:pt>
                <c:pt idx="2">
                  <c:v>2.1276595744680851E-2</c:v>
                </c:pt>
                <c:pt idx="3">
                  <c:v>0.10084033613445378</c:v>
                </c:pt>
                <c:pt idx="4">
                  <c:v>0.17721518987341772</c:v>
                </c:pt>
                <c:pt idx="5">
                  <c:v>0.1015625</c:v>
                </c:pt>
                <c:pt idx="6">
                  <c:v>0.14814814814814814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841-BA8D-193FE48044BC}"/>
            </c:ext>
          </c:extLst>
        </c:ser>
        <c:ser>
          <c:idx val="3"/>
          <c:order val="2"/>
          <c:tx>
            <c:strRef>
              <c:f>SUM!$N$2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SUM!$N$3:$N$9</c:f>
              <c:numCache>
                <c:formatCode>0%</c:formatCode>
                <c:ptCount val="7"/>
                <c:pt idx="0">
                  <c:v>0.35772357723577236</c:v>
                </c:pt>
                <c:pt idx="1">
                  <c:v>0.22222222222222221</c:v>
                </c:pt>
                <c:pt idx="2">
                  <c:v>0.42553191489361702</c:v>
                </c:pt>
                <c:pt idx="3">
                  <c:v>0.23529411764705882</c:v>
                </c:pt>
                <c:pt idx="4">
                  <c:v>0.27848101265822783</c:v>
                </c:pt>
                <c:pt idx="5">
                  <c:v>0.25</c:v>
                </c:pt>
                <c:pt idx="6">
                  <c:v>0.33862433862433861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5-4841-BA8D-193FE48044BC}"/>
            </c:ext>
          </c:extLst>
        </c:ser>
        <c:ser>
          <c:idx val="4"/>
          <c:order val="3"/>
          <c:tx>
            <c:strRef>
              <c:f>SUM!$O$2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SUM!$O$3:$O$9</c:f>
              <c:numCache>
                <c:formatCode>0%</c:formatCode>
                <c:ptCount val="7"/>
                <c:pt idx="0">
                  <c:v>9.7560975609756101E-2</c:v>
                </c:pt>
                <c:pt idx="1">
                  <c:v>3.7037037037037035E-2</c:v>
                </c:pt>
                <c:pt idx="2">
                  <c:v>2.1276595744680851E-2</c:v>
                </c:pt>
                <c:pt idx="3">
                  <c:v>6.7226890756302518E-2</c:v>
                </c:pt>
                <c:pt idx="4">
                  <c:v>4.4303797468354431E-2</c:v>
                </c:pt>
                <c:pt idx="5">
                  <c:v>2.34375E-2</c:v>
                </c:pt>
                <c:pt idx="6">
                  <c:v>2.1164021164021163E-2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5-4841-BA8D-193FE48044BC}"/>
            </c:ext>
          </c:extLst>
        </c:ser>
        <c:ser>
          <c:idx val="5"/>
          <c:order val="4"/>
          <c:tx>
            <c:strRef>
              <c:f>SUM!$P$2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SUM!$P$3:$P$9</c:f>
              <c:numCache>
                <c:formatCode>0%</c:formatCode>
                <c:ptCount val="7"/>
                <c:pt idx="0">
                  <c:v>8.130081300813009E-3</c:v>
                </c:pt>
                <c:pt idx="1">
                  <c:v>1.2345679012345678E-2</c:v>
                </c:pt>
                <c:pt idx="2">
                  <c:v>4.2553191489361701E-2</c:v>
                </c:pt>
                <c:pt idx="3">
                  <c:v>1.680672268907563E-2</c:v>
                </c:pt>
                <c:pt idx="4">
                  <c:v>1.2658227848101266E-2</c:v>
                </c:pt>
                <c:pt idx="5">
                  <c:v>4.6875E-2</c:v>
                </c:pt>
                <c:pt idx="6">
                  <c:v>2.6455026455026454E-2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5-4841-BA8D-193FE48044BC}"/>
            </c:ext>
          </c:extLst>
        </c:ser>
        <c:ser>
          <c:idx val="6"/>
          <c:order val="5"/>
          <c:tx>
            <c:strRef>
              <c:f>SUM!$Q$2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SUM!$Q$3:$Q$9</c:f>
              <c:numCache>
                <c:formatCode>0%</c:formatCode>
                <c:ptCount val="7"/>
                <c:pt idx="0">
                  <c:v>8.130081300813009E-3</c:v>
                </c:pt>
                <c:pt idx="1">
                  <c:v>0</c:v>
                </c:pt>
                <c:pt idx="2">
                  <c:v>0</c:v>
                </c:pt>
                <c:pt idx="3">
                  <c:v>2.5210084033613446E-2</c:v>
                </c:pt>
                <c:pt idx="4">
                  <c:v>6.3291139240506328E-3</c:v>
                </c:pt>
                <c:pt idx="5">
                  <c:v>3.90625E-2</c:v>
                </c:pt>
                <c:pt idx="6">
                  <c:v>1.0582010582010581E-2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5-4841-BA8D-193FE480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88D-4914-AFBD-770D5B47FCF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88D-4914-AFBD-770D5B47FCF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88D-4914-AFBD-770D5B47FCF5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88D-4914-AFBD-770D5B47FCF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88D-4914-AFBD-770D5B47FCF5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88D-4914-AFBD-770D5B47FCF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88D-4914-AFBD-770D5B47FCF5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8D-4914-AFBD-770D5B47FCF5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8D-4914-AFBD-770D5B47FCF5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8D-4914-AFBD-770D5B47FCF5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8D-4914-AFBD-770D5B47FCF5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8D-4914-AFBD-770D5B47FCF5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88D-4914-AFBD-770D5B47FCF5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SUM!$C$11:$I$11</c:f>
              <c:numCache>
                <c:formatCode>General</c:formatCode>
                <c:ptCount val="7"/>
                <c:pt idx="0">
                  <c:v>36</c:v>
                </c:pt>
                <c:pt idx="1">
                  <c:v>105</c:v>
                </c:pt>
                <c:pt idx="2">
                  <c:v>250</c:v>
                </c:pt>
                <c:pt idx="3">
                  <c:v>38</c:v>
                </c:pt>
                <c:pt idx="4">
                  <c:v>19</c:v>
                </c:pt>
                <c:pt idx="5">
                  <c:v>12</c:v>
                </c:pt>
                <c:pt idx="6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88D-4914-AFBD-770D5B47F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73-4B4A-B7C8-5BF71E0F46E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73-4B4A-B7C8-5BF71E0F46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173-4B4A-B7C8-5BF71E0F46E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173-4B4A-B7C8-5BF71E0F46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173-4B4A-B7C8-5BF71E0F46E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173-4B4A-B7C8-5BF71E0F46E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73-4B4A-B7C8-5BF71E0F46E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73-4B4A-B7C8-5BF71E0F46E6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73-4B4A-B7C8-5BF71E0F46E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73-4B4A-B7C8-5BF71E0F46E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73-4B4A-B7C8-5BF71E0F46E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73-4B4A-B7C8-5BF71E0F46E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SUM!$C$11:$H$11</c:f>
              <c:numCache>
                <c:formatCode>General</c:formatCode>
                <c:ptCount val="6"/>
                <c:pt idx="0">
                  <c:v>36</c:v>
                </c:pt>
                <c:pt idx="1">
                  <c:v>105</c:v>
                </c:pt>
                <c:pt idx="2">
                  <c:v>250</c:v>
                </c:pt>
                <c:pt idx="3">
                  <c:v>38</c:v>
                </c:pt>
                <c:pt idx="4">
                  <c:v>19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173-4B4A-B7C8-5BF71E0F4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[TOTALS - 2024.04.01 - WK12 (v2).xlsx]Sheet2!PivotTable1</c:name>
    <c:fmtId val="4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Sheet2!$B$3</c:f>
              <c:strCache>
                <c:ptCount val="1"/>
                <c:pt idx="0">
                  <c:v>Sum of BYPASS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12-443B-9F01-192C5FCC73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12-443B-9F01-192C5FCC73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12-443B-9F01-192C5FCC732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12-443B-9F01-192C5FCC732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12-443B-9F01-192C5FCC732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C12-443B-9F01-192C5FCC732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C12-443B-9F01-192C5FCC732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C12-443B-9F01-192C5FCC732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C12-443B-9F01-192C5FCC732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C12-443B-9F01-192C5FCC732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C12-443B-9F01-192C5FCC732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C12-443B-9F01-192C5FCC732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C12-443B-9F01-192C5FCC732B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C12-443B-9F01-192C5FCC732B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C12-443B-9F01-192C5FCC732B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C12-443B-9F01-192C5FCC732B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C12-443B-9F01-192C5FCC732B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C12-443B-9F01-192C5FCC732B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C12-443B-9F01-192C5FCC732B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C12-443B-9F01-192C5FCC732B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AC12-443B-9F01-192C5FCC732B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AC12-443B-9F01-192C5FCC732B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AC12-443B-9F01-192C5FCC732B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AC12-443B-9F01-192C5FCC732B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AC12-443B-9F01-192C5FCC732B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AC12-443B-9F01-192C5FCC732B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AC12-443B-9F01-192C5FCC732B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AC12-443B-9F01-192C5FCC732B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AC12-443B-9F01-192C5FCC732B}"/>
              </c:ext>
            </c:extLst>
          </c:dPt>
          <c:cat>
            <c:strRef>
              <c:f>Sheet2!$A$4:$A$33</c:f>
              <c:strCache>
                <c:ptCount val="29"/>
                <c:pt idx="0">
                  <c:v>Bart</c:v>
                </c:pt>
                <c:pt idx="1">
                  <c:v>Bohn</c:v>
                </c:pt>
                <c:pt idx="2">
                  <c:v>Brent</c:v>
                </c:pt>
                <c:pt idx="3">
                  <c:v>Carrie</c:v>
                </c:pt>
                <c:pt idx="4">
                  <c:v>Cliff</c:v>
                </c:pt>
                <c:pt idx="5">
                  <c:v>Cynthia </c:v>
                </c:pt>
                <c:pt idx="6">
                  <c:v>Glenn</c:v>
                </c:pt>
                <c:pt idx="7">
                  <c:v>Gloria</c:v>
                </c:pt>
                <c:pt idx="8">
                  <c:v>Jerry</c:v>
                </c:pt>
                <c:pt idx="9">
                  <c:v>Joy</c:v>
                </c:pt>
                <c:pt idx="10">
                  <c:v>Kathy</c:v>
                </c:pt>
                <c:pt idx="11">
                  <c:v>Kim</c:v>
                </c:pt>
                <c:pt idx="12">
                  <c:v>Larry</c:v>
                </c:pt>
                <c:pt idx="13">
                  <c:v>Maria</c:v>
                </c:pt>
                <c:pt idx="14">
                  <c:v>Mr.West</c:v>
                </c:pt>
                <c:pt idx="15">
                  <c:v>Phil</c:v>
                </c:pt>
                <c:pt idx="16">
                  <c:v>Ples</c:v>
                </c:pt>
                <c:pt idx="17">
                  <c:v>Roger</c:v>
                </c:pt>
                <c:pt idx="18">
                  <c:v>Sam</c:v>
                </c:pt>
                <c:pt idx="19">
                  <c:v>Sammye</c:v>
                </c:pt>
                <c:pt idx="20">
                  <c:v>Sandra</c:v>
                </c:pt>
                <c:pt idx="21">
                  <c:v>Sherry</c:v>
                </c:pt>
                <c:pt idx="22">
                  <c:v>Steve</c:v>
                </c:pt>
                <c:pt idx="23">
                  <c:v>Suzanne</c:v>
                </c:pt>
                <c:pt idx="24">
                  <c:v>TBD</c:v>
                </c:pt>
                <c:pt idx="25">
                  <c:v>Ted</c:v>
                </c:pt>
                <c:pt idx="26">
                  <c:v>Tim</c:v>
                </c:pt>
                <c:pt idx="27">
                  <c:v>Todd</c:v>
                </c:pt>
                <c:pt idx="28">
                  <c:v>Wayne</c:v>
                </c:pt>
              </c:strCache>
            </c:strRef>
          </c:cat>
          <c:val>
            <c:numRef>
              <c:f>Sheet2!$B$4:$B$33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5</c:v>
                </c:pt>
                <c:pt idx="14">
                  <c:v>15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AC12-443B-9F01-192C5FCC732B}"/>
            </c:ext>
          </c:extLst>
        </c:ser>
        <c:ser>
          <c:idx val="1"/>
          <c:order val="1"/>
          <c:tx>
            <c:strRef>
              <c:f>Sheet2!$C$3</c:f>
              <c:strCache>
                <c:ptCount val="1"/>
                <c:pt idx="0">
                  <c:v>Sum of NO SHOW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AC12-443B-9F01-192C5FCC73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AC12-443B-9F01-192C5FCC73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AC12-443B-9F01-192C5FCC732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2-AC12-443B-9F01-192C5FCC732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4-AC12-443B-9F01-192C5FCC732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6-AC12-443B-9F01-192C5FCC732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8-AC12-443B-9F01-192C5FCC732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A-AC12-443B-9F01-192C5FCC732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C-AC12-443B-9F01-192C5FCC732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E-AC12-443B-9F01-192C5FCC732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0-AC12-443B-9F01-192C5FCC732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2-AC12-443B-9F01-192C5FCC732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4-AC12-443B-9F01-192C5FCC732B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6-AC12-443B-9F01-192C5FCC732B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8-AC12-443B-9F01-192C5FCC732B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A-AC12-443B-9F01-192C5FCC732B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C-AC12-443B-9F01-192C5FCC732B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E-AC12-443B-9F01-192C5FCC732B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0-AC12-443B-9F01-192C5FCC732B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2-AC12-443B-9F01-192C5FCC732B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4-AC12-443B-9F01-192C5FCC732B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6-AC12-443B-9F01-192C5FCC732B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8-AC12-443B-9F01-192C5FCC732B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A-AC12-443B-9F01-192C5FCC732B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C-AC12-443B-9F01-192C5FCC732B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E-AC12-443B-9F01-192C5FCC732B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0-AC12-443B-9F01-192C5FCC732B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2-AC12-443B-9F01-192C5FCC732B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4-AC12-443B-9F01-192C5FCC732B}"/>
              </c:ext>
            </c:extLst>
          </c:dPt>
          <c:cat>
            <c:strRef>
              <c:f>Sheet2!$A$4:$A$33</c:f>
              <c:strCache>
                <c:ptCount val="29"/>
                <c:pt idx="0">
                  <c:v>Bart</c:v>
                </c:pt>
                <c:pt idx="1">
                  <c:v>Bohn</c:v>
                </c:pt>
                <c:pt idx="2">
                  <c:v>Brent</c:v>
                </c:pt>
                <c:pt idx="3">
                  <c:v>Carrie</c:v>
                </c:pt>
                <c:pt idx="4">
                  <c:v>Cliff</c:v>
                </c:pt>
                <c:pt idx="5">
                  <c:v>Cynthia </c:v>
                </c:pt>
                <c:pt idx="6">
                  <c:v>Glenn</c:v>
                </c:pt>
                <c:pt idx="7">
                  <c:v>Gloria</c:v>
                </c:pt>
                <c:pt idx="8">
                  <c:v>Jerry</c:v>
                </c:pt>
                <c:pt idx="9">
                  <c:v>Joy</c:v>
                </c:pt>
                <c:pt idx="10">
                  <c:v>Kathy</c:v>
                </c:pt>
                <c:pt idx="11">
                  <c:v>Kim</c:v>
                </c:pt>
                <c:pt idx="12">
                  <c:v>Larry</c:v>
                </c:pt>
                <c:pt idx="13">
                  <c:v>Maria</c:v>
                </c:pt>
                <c:pt idx="14">
                  <c:v>Mr.West</c:v>
                </c:pt>
                <c:pt idx="15">
                  <c:v>Phil</c:v>
                </c:pt>
                <c:pt idx="16">
                  <c:v>Ples</c:v>
                </c:pt>
                <c:pt idx="17">
                  <c:v>Roger</c:v>
                </c:pt>
                <c:pt idx="18">
                  <c:v>Sam</c:v>
                </c:pt>
                <c:pt idx="19">
                  <c:v>Sammye</c:v>
                </c:pt>
                <c:pt idx="20">
                  <c:v>Sandra</c:v>
                </c:pt>
                <c:pt idx="21">
                  <c:v>Sherry</c:v>
                </c:pt>
                <c:pt idx="22">
                  <c:v>Steve</c:v>
                </c:pt>
                <c:pt idx="23">
                  <c:v>Suzanne</c:v>
                </c:pt>
                <c:pt idx="24">
                  <c:v>TBD</c:v>
                </c:pt>
                <c:pt idx="25">
                  <c:v>Ted</c:v>
                </c:pt>
                <c:pt idx="26">
                  <c:v>Tim</c:v>
                </c:pt>
                <c:pt idx="27">
                  <c:v>Todd</c:v>
                </c:pt>
                <c:pt idx="28">
                  <c:v>Wayne</c:v>
                </c:pt>
              </c:strCache>
            </c:strRef>
          </c:cat>
          <c:val>
            <c:numRef>
              <c:f>Sheet2!$C$4:$C$33</c:f>
              <c:numCache>
                <c:formatCode>General</c:formatCode>
                <c:ptCount val="29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8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9</c:v>
                </c:pt>
                <c:pt idx="18">
                  <c:v>2</c:v>
                </c:pt>
                <c:pt idx="19">
                  <c:v>19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12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  <c:pt idx="27">
                  <c:v>2</c:v>
                </c:pt>
                <c:pt idx="2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5-AC12-443B-9F01-192C5FCC7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[TOTALS - 2024.04.01 - WK12 (v2).xlsx]Sheet2!PivotTable1</c:name>
    <c:fmtId val="7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Sheet2!$B$3</c:f>
              <c:strCache>
                <c:ptCount val="1"/>
                <c:pt idx="0">
                  <c:v>Sum of BYPASS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2B-4A14-B688-CBA9BB26D4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2B-4A14-B688-CBA9BB26D4C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2B-4A14-B688-CBA9BB26D4C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2B-4A14-B688-CBA9BB26D4C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22B-4A14-B688-CBA9BB26D4C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22B-4A14-B688-CBA9BB26D4C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22B-4A14-B688-CBA9BB26D4C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22B-4A14-B688-CBA9BB26D4C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22B-4A14-B688-CBA9BB26D4C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22B-4A14-B688-CBA9BB26D4C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2B-4A14-B688-CBA9BB26D4C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22B-4A14-B688-CBA9BB26D4C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22B-4A14-B688-CBA9BB26D4C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22B-4A14-B688-CBA9BB26D4C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22B-4A14-B688-CBA9BB26D4C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22B-4A14-B688-CBA9BB26D4C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22B-4A14-B688-CBA9BB26D4C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22B-4A14-B688-CBA9BB26D4C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22B-4A14-B688-CBA9BB26D4C1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22B-4A14-B688-CBA9BB26D4C1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222B-4A14-B688-CBA9BB26D4C1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222B-4A14-B688-CBA9BB26D4C1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222B-4A14-B688-CBA9BB26D4C1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222B-4A14-B688-CBA9BB26D4C1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222B-4A14-B688-CBA9BB26D4C1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222B-4A14-B688-CBA9BB26D4C1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222B-4A14-B688-CBA9BB26D4C1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222B-4A14-B688-CBA9BB26D4C1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222B-4A14-B688-CBA9BB26D4C1}"/>
              </c:ext>
            </c:extLst>
          </c:dPt>
          <c:cat>
            <c:strRef>
              <c:f>Sheet2!$A$4:$A$33</c:f>
              <c:strCache>
                <c:ptCount val="29"/>
                <c:pt idx="0">
                  <c:v>Bart</c:v>
                </c:pt>
                <c:pt idx="1">
                  <c:v>Bohn</c:v>
                </c:pt>
                <c:pt idx="2">
                  <c:v>Brent</c:v>
                </c:pt>
                <c:pt idx="3">
                  <c:v>Carrie</c:v>
                </c:pt>
                <c:pt idx="4">
                  <c:v>Cliff</c:v>
                </c:pt>
                <c:pt idx="5">
                  <c:v>Cynthia </c:v>
                </c:pt>
                <c:pt idx="6">
                  <c:v>Glenn</c:v>
                </c:pt>
                <c:pt idx="7">
                  <c:v>Gloria</c:v>
                </c:pt>
                <c:pt idx="8">
                  <c:v>Jerry</c:v>
                </c:pt>
                <c:pt idx="9">
                  <c:v>Joy</c:v>
                </c:pt>
                <c:pt idx="10">
                  <c:v>Kathy</c:v>
                </c:pt>
                <c:pt idx="11">
                  <c:v>Kim</c:v>
                </c:pt>
                <c:pt idx="12">
                  <c:v>Larry</c:v>
                </c:pt>
                <c:pt idx="13">
                  <c:v>Maria</c:v>
                </c:pt>
                <c:pt idx="14">
                  <c:v>Mr.West</c:v>
                </c:pt>
                <c:pt idx="15">
                  <c:v>Phil</c:v>
                </c:pt>
                <c:pt idx="16">
                  <c:v>Ples</c:v>
                </c:pt>
                <c:pt idx="17">
                  <c:v>Roger</c:v>
                </c:pt>
                <c:pt idx="18">
                  <c:v>Sam</c:v>
                </c:pt>
                <c:pt idx="19">
                  <c:v>Sammye</c:v>
                </c:pt>
                <c:pt idx="20">
                  <c:v>Sandra</c:v>
                </c:pt>
                <c:pt idx="21">
                  <c:v>Sherry</c:v>
                </c:pt>
                <c:pt idx="22">
                  <c:v>Steve</c:v>
                </c:pt>
                <c:pt idx="23">
                  <c:v>Suzanne</c:v>
                </c:pt>
                <c:pt idx="24">
                  <c:v>TBD</c:v>
                </c:pt>
                <c:pt idx="25">
                  <c:v>Ted</c:v>
                </c:pt>
                <c:pt idx="26">
                  <c:v>Tim</c:v>
                </c:pt>
                <c:pt idx="27">
                  <c:v>Todd</c:v>
                </c:pt>
                <c:pt idx="28">
                  <c:v>Wayne</c:v>
                </c:pt>
              </c:strCache>
            </c:strRef>
          </c:cat>
          <c:val>
            <c:numRef>
              <c:f>Sheet2!$B$4:$B$33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5</c:v>
                </c:pt>
                <c:pt idx="14">
                  <c:v>15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222B-4A14-B688-CBA9BB26D4C1}"/>
            </c:ext>
          </c:extLst>
        </c:ser>
        <c:ser>
          <c:idx val="1"/>
          <c:order val="1"/>
          <c:tx>
            <c:strRef>
              <c:f>Sheet2!$C$3</c:f>
              <c:strCache>
                <c:ptCount val="1"/>
                <c:pt idx="0">
                  <c:v>Sum of NO SHOW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222B-4A14-B688-CBA9BB26D4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222B-4A14-B688-CBA9BB26D4C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222B-4A14-B688-CBA9BB26D4C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2-222B-4A14-B688-CBA9BB26D4C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4-222B-4A14-B688-CBA9BB26D4C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6-222B-4A14-B688-CBA9BB26D4C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8-222B-4A14-B688-CBA9BB26D4C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A-222B-4A14-B688-CBA9BB26D4C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C-222B-4A14-B688-CBA9BB26D4C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E-222B-4A14-B688-CBA9BB26D4C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0-222B-4A14-B688-CBA9BB26D4C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2-222B-4A14-B688-CBA9BB26D4C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4-222B-4A14-B688-CBA9BB26D4C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6-222B-4A14-B688-CBA9BB26D4C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8-222B-4A14-B688-CBA9BB26D4C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A-222B-4A14-B688-CBA9BB26D4C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C-222B-4A14-B688-CBA9BB26D4C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E-222B-4A14-B688-CBA9BB26D4C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0-222B-4A14-B688-CBA9BB26D4C1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2-222B-4A14-B688-CBA9BB26D4C1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4-222B-4A14-B688-CBA9BB26D4C1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6-222B-4A14-B688-CBA9BB26D4C1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8-222B-4A14-B688-CBA9BB26D4C1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A-222B-4A14-B688-CBA9BB26D4C1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C-222B-4A14-B688-CBA9BB26D4C1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E-222B-4A14-B688-CBA9BB26D4C1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0-222B-4A14-B688-CBA9BB26D4C1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2-222B-4A14-B688-CBA9BB26D4C1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4-222B-4A14-B688-CBA9BB26D4C1}"/>
              </c:ext>
            </c:extLst>
          </c:dPt>
          <c:cat>
            <c:strRef>
              <c:f>Sheet2!$A$4:$A$33</c:f>
              <c:strCache>
                <c:ptCount val="29"/>
                <c:pt idx="0">
                  <c:v>Bart</c:v>
                </c:pt>
                <c:pt idx="1">
                  <c:v>Bohn</c:v>
                </c:pt>
                <c:pt idx="2">
                  <c:v>Brent</c:v>
                </c:pt>
                <c:pt idx="3">
                  <c:v>Carrie</c:v>
                </c:pt>
                <c:pt idx="4">
                  <c:v>Cliff</c:v>
                </c:pt>
                <c:pt idx="5">
                  <c:v>Cynthia </c:v>
                </c:pt>
                <c:pt idx="6">
                  <c:v>Glenn</c:v>
                </c:pt>
                <c:pt idx="7">
                  <c:v>Gloria</c:v>
                </c:pt>
                <c:pt idx="8">
                  <c:v>Jerry</c:v>
                </c:pt>
                <c:pt idx="9">
                  <c:v>Joy</c:v>
                </c:pt>
                <c:pt idx="10">
                  <c:v>Kathy</c:v>
                </c:pt>
                <c:pt idx="11">
                  <c:v>Kim</c:v>
                </c:pt>
                <c:pt idx="12">
                  <c:v>Larry</c:v>
                </c:pt>
                <c:pt idx="13">
                  <c:v>Maria</c:v>
                </c:pt>
                <c:pt idx="14">
                  <c:v>Mr.West</c:v>
                </c:pt>
                <c:pt idx="15">
                  <c:v>Phil</c:v>
                </c:pt>
                <c:pt idx="16">
                  <c:v>Ples</c:v>
                </c:pt>
                <c:pt idx="17">
                  <c:v>Roger</c:v>
                </c:pt>
                <c:pt idx="18">
                  <c:v>Sam</c:v>
                </c:pt>
                <c:pt idx="19">
                  <c:v>Sammye</c:v>
                </c:pt>
                <c:pt idx="20">
                  <c:v>Sandra</c:v>
                </c:pt>
                <c:pt idx="21">
                  <c:v>Sherry</c:v>
                </c:pt>
                <c:pt idx="22">
                  <c:v>Steve</c:v>
                </c:pt>
                <c:pt idx="23">
                  <c:v>Suzanne</c:v>
                </c:pt>
                <c:pt idx="24">
                  <c:v>TBD</c:v>
                </c:pt>
                <c:pt idx="25">
                  <c:v>Ted</c:v>
                </c:pt>
                <c:pt idx="26">
                  <c:v>Tim</c:v>
                </c:pt>
                <c:pt idx="27">
                  <c:v>Todd</c:v>
                </c:pt>
                <c:pt idx="28">
                  <c:v>Wayne</c:v>
                </c:pt>
              </c:strCache>
            </c:strRef>
          </c:cat>
          <c:val>
            <c:numRef>
              <c:f>Sheet2!$C$4:$C$33</c:f>
              <c:numCache>
                <c:formatCode>General</c:formatCode>
                <c:ptCount val="29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8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9</c:v>
                </c:pt>
                <c:pt idx="18">
                  <c:v>2</c:v>
                </c:pt>
                <c:pt idx="19">
                  <c:v>19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12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  <c:pt idx="27">
                  <c:v>2</c:v>
                </c:pt>
                <c:pt idx="2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5-222B-4A14-B688-CBA9BB26D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TOTAL of BYPASS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8865299493354517E-2"/>
          <c:y val="0.17820670773442851"/>
          <c:w val="0.79254024227240771"/>
          <c:h val="0.68757349889785335"/>
        </c:manualLayout>
      </c:layout>
      <c:pieChart>
        <c:varyColors val="1"/>
        <c:ser>
          <c:idx val="0"/>
          <c:order val="0"/>
          <c:tx>
            <c:strRef>
              <c:f>Sheet3!$B$1</c:f>
              <c:strCache>
                <c:ptCount val="1"/>
                <c:pt idx="0">
                  <c:v>Sum of BYPASS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3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68-45C0-9F4E-7B04384607C5}"/>
              </c:ext>
            </c:extLst>
          </c:dPt>
          <c:dPt>
            <c:idx val="1"/>
            <c:bubble3D val="0"/>
            <c:spPr>
              <a:solidFill>
                <a:schemeClr val="accent5">
                  <a:shade val="3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68-45C0-9F4E-7B04384607C5}"/>
              </c:ext>
            </c:extLst>
          </c:dPt>
          <c:dPt>
            <c:idx val="2"/>
            <c:bubble3D val="0"/>
            <c:spPr>
              <a:solidFill>
                <a:schemeClr val="accent5">
                  <a:shade val="4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68-45C0-9F4E-7B04384607C5}"/>
              </c:ext>
            </c:extLst>
          </c:dPt>
          <c:dPt>
            <c:idx val="3"/>
            <c:bubble3D val="0"/>
            <c:spPr>
              <a:solidFill>
                <a:schemeClr val="accent5">
                  <a:shade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68-45C0-9F4E-7B04384607C5}"/>
              </c:ext>
            </c:extLst>
          </c:dPt>
          <c:dPt>
            <c:idx val="4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368-45C0-9F4E-7B04384607C5}"/>
              </c:ext>
            </c:extLst>
          </c:dPt>
          <c:dPt>
            <c:idx val="5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368-45C0-9F4E-7B04384607C5}"/>
              </c:ext>
            </c:extLst>
          </c:dPt>
          <c:dPt>
            <c:idx val="6"/>
            <c:bubble3D val="0"/>
            <c:spPr>
              <a:solidFill>
                <a:schemeClr val="accent5">
                  <a:shade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368-45C0-9F4E-7B04384607C5}"/>
              </c:ext>
            </c:extLst>
          </c:dPt>
          <c:dPt>
            <c:idx val="7"/>
            <c:bubble3D val="0"/>
            <c:spPr>
              <a:solidFill>
                <a:schemeClr val="accent5">
                  <a:shade val="6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368-45C0-9F4E-7B04384607C5}"/>
              </c:ext>
            </c:extLst>
          </c:dPt>
          <c:dPt>
            <c:idx val="8"/>
            <c:bubble3D val="0"/>
            <c:spPr>
              <a:solidFill>
                <a:schemeClr val="accent5">
                  <a:shade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368-45C0-9F4E-7B04384607C5}"/>
              </c:ext>
            </c:extLst>
          </c:dPt>
          <c:dPt>
            <c:idx val="9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05-4A1B-A38F-101A6DC110D4}"/>
              </c:ext>
            </c:extLst>
          </c:dPt>
          <c:dPt>
            <c:idx val="10"/>
            <c:bubble3D val="0"/>
            <c:spPr>
              <a:solidFill>
                <a:schemeClr val="accent5">
                  <a:shade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368-45C0-9F4E-7B04384607C5}"/>
              </c:ext>
            </c:extLst>
          </c:dPt>
          <c:dPt>
            <c:idx val="1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368-45C0-9F4E-7B04384607C5}"/>
              </c:ext>
            </c:extLst>
          </c:dPt>
          <c:dPt>
            <c:idx val="1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005-4A1B-A38F-101A6DC110D4}"/>
              </c:ext>
            </c:extLst>
          </c:dPt>
          <c:dPt>
            <c:idx val="13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005-4A1B-A38F-101A6DC110D4}"/>
              </c:ext>
            </c:extLst>
          </c:dPt>
          <c:dPt>
            <c:idx val="14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005-4A1B-A38F-101A6DC110D4}"/>
              </c:ext>
            </c:extLst>
          </c:dPt>
          <c:dPt>
            <c:idx val="15"/>
            <c:bubble3D val="0"/>
            <c:spPr>
              <a:solidFill>
                <a:schemeClr val="accent5">
                  <a:tint val="9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368-45C0-9F4E-7B04384607C5}"/>
              </c:ext>
            </c:extLst>
          </c:dPt>
          <c:dPt>
            <c:idx val="16"/>
            <c:bubble3D val="0"/>
            <c:spPr>
              <a:solidFill>
                <a:schemeClr val="accent5">
                  <a:tint val="9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E368-45C0-9F4E-7B04384607C5}"/>
              </c:ext>
            </c:extLst>
          </c:dPt>
          <c:dPt>
            <c:idx val="17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E368-45C0-9F4E-7B04384607C5}"/>
              </c:ext>
            </c:extLst>
          </c:dPt>
          <c:dPt>
            <c:idx val="18"/>
            <c:bubble3D val="0"/>
            <c:spPr>
              <a:solidFill>
                <a:schemeClr val="accent5">
                  <a:tint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E368-45C0-9F4E-7B04384607C5}"/>
              </c:ext>
            </c:extLst>
          </c:dPt>
          <c:dPt>
            <c:idx val="19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E368-45C0-9F4E-7B04384607C5}"/>
              </c:ext>
            </c:extLst>
          </c:dPt>
          <c:dPt>
            <c:idx val="20"/>
            <c:bubble3D val="0"/>
            <c:spPr>
              <a:solidFill>
                <a:schemeClr val="accent5">
                  <a:tint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E368-45C0-9F4E-7B04384607C5}"/>
              </c:ext>
            </c:extLst>
          </c:dPt>
          <c:dPt>
            <c:idx val="21"/>
            <c:bubble3D val="0"/>
            <c:spPr>
              <a:solidFill>
                <a:schemeClr val="accent5">
                  <a:tint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E368-45C0-9F4E-7B04384607C5}"/>
              </c:ext>
            </c:extLst>
          </c:dPt>
          <c:dPt>
            <c:idx val="22"/>
            <c:bubble3D val="0"/>
            <c:spPr>
              <a:solidFill>
                <a:schemeClr val="accent5">
                  <a:tint val="6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E368-45C0-9F4E-7B04384607C5}"/>
              </c:ext>
            </c:extLst>
          </c:dPt>
          <c:dPt>
            <c:idx val="23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005-4A1B-A38F-101A6DC110D4}"/>
              </c:ext>
            </c:extLst>
          </c:dPt>
          <c:dPt>
            <c:idx val="24"/>
            <c:bubble3D val="0"/>
            <c:spPr>
              <a:solidFill>
                <a:schemeClr val="accent5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E368-45C0-9F4E-7B04384607C5}"/>
              </c:ext>
            </c:extLst>
          </c:dPt>
          <c:dPt>
            <c:idx val="25"/>
            <c:bubble3D val="0"/>
            <c:spPr>
              <a:solidFill>
                <a:schemeClr val="accent5">
                  <a:tint val="4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E368-45C0-9F4E-7B04384607C5}"/>
              </c:ext>
            </c:extLst>
          </c:dPt>
          <c:dPt>
            <c:idx val="26"/>
            <c:bubble3D val="0"/>
            <c:spPr>
              <a:solidFill>
                <a:schemeClr val="accent5">
                  <a:tint val="4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E368-45C0-9F4E-7B04384607C5}"/>
              </c:ext>
            </c:extLst>
          </c:dPt>
          <c:dPt>
            <c:idx val="27"/>
            <c:bubble3D val="0"/>
            <c:spPr>
              <a:solidFill>
                <a:schemeClr val="accent5">
                  <a:tint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E368-45C0-9F4E-7B04384607C5}"/>
              </c:ext>
            </c:extLst>
          </c:dPt>
          <c:dPt>
            <c:idx val="28"/>
            <c:bubble3D val="0"/>
            <c:spPr>
              <a:solidFill>
                <a:schemeClr val="accent5">
                  <a:tint val="3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E368-45C0-9F4E-7B04384607C5}"/>
              </c:ext>
            </c:extLst>
          </c:dPt>
          <c:cat>
            <c:strRef>
              <c:f>Sheet3!$A$2:$A$30</c:f>
              <c:strCache>
                <c:ptCount val="29"/>
                <c:pt idx="0">
                  <c:v>Bart</c:v>
                </c:pt>
                <c:pt idx="1">
                  <c:v>Bohn</c:v>
                </c:pt>
                <c:pt idx="2">
                  <c:v>Brent</c:v>
                </c:pt>
                <c:pt idx="3">
                  <c:v>Carrie</c:v>
                </c:pt>
                <c:pt idx="4">
                  <c:v>Cliff</c:v>
                </c:pt>
                <c:pt idx="5">
                  <c:v>Cynthia </c:v>
                </c:pt>
                <c:pt idx="6">
                  <c:v>Glenn</c:v>
                </c:pt>
                <c:pt idx="7">
                  <c:v>Gloria</c:v>
                </c:pt>
                <c:pt idx="8">
                  <c:v>Jerry</c:v>
                </c:pt>
                <c:pt idx="9">
                  <c:v>Joy</c:v>
                </c:pt>
                <c:pt idx="10">
                  <c:v>Kathy</c:v>
                </c:pt>
                <c:pt idx="11">
                  <c:v>Kim</c:v>
                </c:pt>
                <c:pt idx="12">
                  <c:v>Larry</c:v>
                </c:pt>
                <c:pt idx="13">
                  <c:v>Maria</c:v>
                </c:pt>
                <c:pt idx="14">
                  <c:v>Mr.West</c:v>
                </c:pt>
                <c:pt idx="15">
                  <c:v>Phil</c:v>
                </c:pt>
                <c:pt idx="16">
                  <c:v>Ples</c:v>
                </c:pt>
                <c:pt idx="17">
                  <c:v>Roger</c:v>
                </c:pt>
                <c:pt idx="18">
                  <c:v>Sam</c:v>
                </c:pt>
                <c:pt idx="19">
                  <c:v>Sammye</c:v>
                </c:pt>
                <c:pt idx="20">
                  <c:v>Sandra</c:v>
                </c:pt>
                <c:pt idx="21">
                  <c:v>Sherry</c:v>
                </c:pt>
                <c:pt idx="22">
                  <c:v>Steve</c:v>
                </c:pt>
                <c:pt idx="23">
                  <c:v>Suzanne</c:v>
                </c:pt>
                <c:pt idx="24">
                  <c:v>TBD</c:v>
                </c:pt>
                <c:pt idx="25">
                  <c:v>Ted</c:v>
                </c:pt>
                <c:pt idx="26">
                  <c:v>Tim</c:v>
                </c:pt>
                <c:pt idx="27">
                  <c:v>Todd</c:v>
                </c:pt>
                <c:pt idx="28">
                  <c:v>Wayne</c:v>
                </c:pt>
              </c:strCache>
            </c:strRef>
          </c:cat>
          <c:val>
            <c:numRef>
              <c:f>Sheet3!$B$2:$B$30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5</c:v>
                </c:pt>
                <c:pt idx="14">
                  <c:v>15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5-4A1B-A38F-101A6DC110D4}"/>
            </c:ext>
          </c:extLst>
        </c:ser>
        <c:ser>
          <c:idx val="1"/>
          <c:order val="1"/>
          <c:tx>
            <c:strRef>
              <c:f>Sheet3!$D$1</c:f>
              <c:strCache>
                <c:ptCount val="1"/>
                <c:pt idx="0">
                  <c:v>Sum of NO SHOW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tint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E368-45C0-9F4E-7B04384607C5}"/>
              </c:ext>
            </c:extLst>
          </c:dPt>
          <c:dPt>
            <c:idx val="1"/>
            <c:bubble3D val="0"/>
            <c:spPr>
              <a:solidFill>
                <a:schemeClr val="accent5">
                  <a:shade val="3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E368-45C0-9F4E-7B04384607C5}"/>
              </c:ext>
            </c:extLst>
          </c:dPt>
          <c:dPt>
            <c:idx val="2"/>
            <c:bubble3D val="0"/>
            <c:spPr>
              <a:solidFill>
                <a:schemeClr val="accent5">
                  <a:shade val="3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E368-45C0-9F4E-7B04384607C5}"/>
              </c:ext>
            </c:extLst>
          </c:dPt>
          <c:dPt>
            <c:idx val="3"/>
            <c:bubble3D val="0"/>
            <c:spPr>
              <a:solidFill>
                <a:schemeClr val="accent5">
                  <a:tint val="9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E368-45C0-9F4E-7B04384607C5}"/>
              </c:ext>
            </c:extLst>
          </c:dPt>
          <c:dPt>
            <c:idx val="4"/>
            <c:bubble3D val="0"/>
            <c:spPr>
              <a:solidFill>
                <a:schemeClr val="accent5">
                  <a:shade val="4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E368-45C0-9F4E-7B04384607C5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E368-45C0-9F4E-7B04384607C5}"/>
              </c:ext>
            </c:extLst>
          </c:dPt>
          <c:dPt>
            <c:idx val="6"/>
            <c:bubble3D val="0"/>
            <c:spPr>
              <a:solidFill>
                <a:schemeClr val="accent5">
                  <a:shade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E368-45C0-9F4E-7B04384607C5}"/>
              </c:ext>
            </c:extLst>
          </c:dPt>
          <c:dPt>
            <c:idx val="7"/>
            <c:bubble3D val="0"/>
            <c:spPr>
              <a:solidFill>
                <a:schemeClr val="accent5">
                  <a:tint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E368-45C0-9F4E-7B04384607C5}"/>
              </c:ext>
            </c:extLst>
          </c:dPt>
          <c:dPt>
            <c:idx val="8"/>
            <c:bubble3D val="0"/>
            <c:spPr>
              <a:solidFill>
                <a:schemeClr val="accent5">
                  <a:tint val="9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E368-45C0-9F4E-7B04384607C5}"/>
              </c:ext>
            </c:extLst>
          </c:dPt>
          <c:dPt>
            <c:idx val="9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E368-45C0-9F4E-7B04384607C5}"/>
              </c:ext>
            </c:extLst>
          </c:dPt>
          <c:dPt>
            <c:idx val="10"/>
            <c:bubble3D val="0"/>
            <c:spPr>
              <a:solidFill>
                <a:schemeClr val="accent5">
                  <a:shade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E368-45C0-9F4E-7B04384607C5}"/>
              </c:ext>
            </c:extLst>
          </c:dPt>
          <c:dPt>
            <c:idx val="11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E368-45C0-9F4E-7B04384607C5}"/>
              </c:ext>
            </c:extLst>
          </c:dPt>
          <c:dPt>
            <c:idx val="12"/>
            <c:bubble3D val="0"/>
            <c:spPr>
              <a:solidFill>
                <a:schemeClr val="accent5">
                  <a:shade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E368-45C0-9F4E-7B04384607C5}"/>
              </c:ext>
            </c:extLst>
          </c:dPt>
          <c:dPt>
            <c:idx val="13"/>
            <c:bubble3D val="0"/>
            <c:spPr>
              <a:solidFill>
                <a:schemeClr val="accent5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E368-45C0-9F4E-7B04384607C5}"/>
              </c:ext>
            </c:extLst>
          </c:dPt>
          <c:dPt>
            <c:idx val="14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E368-45C0-9F4E-7B04384607C5}"/>
              </c:ext>
            </c:extLst>
          </c:dPt>
          <c:dPt>
            <c:idx val="15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E368-45C0-9F4E-7B04384607C5}"/>
              </c:ext>
            </c:extLst>
          </c:dPt>
          <c:dPt>
            <c:idx val="16"/>
            <c:bubble3D val="0"/>
            <c:spPr>
              <a:solidFill>
                <a:schemeClr val="accent5">
                  <a:shade val="6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E368-45C0-9F4E-7B04384607C5}"/>
              </c:ext>
            </c:extLst>
          </c:dPt>
          <c:dPt>
            <c:idx val="17"/>
            <c:bubble3D val="0"/>
            <c:spPr>
              <a:solidFill>
                <a:schemeClr val="accent5">
                  <a:tint val="4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D-E368-45C0-9F4E-7B04384607C5}"/>
              </c:ext>
            </c:extLst>
          </c:dPt>
          <c:dPt>
            <c:idx val="18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F-E368-45C0-9F4E-7B04384607C5}"/>
              </c:ext>
            </c:extLst>
          </c:dPt>
          <c:dPt>
            <c:idx val="19"/>
            <c:bubble3D val="0"/>
            <c:spPr>
              <a:solidFill>
                <a:schemeClr val="accent5">
                  <a:tint val="3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1-E368-45C0-9F4E-7B04384607C5}"/>
              </c:ext>
            </c:extLst>
          </c:dPt>
          <c:dPt>
            <c:idx val="20"/>
            <c:bubble3D val="0"/>
            <c:spPr>
              <a:solidFill>
                <a:schemeClr val="accent5">
                  <a:tint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3-E368-45C0-9F4E-7B04384607C5}"/>
              </c:ext>
            </c:extLst>
          </c:dPt>
          <c:dPt>
            <c:idx val="21"/>
            <c:bubble3D val="0"/>
            <c:spPr>
              <a:solidFill>
                <a:schemeClr val="accent5">
                  <a:shade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5-E368-45C0-9F4E-7B04384607C5}"/>
              </c:ext>
            </c:extLst>
          </c:dPt>
          <c:dPt>
            <c:idx val="22"/>
            <c:bubble3D val="0"/>
            <c:spPr>
              <a:solidFill>
                <a:schemeClr val="accent5">
                  <a:tint val="6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7-E368-45C0-9F4E-7B04384607C5}"/>
              </c:ext>
            </c:extLst>
          </c:dPt>
          <c:dPt>
            <c:idx val="23"/>
            <c:bubble3D val="0"/>
            <c:spPr>
              <a:solidFill>
                <a:schemeClr val="accent5">
                  <a:tint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9-E368-45C0-9F4E-7B04384607C5}"/>
              </c:ext>
            </c:extLst>
          </c:dPt>
          <c:dPt>
            <c:idx val="24"/>
            <c:bubble3D val="0"/>
            <c:spPr>
              <a:solidFill>
                <a:schemeClr val="accent5">
                  <a:shade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B-E368-45C0-9F4E-7B04384607C5}"/>
              </c:ext>
            </c:extLst>
          </c:dPt>
          <c:dPt>
            <c:idx val="25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D-E368-45C0-9F4E-7B04384607C5}"/>
              </c:ext>
            </c:extLst>
          </c:dPt>
          <c:dPt>
            <c:idx val="26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F-E368-45C0-9F4E-7B04384607C5}"/>
              </c:ext>
            </c:extLst>
          </c:dPt>
          <c:dPt>
            <c:idx val="27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1-E368-45C0-9F4E-7B04384607C5}"/>
              </c:ext>
            </c:extLst>
          </c:dPt>
          <c:cat>
            <c:strRef>
              <c:f>Sheet3!$A$2:$A$30</c:f>
              <c:strCache>
                <c:ptCount val="29"/>
                <c:pt idx="0">
                  <c:v>Bart</c:v>
                </c:pt>
                <c:pt idx="1">
                  <c:v>Bohn</c:v>
                </c:pt>
                <c:pt idx="2">
                  <c:v>Brent</c:v>
                </c:pt>
                <c:pt idx="3">
                  <c:v>Carrie</c:v>
                </c:pt>
                <c:pt idx="4">
                  <c:v>Cliff</c:v>
                </c:pt>
                <c:pt idx="5">
                  <c:v>Cynthia </c:v>
                </c:pt>
                <c:pt idx="6">
                  <c:v>Glenn</c:v>
                </c:pt>
                <c:pt idx="7">
                  <c:v>Gloria</c:v>
                </c:pt>
                <c:pt idx="8">
                  <c:v>Jerry</c:v>
                </c:pt>
                <c:pt idx="9">
                  <c:v>Joy</c:v>
                </c:pt>
                <c:pt idx="10">
                  <c:v>Kathy</c:v>
                </c:pt>
                <c:pt idx="11">
                  <c:v>Kim</c:v>
                </c:pt>
                <c:pt idx="12">
                  <c:v>Larry</c:v>
                </c:pt>
                <c:pt idx="13">
                  <c:v>Maria</c:v>
                </c:pt>
                <c:pt idx="14">
                  <c:v>Mr.West</c:v>
                </c:pt>
                <c:pt idx="15">
                  <c:v>Phil</c:v>
                </c:pt>
                <c:pt idx="16">
                  <c:v>Ples</c:v>
                </c:pt>
                <c:pt idx="17">
                  <c:v>Roger</c:v>
                </c:pt>
                <c:pt idx="18">
                  <c:v>Sam</c:v>
                </c:pt>
                <c:pt idx="19">
                  <c:v>Sammye</c:v>
                </c:pt>
                <c:pt idx="20">
                  <c:v>Sandra</c:v>
                </c:pt>
                <c:pt idx="21">
                  <c:v>Sherry</c:v>
                </c:pt>
                <c:pt idx="22">
                  <c:v>Steve</c:v>
                </c:pt>
                <c:pt idx="23">
                  <c:v>Suzanne</c:v>
                </c:pt>
                <c:pt idx="24">
                  <c:v>TBD</c:v>
                </c:pt>
                <c:pt idx="25">
                  <c:v>Ted</c:v>
                </c:pt>
                <c:pt idx="26">
                  <c:v>Tim</c:v>
                </c:pt>
                <c:pt idx="27">
                  <c:v>Todd</c:v>
                </c:pt>
                <c:pt idx="28">
                  <c:v>Wayne</c:v>
                </c:pt>
              </c:strCache>
            </c:strRef>
          </c:cat>
          <c:val>
            <c:numRef>
              <c:f>Sheet3!$D$2:$D$29</c:f>
              <c:numCache>
                <c:formatCode>General</c:formatCode>
                <c:ptCount val="28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8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9</c:v>
                </c:pt>
                <c:pt idx="18">
                  <c:v>2</c:v>
                </c:pt>
                <c:pt idx="19">
                  <c:v>19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12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  <c:pt idx="2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5-4A1B-A38F-101A6DC11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9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3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4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3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80341071696830557"/>
          <c:y val="2.806167709529122E-2"/>
          <c:w val="0.149577169425093"/>
          <c:h val="0.9555112181819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TOTAL of NO SHOW</a:t>
            </a:r>
          </a:p>
        </c:rich>
      </c:tx>
      <c:layout>
        <c:manualLayout>
          <c:xMode val="edge"/>
          <c:yMode val="edge"/>
          <c:x val="0.3485073100802159"/>
          <c:y val="1.32669948767984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604435315150818E-2"/>
          <c:y val="7.3008447043534777E-2"/>
          <c:w val="0.80835634676100254"/>
          <c:h val="0.86981033803523078"/>
        </c:manualLayout>
      </c:layout>
      <c:pieChart>
        <c:varyColors val="1"/>
        <c:ser>
          <c:idx val="0"/>
          <c:order val="0"/>
          <c:tx>
            <c:strRef>
              <c:f>Sheet3!$D$1</c:f>
              <c:strCache>
                <c:ptCount val="1"/>
                <c:pt idx="0">
                  <c:v>Sum of NO SHOW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tint val="3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0D6-43CB-AC2A-9EF71C261283}"/>
              </c:ext>
            </c:extLst>
          </c:dPt>
          <c:dPt>
            <c:idx val="1"/>
            <c:bubble3D val="0"/>
            <c:spPr>
              <a:solidFill>
                <a:schemeClr val="accent6">
                  <a:tint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0D6-43CB-AC2A-9EF71C261283}"/>
              </c:ext>
            </c:extLst>
          </c:dPt>
          <c:dPt>
            <c:idx val="2"/>
            <c:bubble3D val="0"/>
            <c:spPr>
              <a:solidFill>
                <a:schemeClr val="accent6">
                  <a:tint val="4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0D6-43CB-AC2A-9EF71C261283}"/>
              </c:ext>
            </c:extLst>
          </c:dPt>
          <c:dPt>
            <c:idx val="3"/>
            <c:bubble3D val="0"/>
            <c:spPr>
              <a:solidFill>
                <a:schemeClr val="accent6">
                  <a:tint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0D6-43CB-AC2A-9EF71C261283}"/>
              </c:ext>
            </c:extLst>
          </c:dPt>
          <c:dPt>
            <c:idx val="4"/>
            <c:bubble3D val="0"/>
            <c:spPr>
              <a:solidFill>
                <a:schemeClr val="accent6">
                  <a:tint val="5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0D6-43CB-AC2A-9EF71C261283}"/>
              </c:ext>
            </c:extLst>
          </c:dPt>
          <c:dPt>
            <c:idx val="5"/>
            <c:bubble3D val="0"/>
            <c:spPr>
              <a:solidFill>
                <a:schemeClr val="accent6">
                  <a:tint val="59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0D6-43CB-AC2A-9EF71C261283}"/>
              </c:ext>
            </c:extLst>
          </c:dPt>
          <c:dPt>
            <c:idx val="6"/>
            <c:bubble3D val="0"/>
            <c:spPr>
              <a:solidFill>
                <a:schemeClr val="accent6">
                  <a:tint val="64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0D6-43CB-AC2A-9EF71C261283}"/>
              </c:ext>
            </c:extLst>
          </c:dPt>
          <c:dPt>
            <c:idx val="7"/>
            <c:bubble3D val="0"/>
            <c:spPr>
              <a:solidFill>
                <a:schemeClr val="accent6">
                  <a:tint val="69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0D6-43CB-AC2A-9EF71C261283}"/>
              </c:ext>
            </c:extLst>
          </c:dPt>
          <c:dPt>
            <c:idx val="8"/>
            <c:bubble3D val="0"/>
            <c:spPr>
              <a:solidFill>
                <a:schemeClr val="accent6">
                  <a:tint val="74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0D6-43CB-AC2A-9EF71C261283}"/>
              </c:ext>
            </c:extLst>
          </c:dPt>
          <c:dPt>
            <c:idx val="9"/>
            <c:bubble3D val="0"/>
            <c:spPr>
              <a:solidFill>
                <a:schemeClr val="accent6">
                  <a:tint val="79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00D6-43CB-AC2A-9EF71C261283}"/>
              </c:ext>
            </c:extLst>
          </c:dPt>
          <c:dPt>
            <c:idx val="10"/>
            <c:bubble3D val="0"/>
            <c:spPr>
              <a:solidFill>
                <a:schemeClr val="accent6">
                  <a:tint val="84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00D6-43CB-AC2A-9EF71C261283}"/>
              </c:ext>
            </c:extLst>
          </c:dPt>
          <c:dPt>
            <c:idx val="11"/>
            <c:bubble3D val="0"/>
            <c:spPr>
              <a:solidFill>
                <a:schemeClr val="accent6">
                  <a:tint val="88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00D6-43CB-AC2A-9EF71C261283}"/>
              </c:ext>
            </c:extLst>
          </c:dPt>
          <c:dPt>
            <c:idx val="12"/>
            <c:bubble3D val="0"/>
            <c:spPr>
              <a:solidFill>
                <a:schemeClr val="accent6">
                  <a:tint val="93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00D6-43CB-AC2A-9EF71C261283}"/>
              </c:ext>
            </c:extLst>
          </c:dPt>
          <c:dPt>
            <c:idx val="13"/>
            <c:bubble3D val="0"/>
            <c:spPr>
              <a:solidFill>
                <a:schemeClr val="accent6">
                  <a:tint val="98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00D6-43CB-AC2A-9EF71C261283}"/>
              </c:ext>
            </c:extLst>
          </c:dPt>
          <c:dPt>
            <c:idx val="14"/>
            <c:bubble3D val="0"/>
            <c:spPr>
              <a:solidFill>
                <a:schemeClr val="accent6">
                  <a:shade val="9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00D6-43CB-AC2A-9EF71C261283}"/>
              </c:ext>
            </c:extLst>
          </c:dPt>
          <c:dPt>
            <c:idx val="15"/>
            <c:bubble3D val="0"/>
            <c:spPr>
              <a:solidFill>
                <a:schemeClr val="accent6">
                  <a:shade val="92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00D6-43CB-AC2A-9EF71C261283}"/>
              </c:ext>
            </c:extLst>
          </c:dPt>
          <c:dPt>
            <c:idx val="16"/>
            <c:bubble3D val="0"/>
            <c:spPr>
              <a:solidFill>
                <a:schemeClr val="accent6">
                  <a:shade val="8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00D6-43CB-AC2A-9EF71C261283}"/>
              </c:ext>
            </c:extLst>
          </c:dPt>
          <c:dPt>
            <c:idx val="17"/>
            <c:bubble3D val="0"/>
            <c:spPr>
              <a:solidFill>
                <a:schemeClr val="accent6">
                  <a:shade val="83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00D6-43CB-AC2A-9EF71C261283}"/>
              </c:ext>
            </c:extLst>
          </c:dPt>
          <c:dPt>
            <c:idx val="18"/>
            <c:bubble3D val="0"/>
            <c:spPr>
              <a:solidFill>
                <a:schemeClr val="accent6">
                  <a:shade val="78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00D6-43CB-AC2A-9EF71C261283}"/>
              </c:ext>
            </c:extLst>
          </c:dPt>
          <c:dPt>
            <c:idx val="19"/>
            <c:bubble3D val="0"/>
            <c:spPr>
              <a:solidFill>
                <a:schemeClr val="accent6">
                  <a:shade val="73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00D6-43CB-AC2A-9EF71C261283}"/>
              </c:ext>
            </c:extLst>
          </c:dPt>
          <c:dPt>
            <c:idx val="20"/>
            <c:bubble3D val="0"/>
            <c:spPr>
              <a:solidFill>
                <a:schemeClr val="accent6">
                  <a:shade val="68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00D6-43CB-AC2A-9EF71C261283}"/>
              </c:ext>
            </c:extLst>
          </c:dPt>
          <c:dPt>
            <c:idx val="21"/>
            <c:bubble3D val="0"/>
            <c:spPr>
              <a:solidFill>
                <a:schemeClr val="accent6">
                  <a:shade val="63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00D6-43CB-AC2A-9EF71C261283}"/>
              </c:ext>
            </c:extLst>
          </c:dPt>
          <c:dPt>
            <c:idx val="22"/>
            <c:bubble3D val="0"/>
            <c:spPr>
              <a:solidFill>
                <a:schemeClr val="accent6">
                  <a:shade val="58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00D6-43CB-AC2A-9EF71C261283}"/>
              </c:ext>
            </c:extLst>
          </c:dPt>
          <c:dPt>
            <c:idx val="23"/>
            <c:bubble3D val="0"/>
            <c:spPr>
              <a:solidFill>
                <a:schemeClr val="accent6">
                  <a:shade val="54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00D6-43CB-AC2A-9EF71C261283}"/>
              </c:ext>
            </c:extLst>
          </c:dPt>
          <c:dPt>
            <c:idx val="24"/>
            <c:bubble3D val="0"/>
            <c:spPr>
              <a:solidFill>
                <a:schemeClr val="accent6">
                  <a:shade val="49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00D6-43CB-AC2A-9EF71C261283}"/>
              </c:ext>
            </c:extLst>
          </c:dPt>
          <c:dPt>
            <c:idx val="25"/>
            <c:bubble3D val="0"/>
            <c:spPr>
              <a:solidFill>
                <a:schemeClr val="accent6">
                  <a:shade val="44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00D6-43CB-AC2A-9EF71C261283}"/>
              </c:ext>
            </c:extLst>
          </c:dPt>
          <c:dPt>
            <c:idx val="26"/>
            <c:bubble3D val="0"/>
            <c:spPr>
              <a:solidFill>
                <a:schemeClr val="accent6">
                  <a:shade val="39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00D6-43CB-AC2A-9EF71C261283}"/>
              </c:ext>
            </c:extLst>
          </c:dPt>
          <c:dPt>
            <c:idx val="27"/>
            <c:bubble3D val="0"/>
            <c:spPr>
              <a:solidFill>
                <a:schemeClr val="accent6">
                  <a:shade val="34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00D6-43CB-AC2A-9EF71C26128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Sheet3!$C$2:$C$29</c:f>
              <c:strCache>
                <c:ptCount val="28"/>
                <c:pt idx="0">
                  <c:v>Bart</c:v>
                </c:pt>
                <c:pt idx="1">
                  <c:v>Bohn</c:v>
                </c:pt>
                <c:pt idx="2">
                  <c:v>Brent</c:v>
                </c:pt>
                <c:pt idx="3">
                  <c:v>Carrie</c:v>
                </c:pt>
                <c:pt idx="4">
                  <c:v>Cliff</c:v>
                </c:pt>
                <c:pt idx="5">
                  <c:v>Cynthia </c:v>
                </c:pt>
                <c:pt idx="6">
                  <c:v>Glenn</c:v>
                </c:pt>
                <c:pt idx="7">
                  <c:v>Gloria</c:v>
                </c:pt>
                <c:pt idx="8">
                  <c:v>Jerry</c:v>
                </c:pt>
                <c:pt idx="9">
                  <c:v>Joy</c:v>
                </c:pt>
                <c:pt idx="10">
                  <c:v>Kathy</c:v>
                </c:pt>
                <c:pt idx="11">
                  <c:v>Kim</c:v>
                </c:pt>
                <c:pt idx="12">
                  <c:v>Larry</c:v>
                </c:pt>
                <c:pt idx="13">
                  <c:v>Maria</c:v>
                </c:pt>
                <c:pt idx="14">
                  <c:v>Mr.West</c:v>
                </c:pt>
                <c:pt idx="15">
                  <c:v>Phil</c:v>
                </c:pt>
                <c:pt idx="16">
                  <c:v>Ples</c:v>
                </c:pt>
                <c:pt idx="17">
                  <c:v>Roger</c:v>
                </c:pt>
                <c:pt idx="18">
                  <c:v>Sam</c:v>
                </c:pt>
                <c:pt idx="19">
                  <c:v>Sammye</c:v>
                </c:pt>
                <c:pt idx="20">
                  <c:v>Sandra</c:v>
                </c:pt>
                <c:pt idx="21">
                  <c:v>Sherry</c:v>
                </c:pt>
                <c:pt idx="22">
                  <c:v>Steve</c:v>
                </c:pt>
                <c:pt idx="23">
                  <c:v>Suzanne</c:v>
                </c:pt>
                <c:pt idx="24">
                  <c:v>TBD</c:v>
                </c:pt>
                <c:pt idx="25">
                  <c:v>Ted</c:v>
                </c:pt>
                <c:pt idx="26">
                  <c:v>Tim</c:v>
                </c:pt>
                <c:pt idx="27">
                  <c:v>Todd</c:v>
                </c:pt>
              </c:strCache>
            </c:strRef>
          </c:cat>
          <c:val>
            <c:numRef>
              <c:f>Sheet3!$D$2:$D$29</c:f>
              <c:numCache>
                <c:formatCode>General</c:formatCode>
                <c:ptCount val="28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8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9</c:v>
                </c:pt>
                <c:pt idx="18">
                  <c:v>2</c:v>
                </c:pt>
                <c:pt idx="19">
                  <c:v>19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12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  <c:pt idx="2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C-4B56-B573-B15E22B0F8D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539048582782573"/>
          <c:y val="0"/>
          <c:w val="0.12854525714406181"/>
          <c:h val="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# of B</a:t>
            </a:r>
            <a:r>
              <a:rPr lang="en-US"/>
              <a:t>YPASS per guide</a:t>
            </a:r>
          </a:p>
          <a:p>
            <a:pPr>
              <a:defRPr/>
            </a:pPr>
            <a:r>
              <a:rPr lang="en-US"/>
              <a:t>(week</a:t>
            </a:r>
            <a:r>
              <a:rPr lang="en-US" baseline="0"/>
              <a:t> of 4/1-4/7)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Sum of 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Sheet3!$A$2:$A$30</c:f>
              <c:strCache>
                <c:ptCount val="29"/>
                <c:pt idx="0">
                  <c:v>Bart</c:v>
                </c:pt>
                <c:pt idx="1">
                  <c:v>Bohn</c:v>
                </c:pt>
                <c:pt idx="2">
                  <c:v>Brent</c:v>
                </c:pt>
                <c:pt idx="3">
                  <c:v>Carrie</c:v>
                </c:pt>
                <c:pt idx="4">
                  <c:v>Cliff</c:v>
                </c:pt>
                <c:pt idx="5">
                  <c:v>Cynthia </c:v>
                </c:pt>
                <c:pt idx="6">
                  <c:v>Glenn</c:v>
                </c:pt>
                <c:pt idx="7">
                  <c:v>Gloria</c:v>
                </c:pt>
                <c:pt idx="8">
                  <c:v>Jerry</c:v>
                </c:pt>
                <c:pt idx="9">
                  <c:v>Joy</c:v>
                </c:pt>
                <c:pt idx="10">
                  <c:v>Kathy</c:v>
                </c:pt>
                <c:pt idx="11">
                  <c:v>Kim</c:v>
                </c:pt>
                <c:pt idx="12">
                  <c:v>Larry</c:v>
                </c:pt>
                <c:pt idx="13">
                  <c:v>Maria</c:v>
                </c:pt>
                <c:pt idx="14">
                  <c:v>Mr.West</c:v>
                </c:pt>
                <c:pt idx="15">
                  <c:v>Phil</c:v>
                </c:pt>
                <c:pt idx="16">
                  <c:v>Ples</c:v>
                </c:pt>
                <c:pt idx="17">
                  <c:v>Roger</c:v>
                </c:pt>
                <c:pt idx="18">
                  <c:v>Sam</c:v>
                </c:pt>
                <c:pt idx="19">
                  <c:v>Sammye</c:v>
                </c:pt>
                <c:pt idx="20">
                  <c:v>Sandra</c:v>
                </c:pt>
                <c:pt idx="21">
                  <c:v>Sherry</c:v>
                </c:pt>
                <c:pt idx="22">
                  <c:v>Steve</c:v>
                </c:pt>
                <c:pt idx="23">
                  <c:v>Suzanne</c:v>
                </c:pt>
                <c:pt idx="24">
                  <c:v>TBD</c:v>
                </c:pt>
                <c:pt idx="25">
                  <c:v>Ted</c:v>
                </c:pt>
                <c:pt idx="26">
                  <c:v>Tim</c:v>
                </c:pt>
                <c:pt idx="27">
                  <c:v>Todd</c:v>
                </c:pt>
                <c:pt idx="28">
                  <c:v>Wayne</c:v>
                </c:pt>
              </c:strCache>
            </c:strRef>
          </c:cat>
          <c:val>
            <c:numRef>
              <c:f>Sheet3!$B$2:$B$30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5</c:v>
                </c:pt>
                <c:pt idx="14">
                  <c:v>15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7-42AD-A98F-9CF3DF9F6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3106511"/>
        <c:axId val="1173105071"/>
      </c:barChart>
      <c:catAx>
        <c:axId val="1173106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3105071"/>
        <c:crosses val="autoZero"/>
        <c:auto val="1"/>
        <c:lblAlgn val="ctr"/>
        <c:lblOffset val="100"/>
        <c:noMultiLvlLbl val="0"/>
      </c:catAx>
      <c:valAx>
        <c:axId val="1173105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3106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# of no show guest + bypass</a:t>
            </a:r>
            <a:r>
              <a:rPr lang="en-US"/>
              <a:t> per guide</a:t>
            </a:r>
          </a:p>
          <a:p>
            <a:pPr>
              <a:defRPr/>
            </a:pPr>
            <a:r>
              <a:rPr lang="en-US"/>
              <a:t>(week</a:t>
            </a:r>
            <a:r>
              <a:rPr lang="en-US" baseline="0"/>
              <a:t> of 4/1-4/7)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Sheet3!$F$1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Sheet3!$E$2:$E$29</c:f>
              <c:strCache>
                <c:ptCount val="28"/>
                <c:pt idx="0">
                  <c:v>Sammye</c:v>
                </c:pt>
                <c:pt idx="1">
                  <c:v>Mr.West</c:v>
                </c:pt>
                <c:pt idx="2">
                  <c:v>Suzanne</c:v>
                </c:pt>
                <c:pt idx="3">
                  <c:v>Maria</c:v>
                </c:pt>
                <c:pt idx="4">
                  <c:v>Joy</c:v>
                </c:pt>
                <c:pt idx="5">
                  <c:v>Wayne</c:v>
                </c:pt>
                <c:pt idx="6">
                  <c:v>Larry</c:v>
                </c:pt>
                <c:pt idx="7">
                  <c:v>Roger</c:v>
                </c:pt>
                <c:pt idx="8">
                  <c:v>Bart</c:v>
                </c:pt>
                <c:pt idx="9">
                  <c:v>Gloria</c:v>
                </c:pt>
                <c:pt idx="10">
                  <c:v>Steve</c:v>
                </c:pt>
                <c:pt idx="11">
                  <c:v>Carrie</c:v>
                </c:pt>
                <c:pt idx="12">
                  <c:v>Jerry</c:v>
                </c:pt>
                <c:pt idx="13">
                  <c:v>Kim</c:v>
                </c:pt>
                <c:pt idx="14">
                  <c:v>Sandra</c:v>
                </c:pt>
                <c:pt idx="15">
                  <c:v>Tim</c:v>
                </c:pt>
                <c:pt idx="16">
                  <c:v>Cynthia </c:v>
                </c:pt>
                <c:pt idx="17">
                  <c:v>Phil</c:v>
                </c:pt>
                <c:pt idx="18">
                  <c:v>Sam</c:v>
                </c:pt>
                <c:pt idx="19">
                  <c:v>TBD</c:v>
                </c:pt>
                <c:pt idx="20">
                  <c:v>Todd</c:v>
                </c:pt>
                <c:pt idx="21">
                  <c:v>Kathy</c:v>
                </c:pt>
                <c:pt idx="22">
                  <c:v>Ples</c:v>
                </c:pt>
                <c:pt idx="23">
                  <c:v>Sherry</c:v>
                </c:pt>
                <c:pt idx="24">
                  <c:v>Bohn</c:v>
                </c:pt>
                <c:pt idx="25">
                  <c:v>Brent</c:v>
                </c:pt>
                <c:pt idx="26">
                  <c:v>Cliff</c:v>
                </c:pt>
                <c:pt idx="27">
                  <c:v>Glenn</c:v>
                </c:pt>
              </c:strCache>
            </c:strRef>
          </c:cat>
          <c:val>
            <c:numRef>
              <c:f>Sheet3!$F$2:$F$29</c:f>
              <c:numCache>
                <c:formatCode>General</c:formatCode>
                <c:ptCount val="28"/>
                <c:pt idx="0">
                  <c:v>19</c:v>
                </c:pt>
                <c:pt idx="1">
                  <c:v>15</c:v>
                </c:pt>
                <c:pt idx="2">
                  <c:v>15</c:v>
                </c:pt>
                <c:pt idx="3">
                  <c:v>13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9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4-419C-910E-165C3B32F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3106511"/>
        <c:axId val="1173105071"/>
      </c:barChart>
      <c:catAx>
        <c:axId val="1173106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3105071"/>
        <c:crosses val="autoZero"/>
        <c:auto val="1"/>
        <c:lblAlgn val="ctr"/>
        <c:lblOffset val="100"/>
        <c:noMultiLvlLbl val="0"/>
      </c:catAx>
      <c:valAx>
        <c:axId val="1173105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3106511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# of No Show</a:t>
            </a:r>
            <a:r>
              <a:rPr lang="en-US"/>
              <a:t> per guide</a:t>
            </a:r>
          </a:p>
          <a:p>
            <a:pPr>
              <a:defRPr/>
            </a:pPr>
            <a:r>
              <a:rPr lang="en-US"/>
              <a:t>(week</a:t>
            </a:r>
            <a:r>
              <a:rPr lang="en-US" baseline="0"/>
              <a:t> of 4/1-4/7)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Sheet3!$D$1</c:f>
              <c:strCache>
                <c:ptCount val="1"/>
                <c:pt idx="0">
                  <c:v>Sum of NO SHOW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Sheet3!$C$2:$C$30</c:f>
              <c:strCache>
                <c:ptCount val="29"/>
                <c:pt idx="0">
                  <c:v>Bart</c:v>
                </c:pt>
                <c:pt idx="1">
                  <c:v>Bohn</c:v>
                </c:pt>
                <c:pt idx="2">
                  <c:v>Brent</c:v>
                </c:pt>
                <c:pt idx="3">
                  <c:v>Carrie</c:v>
                </c:pt>
                <c:pt idx="4">
                  <c:v>Cliff</c:v>
                </c:pt>
                <c:pt idx="5">
                  <c:v>Cynthia </c:v>
                </c:pt>
                <c:pt idx="6">
                  <c:v>Glenn</c:v>
                </c:pt>
                <c:pt idx="7">
                  <c:v>Gloria</c:v>
                </c:pt>
                <c:pt idx="8">
                  <c:v>Jerry</c:v>
                </c:pt>
                <c:pt idx="9">
                  <c:v>Joy</c:v>
                </c:pt>
                <c:pt idx="10">
                  <c:v>Kathy</c:v>
                </c:pt>
                <c:pt idx="11">
                  <c:v>Kim</c:v>
                </c:pt>
                <c:pt idx="12">
                  <c:v>Larry</c:v>
                </c:pt>
                <c:pt idx="13">
                  <c:v>Maria</c:v>
                </c:pt>
                <c:pt idx="14">
                  <c:v>Mr.West</c:v>
                </c:pt>
                <c:pt idx="15">
                  <c:v>Phil</c:v>
                </c:pt>
                <c:pt idx="16">
                  <c:v>Ples</c:v>
                </c:pt>
                <c:pt idx="17">
                  <c:v>Roger</c:v>
                </c:pt>
                <c:pt idx="18">
                  <c:v>Sam</c:v>
                </c:pt>
                <c:pt idx="19">
                  <c:v>Sammye</c:v>
                </c:pt>
                <c:pt idx="20">
                  <c:v>Sandra</c:v>
                </c:pt>
                <c:pt idx="21">
                  <c:v>Sherry</c:v>
                </c:pt>
                <c:pt idx="22">
                  <c:v>Steve</c:v>
                </c:pt>
                <c:pt idx="23">
                  <c:v>Suzanne</c:v>
                </c:pt>
                <c:pt idx="24">
                  <c:v>TBD</c:v>
                </c:pt>
                <c:pt idx="25">
                  <c:v>Ted</c:v>
                </c:pt>
                <c:pt idx="26">
                  <c:v>Tim</c:v>
                </c:pt>
                <c:pt idx="27">
                  <c:v>Todd</c:v>
                </c:pt>
                <c:pt idx="28">
                  <c:v>Wayne</c:v>
                </c:pt>
              </c:strCache>
            </c:strRef>
          </c:cat>
          <c:val>
            <c:numRef>
              <c:f>Sheet3!$D$2:$D$30</c:f>
              <c:numCache>
                <c:formatCode>General</c:formatCode>
                <c:ptCount val="29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8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9</c:v>
                </c:pt>
                <c:pt idx="18">
                  <c:v>2</c:v>
                </c:pt>
                <c:pt idx="19">
                  <c:v>19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12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  <c:pt idx="27">
                  <c:v>2</c:v>
                </c:pt>
                <c:pt idx="2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1D-4180-8B1B-36BEC3F06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3106511"/>
        <c:axId val="1173105071"/>
      </c:barChart>
      <c:catAx>
        <c:axId val="1173106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3105071"/>
        <c:crosses val="autoZero"/>
        <c:auto val="1"/>
        <c:lblAlgn val="ctr"/>
        <c:lblOffset val="100"/>
        <c:noMultiLvlLbl val="0"/>
      </c:catAx>
      <c:valAx>
        <c:axId val="1173105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3106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123</c:v>
                </c:pt>
                <c:pt idx="1">
                  <c:v>81</c:v>
                </c:pt>
                <c:pt idx="2">
                  <c:v>47</c:v>
                </c:pt>
                <c:pt idx="3">
                  <c:v>119</c:v>
                </c:pt>
                <c:pt idx="4">
                  <c:v>158</c:v>
                </c:pt>
                <c:pt idx="5">
                  <c:v>128</c:v>
                </c:pt>
                <c:pt idx="6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B-4425-BA8B-21D7D107877C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62</c:v>
                </c:pt>
                <c:pt idx="1">
                  <c:v>36</c:v>
                </c:pt>
                <c:pt idx="2">
                  <c:v>26</c:v>
                </c:pt>
                <c:pt idx="3">
                  <c:v>70</c:v>
                </c:pt>
                <c:pt idx="4">
                  <c:v>86</c:v>
                </c:pt>
                <c:pt idx="5">
                  <c:v>66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7B-4425-BA8B-21D7D107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Sheet4!$B$1</c:f>
              <c:strCache>
                <c:ptCount val="1"/>
                <c:pt idx="0">
                  <c:v>Sum of NO SHOW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tint val="3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B18-46D0-BE1D-B4EF6F813F06}"/>
              </c:ext>
            </c:extLst>
          </c:dPt>
          <c:dPt>
            <c:idx val="1"/>
            <c:bubble3D val="0"/>
            <c:spPr>
              <a:solidFill>
                <a:schemeClr val="accent2">
                  <a:tint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B18-46D0-BE1D-B4EF6F813F06}"/>
              </c:ext>
            </c:extLst>
          </c:dPt>
          <c:dPt>
            <c:idx val="2"/>
            <c:bubble3D val="0"/>
            <c:spPr>
              <a:solidFill>
                <a:schemeClr val="accent2">
                  <a:tint val="4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B18-46D0-BE1D-B4EF6F813F06}"/>
              </c:ext>
            </c:extLst>
          </c:dPt>
          <c:dPt>
            <c:idx val="3"/>
            <c:bubble3D val="0"/>
            <c:spPr>
              <a:solidFill>
                <a:schemeClr val="accent2">
                  <a:tint val="4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B18-46D0-BE1D-B4EF6F813F06}"/>
              </c:ext>
            </c:extLst>
          </c:dPt>
          <c:dPt>
            <c:idx val="4"/>
            <c:bubble3D val="0"/>
            <c:spPr>
              <a:solidFill>
                <a:schemeClr val="accent2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B18-46D0-BE1D-B4EF6F813F06}"/>
              </c:ext>
            </c:extLst>
          </c:dPt>
          <c:dPt>
            <c:idx val="5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B18-46D0-BE1D-B4EF6F813F06}"/>
              </c:ext>
            </c:extLst>
          </c:dPt>
          <c:dPt>
            <c:idx val="6"/>
            <c:bubble3D val="0"/>
            <c:spPr>
              <a:solidFill>
                <a:schemeClr val="accent2">
                  <a:tint val="6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B18-46D0-BE1D-B4EF6F813F06}"/>
              </c:ext>
            </c:extLst>
          </c:dPt>
          <c:dPt>
            <c:idx val="7"/>
            <c:bubble3D val="0"/>
            <c:spPr>
              <a:solidFill>
                <a:schemeClr val="accent2">
                  <a:tint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B18-46D0-BE1D-B4EF6F813F06}"/>
              </c:ext>
            </c:extLst>
          </c:dPt>
          <c:dPt>
            <c:idx val="8"/>
            <c:bubble3D val="0"/>
            <c:spPr>
              <a:solidFill>
                <a:schemeClr val="accent2">
                  <a:tint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B18-46D0-BE1D-B4EF6F813F06}"/>
              </c:ext>
            </c:extLst>
          </c:dPt>
          <c:dPt>
            <c:idx val="9"/>
            <c:bubble3D val="0"/>
            <c:spPr>
              <a:solidFill>
                <a:schemeClr val="accent2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B18-46D0-BE1D-B4EF6F813F06}"/>
              </c:ext>
            </c:extLst>
          </c:dPt>
          <c:dPt>
            <c:idx val="10"/>
            <c:bubble3D val="0"/>
            <c:spPr>
              <a:solidFill>
                <a:schemeClr val="accent2">
                  <a:tint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B18-46D0-BE1D-B4EF6F813F06}"/>
              </c:ext>
            </c:extLst>
          </c:dPt>
          <c:dPt>
            <c:idx val="11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B18-46D0-BE1D-B4EF6F813F06}"/>
              </c:ext>
            </c:extLst>
          </c:dPt>
          <c:dPt>
            <c:idx val="12"/>
            <c:bubble3D val="0"/>
            <c:spPr>
              <a:solidFill>
                <a:schemeClr val="accent2">
                  <a:tint val="9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B18-46D0-BE1D-B4EF6F813F06}"/>
              </c:ext>
            </c:extLst>
          </c:dPt>
          <c:dPt>
            <c:idx val="13"/>
            <c:bubble3D val="0"/>
            <c:spPr>
              <a:solidFill>
                <a:schemeClr val="accent2">
                  <a:tint val="9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B18-46D0-BE1D-B4EF6F813F06}"/>
              </c:ext>
            </c:extLst>
          </c:dPt>
          <c:dPt>
            <c:idx val="14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B18-46D0-BE1D-B4EF6F813F06}"/>
              </c:ext>
            </c:extLst>
          </c:dPt>
          <c:dPt>
            <c:idx val="15"/>
            <c:bubble3D val="0"/>
            <c:spPr>
              <a:solidFill>
                <a:schemeClr val="accent2">
                  <a:shade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B18-46D0-BE1D-B4EF6F813F06}"/>
              </c:ext>
            </c:extLst>
          </c:dPt>
          <c:dPt>
            <c:idx val="16"/>
            <c:bubble3D val="0"/>
            <c:spPr>
              <a:solidFill>
                <a:schemeClr val="accent2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B18-46D0-BE1D-B4EF6F813F06}"/>
              </c:ext>
            </c:extLst>
          </c:dPt>
          <c:dPt>
            <c:idx val="17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B18-46D0-BE1D-B4EF6F813F06}"/>
              </c:ext>
            </c:extLst>
          </c:dPt>
          <c:dPt>
            <c:idx val="18"/>
            <c:bubble3D val="0"/>
            <c:spPr>
              <a:solidFill>
                <a:schemeClr val="accent2">
                  <a:shade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B18-46D0-BE1D-B4EF6F813F06}"/>
              </c:ext>
            </c:extLst>
          </c:dPt>
          <c:dPt>
            <c:idx val="19"/>
            <c:bubble3D val="0"/>
            <c:spPr>
              <a:solidFill>
                <a:schemeClr val="accent2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DB18-46D0-BE1D-B4EF6F813F06}"/>
              </c:ext>
            </c:extLst>
          </c:dPt>
          <c:dPt>
            <c:idx val="20"/>
            <c:bubble3D val="0"/>
            <c:spPr>
              <a:solidFill>
                <a:schemeClr val="accent2">
                  <a:shade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DB18-46D0-BE1D-B4EF6F813F06}"/>
              </c:ext>
            </c:extLst>
          </c:dPt>
          <c:dPt>
            <c:idx val="21"/>
            <c:bubble3D val="0"/>
            <c:spPr>
              <a:solidFill>
                <a:schemeClr val="accent2">
                  <a:shade val="6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DB18-46D0-BE1D-B4EF6F813F06}"/>
              </c:ext>
            </c:extLst>
          </c:dPt>
          <c:dPt>
            <c:idx val="22"/>
            <c:bubble3D val="0"/>
            <c:spPr>
              <a:solidFill>
                <a:schemeClr val="accent2">
                  <a:shade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DB18-46D0-BE1D-B4EF6F813F06}"/>
              </c:ext>
            </c:extLst>
          </c:dPt>
          <c:dPt>
            <c:idx val="23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DB18-46D0-BE1D-B4EF6F813F06}"/>
              </c:ext>
            </c:extLst>
          </c:dPt>
          <c:dPt>
            <c:idx val="24"/>
            <c:bubble3D val="0"/>
            <c:spPr>
              <a:solidFill>
                <a:schemeClr val="accent2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DB18-46D0-BE1D-B4EF6F813F06}"/>
              </c:ext>
            </c:extLst>
          </c:dPt>
          <c:dPt>
            <c:idx val="25"/>
            <c:bubble3D val="0"/>
            <c:spPr>
              <a:solidFill>
                <a:schemeClr val="accent2">
                  <a:shade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DB18-46D0-BE1D-B4EF6F813F06}"/>
              </c:ext>
            </c:extLst>
          </c:dPt>
          <c:dPt>
            <c:idx val="26"/>
            <c:bubble3D val="0"/>
            <c:spPr>
              <a:solidFill>
                <a:schemeClr val="accent2">
                  <a:shade val="4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DB18-46D0-BE1D-B4EF6F813F06}"/>
              </c:ext>
            </c:extLst>
          </c:dPt>
          <c:dPt>
            <c:idx val="27"/>
            <c:bubble3D val="0"/>
            <c:spPr>
              <a:solidFill>
                <a:schemeClr val="accent2">
                  <a:shade val="3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DB18-46D0-BE1D-B4EF6F813F06}"/>
              </c:ext>
            </c:extLst>
          </c:dPt>
          <c:dPt>
            <c:idx val="28"/>
            <c:bubble3D val="0"/>
            <c:spPr>
              <a:solidFill>
                <a:schemeClr val="accent2">
                  <a:shade val="3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DB18-46D0-BE1D-B4EF6F813F06}"/>
              </c:ext>
            </c:extLst>
          </c:dPt>
          <c:cat>
            <c:strRef>
              <c:f>Sheet4!$A$2:$A$30</c:f>
              <c:strCache>
                <c:ptCount val="29"/>
                <c:pt idx="0">
                  <c:v>Bohn</c:v>
                </c:pt>
                <c:pt idx="1">
                  <c:v>Brent</c:v>
                </c:pt>
                <c:pt idx="2">
                  <c:v>Cliff</c:v>
                </c:pt>
                <c:pt idx="3">
                  <c:v>Glenn</c:v>
                </c:pt>
                <c:pt idx="4">
                  <c:v>Mr.West</c:v>
                </c:pt>
                <c:pt idx="5">
                  <c:v>Ted</c:v>
                </c:pt>
                <c:pt idx="6">
                  <c:v>Kathy</c:v>
                </c:pt>
                <c:pt idx="7">
                  <c:v>Ples</c:v>
                </c:pt>
                <c:pt idx="8">
                  <c:v>Sherry</c:v>
                </c:pt>
                <c:pt idx="9">
                  <c:v>Cynthia </c:v>
                </c:pt>
                <c:pt idx="10">
                  <c:v>Larry</c:v>
                </c:pt>
                <c:pt idx="11">
                  <c:v>Phil</c:v>
                </c:pt>
                <c:pt idx="12">
                  <c:v>Sam</c:v>
                </c:pt>
                <c:pt idx="13">
                  <c:v>TBD</c:v>
                </c:pt>
                <c:pt idx="14">
                  <c:v>Todd</c:v>
                </c:pt>
                <c:pt idx="15">
                  <c:v>Carrie</c:v>
                </c:pt>
                <c:pt idx="16">
                  <c:v>Jerry</c:v>
                </c:pt>
                <c:pt idx="17">
                  <c:v>Kim</c:v>
                </c:pt>
                <c:pt idx="18">
                  <c:v>Sandra</c:v>
                </c:pt>
                <c:pt idx="19">
                  <c:v>Tim</c:v>
                </c:pt>
                <c:pt idx="20">
                  <c:v>Bart</c:v>
                </c:pt>
                <c:pt idx="21">
                  <c:v>Gloria</c:v>
                </c:pt>
                <c:pt idx="22">
                  <c:v>Steve</c:v>
                </c:pt>
                <c:pt idx="23">
                  <c:v>Joy</c:v>
                </c:pt>
                <c:pt idx="24">
                  <c:v>Maria</c:v>
                </c:pt>
                <c:pt idx="25">
                  <c:v>Roger</c:v>
                </c:pt>
                <c:pt idx="26">
                  <c:v>Wayne</c:v>
                </c:pt>
                <c:pt idx="27">
                  <c:v>Suzanne</c:v>
                </c:pt>
                <c:pt idx="28">
                  <c:v>Sammye</c:v>
                </c:pt>
              </c:strCache>
            </c:strRef>
          </c:cat>
          <c:val>
            <c:numRef>
              <c:f>Sheet4!$B$2:$B$30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12</c:v>
                </c:pt>
                <c:pt idx="28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2-40DC-86E2-3B18290FD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341022739130083"/>
          <c:y val="7.3708863315162529E-3"/>
          <c:w val="9.2625649008251404E-2"/>
          <c:h val="0.9644239854633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44</c:v>
                </c:pt>
                <c:pt idx="3">
                  <c:v>12</c:v>
                </c:pt>
                <c:pt idx="4">
                  <c:v>1</c:v>
                </c:pt>
                <c:pt idx="5">
                  <c:v>1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14</c:v>
                </c:pt>
                <c:pt idx="1">
                  <c:v>11</c:v>
                </c:pt>
                <c:pt idx="2">
                  <c:v>18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0FF-4776-A87E-D9F57FEB7413}"/>
            </c:ext>
          </c:extLst>
        </c:ser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0FF-4776-A87E-D9F57FEB7413}"/>
            </c:ext>
          </c:extLst>
        </c:ser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28</c:v>
                </c:pt>
                <c:pt idx="3">
                  <c:v>8</c:v>
                </c:pt>
                <c:pt idx="4">
                  <c:v>2</c:v>
                </c:pt>
                <c:pt idx="5">
                  <c:v>3</c:v>
                </c:pt>
                <c:pt idx="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20FF-4776-A87E-D9F57FEB7413}"/>
            </c:ext>
          </c:extLst>
        </c:ser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28</c:v>
                </c:pt>
                <c:pt idx="2">
                  <c:v>44</c:v>
                </c:pt>
                <c:pt idx="3">
                  <c:v>7</c:v>
                </c:pt>
                <c:pt idx="4">
                  <c:v>2</c:v>
                </c:pt>
                <c:pt idx="5">
                  <c:v>1</c:v>
                </c:pt>
                <c:pt idx="6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20FF-4776-A87E-D9F57FEB7413}"/>
            </c:ext>
          </c:extLst>
        </c:ser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14</c:v>
                </c:pt>
                <c:pt idx="1">
                  <c:v>13</c:v>
                </c:pt>
                <c:pt idx="2">
                  <c:v>32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20FF-4776-A87E-D9F57FEB7413}"/>
            </c:ext>
          </c:extLst>
        </c:ser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8</c:v>
                </c:pt>
                <c:pt idx="1">
                  <c:v>28</c:v>
                </c:pt>
                <c:pt idx="2">
                  <c:v>64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14</c:v>
                </c:pt>
                <c:pt idx="1">
                  <c:v>11</c:v>
                </c:pt>
                <c:pt idx="2">
                  <c:v>18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20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28</c:v>
                      </c:pt>
                      <c:pt idx="3">
                        <c:v>8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28</c:v>
                      </c:pt>
                      <c:pt idx="2">
                        <c:v>44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13</c:v>
                      </c:pt>
                      <c:pt idx="2">
                        <c:v>32</c:v>
                      </c:pt>
                      <c:pt idx="3">
                        <c:v>3</c:v>
                      </c:pt>
                      <c:pt idx="4">
                        <c:v>6</c:v>
                      </c:pt>
                      <c:pt idx="5">
                        <c:v>5</c:v>
                      </c:pt>
                      <c:pt idx="6">
                        <c:v>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28</c:v>
                      </c:pt>
                      <c:pt idx="2">
                        <c:v>64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28</c:v>
                      </c:pt>
                      <c:pt idx="3">
                        <c:v>8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28</c:v>
                      </c:pt>
                      <c:pt idx="2">
                        <c:v>44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13</c:v>
                      </c:pt>
                      <c:pt idx="2">
                        <c:v>32</c:v>
                      </c:pt>
                      <c:pt idx="3">
                        <c:v>3</c:v>
                      </c:pt>
                      <c:pt idx="4">
                        <c:v>6</c:v>
                      </c:pt>
                      <c:pt idx="5">
                        <c:v>5</c:v>
                      </c:pt>
                      <c:pt idx="6">
                        <c:v>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28</c:v>
                      </c:pt>
                      <c:pt idx="2">
                        <c:v>64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28</c:v>
                </c:pt>
                <c:pt idx="3">
                  <c:v>8</c:v>
                </c:pt>
                <c:pt idx="4">
                  <c:v>2</c:v>
                </c:pt>
                <c:pt idx="5">
                  <c:v>3</c:v>
                </c:pt>
                <c:pt idx="6">
                  <c:v>70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20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28</c:v>
                      </c:pt>
                      <c:pt idx="2">
                        <c:v>44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13</c:v>
                      </c:pt>
                      <c:pt idx="2">
                        <c:v>32</c:v>
                      </c:pt>
                      <c:pt idx="3">
                        <c:v>3</c:v>
                      </c:pt>
                      <c:pt idx="4">
                        <c:v>6</c:v>
                      </c:pt>
                      <c:pt idx="5">
                        <c:v>5</c:v>
                      </c:pt>
                      <c:pt idx="6">
                        <c:v>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28</c:v>
                      </c:pt>
                      <c:pt idx="2">
                        <c:v>64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28</c:v>
                </c:pt>
                <c:pt idx="2">
                  <c:v>44</c:v>
                </c:pt>
                <c:pt idx="3">
                  <c:v>7</c:v>
                </c:pt>
                <c:pt idx="4">
                  <c:v>2</c:v>
                </c:pt>
                <c:pt idx="5">
                  <c:v>1</c:v>
                </c:pt>
                <c:pt idx="6">
                  <c:v>86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20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28</c:v>
                      </c:pt>
                      <c:pt idx="3">
                        <c:v>8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13</c:v>
                      </c:pt>
                      <c:pt idx="2">
                        <c:v>32</c:v>
                      </c:pt>
                      <c:pt idx="3">
                        <c:v>3</c:v>
                      </c:pt>
                      <c:pt idx="4">
                        <c:v>6</c:v>
                      </c:pt>
                      <c:pt idx="5">
                        <c:v>5</c:v>
                      </c:pt>
                      <c:pt idx="6">
                        <c:v>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28</c:v>
                      </c:pt>
                      <c:pt idx="2">
                        <c:v>64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14</c:v>
                </c:pt>
                <c:pt idx="1">
                  <c:v>13</c:v>
                </c:pt>
                <c:pt idx="2">
                  <c:v>32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66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20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28</c:v>
                      </c:pt>
                      <c:pt idx="3">
                        <c:v>8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28</c:v>
                      </c:pt>
                      <c:pt idx="2">
                        <c:v>44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28</c:v>
                      </c:pt>
                      <c:pt idx="2">
                        <c:v>64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8</c:v>
                </c:pt>
                <c:pt idx="1">
                  <c:v>28</c:v>
                </c:pt>
                <c:pt idx="2">
                  <c:v>64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88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20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28</c:v>
                      </c:pt>
                      <c:pt idx="3">
                        <c:v>8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28</c:v>
                      </c:pt>
                      <c:pt idx="2">
                        <c:v>44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13</c:v>
                      </c:pt>
                      <c:pt idx="2">
                        <c:v>32</c:v>
                      </c:pt>
                      <c:pt idx="3">
                        <c:v>3</c:v>
                      </c:pt>
                      <c:pt idx="4">
                        <c:v>6</c:v>
                      </c:pt>
                      <c:pt idx="5">
                        <c:v>5</c:v>
                      </c:pt>
                      <c:pt idx="6">
                        <c:v>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26CE7-4F8B-2A75-F7C5-35A939F3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207210-365B-B8D2-825F-DB66AB80A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D53DC-F145-499F-BEBE-BDCB9F01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B566C6B-76EE-4F82-BD92-53543F9BB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7180A1D-831B-4835-9BD9-ED43106C4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15</xdr:row>
      <xdr:rowOff>0</xdr:rowOff>
    </xdr:from>
    <xdr:to>
      <xdr:col>15</xdr:col>
      <xdr:colOff>0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638300-89D4-4F9C-9C2F-1CE1BD61C8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15</xdr:col>
      <xdr:colOff>0</xdr:colOff>
      <xdr:row>14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A76D311-1030-4551-9907-E3E1ABD0F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623887</xdr:colOff>
      <xdr:row>37</xdr:row>
      <xdr:rowOff>95249</xdr:rowOff>
    </xdr:from>
    <xdr:to>
      <xdr:col>6</xdr:col>
      <xdr:colOff>247650</xdr:colOff>
      <xdr:row>58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D33C7D-1417-218A-A353-DA5AC1863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657225</xdr:colOff>
      <xdr:row>37</xdr:row>
      <xdr:rowOff>28574</xdr:rowOff>
    </xdr:from>
    <xdr:to>
      <xdr:col>17</xdr:col>
      <xdr:colOff>600075</xdr:colOff>
      <xdr:row>58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A9CEFD-4519-6FAB-B3E9-3BF4ED8A1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142875</xdr:colOff>
      <xdr:row>0</xdr:row>
      <xdr:rowOff>114300</xdr:rowOff>
    </xdr:from>
    <xdr:to>
      <xdr:col>12</xdr:col>
      <xdr:colOff>600075</xdr:colOff>
      <xdr:row>15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50C5868-4298-D591-C551-291CA1A48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142875</xdr:colOff>
      <xdr:row>15</xdr:row>
      <xdr:rowOff>180974</xdr:rowOff>
    </xdr:from>
    <xdr:to>
      <xdr:col>20</xdr:col>
      <xdr:colOff>257175</xdr:colOff>
      <xdr:row>34</xdr:row>
      <xdr:rowOff>123824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37792C2-630A-44BE-A574-7BED43BE9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</xdr:colOff>
      <xdr:row>0</xdr:row>
      <xdr:rowOff>133350</xdr:rowOff>
    </xdr:from>
    <xdr:to>
      <xdr:col>19</xdr:col>
      <xdr:colOff>466725</xdr:colOff>
      <xdr:row>15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0475469-39CC-41EE-AE5C-DC60145E0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161926</xdr:colOff>
      <xdr:row>0</xdr:row>
      <xdr:rowOff>0</xdr:rowOff>
    </xdr:from>
    <xdr:to>
      <xdr:col>12</xdr:col>
      <xdr:colOff>219076</xdr:colOff>
      <xdr:row>27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563811-920C-565F-D79F-2DEAD09D9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lair Berger" refreshedDate="45391.568958333337" createdVersion="8" refreshedVersion="8" minRefreshableVersion="3" recordCount="108" xr:uid="{AC33D945-2CE1-4DBF-8134-18A1E2D03DD6}">
  <cacheSource type="worksheet">
    <worksheetSource ref="A1:S109" sheet="ALL"/>
  </cacheSource>
  <cacheFields count="19">
    <cacheField name="DATE" numFmtId="0">
      <sharedItems containsNonDate="0" containsDate="1" containsString="0" containsBlank="1" minDate="2024-04-01T00:00:00" maxDate="2024-04-08T00:00:00"/>
    </cacheField>
    <cacheField name="TIME" numFmtId="0">
      <sharedItems containsDate="1" containsBlank="1" containsMixedTypes="1" minDate="1899-12-30T01:00:00" maxDate="1899-12-30T12:45:00"/>
    </cacheField>
    <cacheField name="GUIDE" numFmtId="0">
      <sharedItems containsBlank="1" count="39">
        <m/>
        <s v="Carrie"/>
        <s v="Jerry"/>
        <s v="Sam"/>
        <s v="Bart"/>
        <s v="Maria"/>
        <s v="Suzanne"/>
        <s v="Joy ,Brent"/>
        <s v="Phil,Tim, Tony"/>
        <s v="Debbie L, Joanie "/>
        <s v="Todd, Kathy "/>
        <s v="Joy"/>
        <s v="Phil"/>
        <s v="Roger"/>
        <s v="Bohn"/>
        <s v="Cliff, Kathy"/>
        <s v="Todd"/>
        <s v="Kathy"/>
        <s v="Brent"/>
        <s v="Glenn"/>
        <s v="Ted"/>
        <s v="Tim"/>
        <s v="Sammye"/>
        <s v="Kim"/>
        <s v="Cliff"/>
        <s v="TBD"/>
        <s v="Gloria"/>
        <s v="Ples"/>
        <s v="Maria,Roger, Gloria"/>
        <s v="Ples, Todd, Bart"/>
        <s v="Larry"/>
        <s v="Cynthia "/>
        <s v="Mr.West"/>
        <s v="Sherry"/>
        <s v="Wayne"/>
        <s v="Sandra"/>
        <s v="Steve"/>
        <s v="Mr.West " u="1"/>
        <s v="Bart " u="1"/>
      </sharedItems>
    </cacheField>
    <cacheField name="START" numFmtId="0">
      <sharedItems containsBlank="1" containsMixedTypes="1" containsNumber="1" containsInteger="1" minValue="3813" maxValue="5007"/>
    </cacheField>
    <cacheField name="END" numFmtId="0">
      <sharedItems containsBlank="1" containsMixedTypes="1" containsNumber="1" containsInteger="1" minValue="3824" maxValue="5019"/>
    </cacheField>
    <cacheField name="# SHOT" numFmtId="1">
      <sharedItems containsMixedTypes="1" containsNumber="1" containsInteger="1" minValue="0" maxValue="22"/>
    </cacheField>
    <cacheField name="NO PRINT" numFmtId="0">
      <sharedItems containsBlank="1" containsMixedTypes="1" containsNumber="1" containsInteger="1" minValue="0" maxValue="6"/>
    </cacheField>
    <cacheField name="Duplicates" numFmtId="0">
      <sharedItems containsBlank="1" containsMixedTypes="1" containsNumber="1" containsInteger="1" minValue="0" maxValue="8"/>
    </cacheField>
    <cacheField name="# 2B PRINTED" numFmtId="1">
      <sharedItems containsMixedTypes="1" containsNumber="1" containsInteger="1" minValue="0" maxValue="19"/>
    </cacheField>
    <cacheField name="# PRINTED" numFmtId="0">
      <sharedItems containsBlank="1" containsMixedTypes="1" containsNumber="1" containsInteger="1" minValue="2" maxValue="20"/>
    </cacheField>
    <cacheField name="BALANCE" numFmtId="0">
      <sharedItems containsBlank="1" containsMixedTypes="1" containsNumber="1" containsInteger="1" minValue="-2" maxValue="3"/>
    </cacheField>
    <cacheField name="# SALES" numFmtId="0">
      <sharedItems containsBlank="1" containsMixedTypes="1" containsNumber="1" containsInteger="1" minValue="0" maxValue="12"/>
    </cacheField>
    <cacheField name="BYPASS" numFmtId="0">
      <sharedItems containsBlank="1" containsMixedTypes="1" containsNumber="1" containsInteger="1" minValue="0" maxValue="8" count="8">
        <m/>
        <n v="0"/>
        <n v="3"/>
        <s v="-"/>
        <n v="6"/>
        <n v="5"/>
        <n v="7"/>
        <n v="8"/>
      </sharedItems>
    </cacheField>
    <cacheField name="NO SHOW" numFmtId="0">
      <sharedItems containsBlank="1" containsMixedTypes="1" containsNumber="1" containsInteger="1" minValue="0" maxValue="6"/>
    </cacheField>
    <cacheField name="DECLINE" numFmtId="0">
      <sharedItems containsBlank="1" containsMixedTypes="1" containsNumber="1" containsInteger="1" minValue="0" maxValue="8"/>
    </cacheField>
    <cacheField name="Duplicates2" numFmtId="0">
      <sharedItems containsBlank="1" containsMixedTypes="1" containsNumber="1" containsInteger="1" minValue="0" maxValue="4"/>
    </cacheField>
    <cacheField name="DIGITAL-only" numFmtId="0">
      <sharedItems containsBlank="1" containsMixedTypes="1" containsNumber="1" containsInteger="1" minValue="0" maxValue="3"/>
    </cacheField>
    <cacheField name="Stolen" numFmtId="0">
      <sharedItems containsBlank="1" containsMixedTypes="1" containsNumber="1" containsInteger="1" minValue="0" maxValue="2"/>
    </cacheField>
    <cacheField name="NOT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">
  <r>
    <m/>
    <m/>
    <x v="0"/>
    <m/>
    <m/>
    <n v="0"/>
    <m/>
    <m/>
    <n v="0"/>
    <m/>
    <m/>
    <m/>
    <x v="0"/>
    <m/>
    <m/>
    <m/>
    <m/>
    <m/>
    <m/>
  </r>
  <r>
    <d v="2024-04-01T00:00:00"/>
    <d v="1899-12-30T10:00:00"/>
    <x v="1"/>
    <n v="4188"/>
    <n v="4206"/>
    <n v="19"/>
    <n v="1"/>
    <n v="5"/>
    <n v="13"/>
    <n v="18"/>
    <n v="0"/>
    <n v="8"/>
    <x v="1"/>
    <n v="0"/>
    <n v="8"/>
    <n v="2"/>
    <n v="1"/>
    <n v="0"/>
    <s v="#94 no print; had 3 retakes"/>
  </r>
  <r>
    <d v="2024-04-01T00:00:00"/>
    <d v="1899-12-30T10:30:00"/>
    <x v="2"/>
    <n v="4207"/>
    <n v="4222"/>
    <n v="16"/>
    <n v="0"/>
    <n v="4"/>
    <n v="12"/>
    <n v="16"/>
    <n v="0"/>
    <n v="6"/>
    <x v="1"/>
    <n v="0"/>
    <n v="8"/>
    <n v="2"/>
    <n v="0"/>
    <n v="0"/>
    <m/>
  </r>
  <r>
    <d v="2024-04-01T00:00:00"/>
    <d v="1899-12-30T11:00:00"/>
    <x v="3"/>
    <n v="4223"/>
    <n v="4244"/>
    <n v="22"/>
    <n v="4"/>
    <n v="8"/>
    <n v="10"/>
    <n v="18"/>
    <n v="1"/>
    <n v="10"/>
    <x v="1"/>
    <n v="2"/>
    <n v="4"/>
    <n v="3"/>
    <n v="0"/>
    <n v="0"/>
    <s v="4240-44 retakes from 10am 4270 retake"/>
  </r>
  <r>
    <d v="2024-04-01T00:00:00"/>
    <d v="1899-12-30T12:00:00"/>
    <x v="1"/>
    <n v="4245"/>
    <n v="4252"/>
    <n v="8"/>
    <m/>
    <n v="0"/>
    <n v="8"/>
    <n v="8"/>
    <n v="3"/>
    <n v="8"/>
    <x v="1"/>
    <n v="3"/>
    <n v="0"/>
    <n v="0"/>
    <n v="0"/>
    <n v="0"/>
    <s v="3 Xtra Prints?"/>
  </r>
  <r>
    <d v="2024-04-01T00:00:00"/>
    <d v="1899-12-30T12:30:00"/>
    <x v="2"/>
    <n v="4253"/>
    <n v="4262"/>
    <n v="10"/>
    <n v="1"/>
    <n v="0"/>
    <n v="9"/>
    <n v="9"/>
    <n v="2"/>
    <n v="4"/>
    <x v="1"/>
    <n v="3"/>
    <n v="4"/>
    <n v="0"/>
    <n v="0"/>
    <n v="0"/>
    <m/>
  </r>
  <r>
    <d v="2024-04-01T00:00:00"/>
    <d v="1899-12-30T01:00:00"/>
    <x v="3"/>
    <n v="4263"/>
    <n v="4281"/>
    <n v="19"/>
    <n v="4"/>
    <n v="1"/>
    <n v="14"/>
    <n v="15"/>
    <n v="1"/>
    <n v="7"/>
    <x v="1"/>
    <n v="0"/>
    <n v="8"/>
    <n v="1"/>
    <n v="0"/>
    <n v="1"/>
    <s v="no print 80, 76, 78, 70: 4265 Stolen; reprint 4269 &amp; 4277"/>
  </r>
  <r>
    <d v="2024-04-01T00:00:00"/>
    <d v="1899-12-30T02:00:00"/>
    <x v="4"/>
    <n v="4282"/>
    <n v="4293"/>
    <n v="12"/>
    <n v="0"/>
    <n v="1"/>
    <n v="11"/>
    <n v="12"/>
    <n v="0"/>
    <n v="7"/>
    <x v="1"/>
    <n v="1"/>
    <n v="3"/>
    <n v="1"/>
    <n v="0"/>
    <n v="0"/>
    <m/>
  </r>
  <r>
    <d v="2024-04-01T00:00:00"/>
    <d v="1899-12-30T03:00:00"/>
    <x v="5"/>
    <n v="4294"/>
    <n v="4306"/>
    <n v="13"/>
    <n v="0"/>
    <n v="2"/>
    <n v="11"/>
    <n v="13"/>
    <n v="0"/>
    <n v="4"/>
    <x v="1"/>
    <n v="3"/>
    <n v="5"/>
    <n v="1"/>
    <n v="0"/>
    <n v="0"/>
    <m/>
  </r>
  <r>
    <d v="2024-04-01T00:00:00"/>
    <d v="1899-12-30T04:00:00"/>
    <x v="4"/>
    <n v="4307"/>
    <n v="4320"/>
    <n v="14"/>
    <n v="0"/>
    <n v="4"/>
    <n v="10"/>
    <n v="14"/>
    <n v="0"/>
    <n v="8"/>
    <x v="1"/>
    <n v="0"/>
    <n v="4"/>
    <n v="2"/>
    <n v="0"/>
    <n v="0"/>
    <m/>
  </r>
  <r>
    <d v="2024-04-02T00:00:00"/>
    <d v="1899-12-30T10:00:00"/>
    <x v="6"/>
    <n v="4322"/>
    <n v="4328"/>
    <n v="7"/>
    <n v="4"/>
    <n v="0"/>
    <n v="3"/>
    <n v="3"/>
    <n v="0"/>
    <n v="0"/>
    <x v="2"/>
    <n v="0"/>
    <n v="0"/>
    <n v="0"/>
    <n v="0"/>
    <n v="0"/>
    <s v="(4322 test), no print 23.24.25"/>
  </r>
  <r>
    <d v="2024-04-02T00:00:00"/>
    <d v="1899-12-30T10:00:00"/>
    <x v="7"/>
    <s v="-"/>
    <s v="-"/>
    <s v="-"/>
    <s v="-"/>
    <s v="-"/>
    <s v="-"/>
    <s v="-"/>
    <e v="#VALUE!"/>
    <s v="-"/>
    <x v="3"/>
    <s v="-"/>
    <s v="-"/>
    <s v="-"/>
    <s v="-"/>
    <s v="-"/>
    <s v="Group VIP photo → [NE GAP]; _x000a_Print → one 5x7 / person _x000a_Printed 53; Rastered 4228"/>
  </r>
  <r>
    <d v="2024-04-02T00:00:00"/>
    <d v="1899-12-30T10:30:00"/>
    <x v="8"/>
    <s v="-"/>
    <s v="-"/>
    <s v="-"/>
    <s v="-"/>
    <s v="-"/>
    <s v="-"/>
    <s v="-"/>
    <e v="#VALUE!"/>
    <s v="-"/>
    <x v="3"/>
    <s v="-"/>
    <s v="-"/>
    <s v="-"/>
    <s v="-"/>
    <s v="-"/>
    <s v="Group VIP photo → [NE GAP]; _x000a_Print → one 5x7 / person _x000a_Printed {108} 34,35,39; Rastered 4233, 4238,4241"/>
  </r>
  <r>
    <d v="2024-04-02T00:00:00"/>
    <d v="1899-12-30T11:00:00"/>
    <x v="2"/>
    <n v="4329"/>
    <n v="4333"/>
    <n v="5"/>
    <n v="0"/>
    <n v="0"/>
    <n v="5"/>
    <n v="5"/>
    <n v="0"/>
    <n v="1"/>
    <x v="1"/>
    <n v="0"/>
    <n v="4"/>
    <n v="0"/>
    <n v="0"/>
    <n v="0"/>
    <s v="1 mentioned will purchase online"/>
  </r>
  <r>
    <d v="2024-04-02T00:00:00"/>
    <d v="1899-12-30T11:00:00"/>
    <x v="9"/>
    <s v="-"/>
    <s v="-"/>
    <s v="-"/>
    <s v="-"/>
    <s v="-"/>
    <s v="-"/>
    <s v="-"/>
    <e v="#VALUE!"/>
    <s v="-"/>
    <x v="3"/>
    <s v="-"/>
    <s v="-"/>
    <s v="-"/>
    <s v="-"/>
    <s v="-"/>
    <s v="Group VIP photo → [NE GAP]; _x000a_Print → one 5x7 / person _x000a_Printed 11; Rastered 4249"/>
  </r>
  <r>
    <d v="2024-04-02T00:00:00"/>
    <d v="1899-12-30T11:45:00"/>
    <x v="10"/>
    <s v="-"/>
    <s v="-"/>
    <s v="-"/>
    <s v="-"/>
    <s v="-"/>
    <s v="-"/>
    <s v="-"/>
    <e v="#VALUE!"/>
    <s v="-"/>
    <x v="3"/>
    <s v="-"/>
    <s v="-"/>
    <s v="-"/>
    <s v="-"/>
    <s v="-"/>
    <s v="Group VIP photo → [NE GAP]; _x000a_Print → one 5x7 / person _x000a_Printed 62; Rastered 4253"/>
  </r>
  <r>
    <d v="2024-04-02T00:00:00"/>
    <d v="1899-12-30T12:00:00"/>
    <x v="11"/>
    <n v="4334"/>
    <n v="4341"/>
    <n v="8"/>
    <n v="0"/>
    <n v="0"/>
    <n v="8"/>
    <n v="8"/>
    <n v="1"/>
    <n v="3"/>
    <x v="4"/>
    <n v="0"/>
    <n v="0"/>
    <n v="0"/>
    <n v="0"/>
    <n v="0"/>
    <s v="1 Xtra Print 4336"/>
  </r>
  <r>
    <d v="2024-04-02T00:00:00"/>
    <d v="1899-12-30T12:30:00"/>
    <x v="6"/>
    <n v="4342"/>
    <n v="4361"/>
    <n v="20"/>
    <n v="0"/>
    <n v="1"/>
    <n v="19"/>
    <n v="20"/>
    <n v="0"/>
    <n v="11"/>
    <x v="1"/>
    <n v="5"/>
    <n v="3"/>
    <n v="1"/>
    <n v="0"/>
    <n v="0"/>
    <s v="58 &amp; 61 retakes at 3p {86 &amp; 87}"/>
  </r>
  <r>
    <d v="2024-04-02T00:00:00"/>
    <d v="1899-12-30T01:00:00"/>
    <x v="12"/>
    <n v="4362"/>
    <n v="4375"/>
    <n v="14"/>
    <n v="0"/>
    <n v="0"/>
    <n v="14"/>
    <n v="14"/>
    <n v="0"/>
    <n v="9"/>
    <x v="1"/>
    <n v="1"/>
    <n v="4"/>
    <n v="0"/>
    <n v="0"/>
    <n v="0"/>
    <m/>
  </r>
  <r>
    <d v="2024-04-02T00:00:00"/>
    <d v="1899-12-30T02:00:00"/>
    <x v="13"/>
    <n v="4376"/>
    <n v="4385"/>
    <n v="10"/>
    <n v="0"/>
    <n v="0"/>
    <n v="10"/>
    <n v="10"/>
    <n v="0"/>
    <n v="6"/>
    <x v="1"/>
    <n v="3"/>
    <n v="1"/>
    <n v="0"/>
    <n v="1"/>
    <n v="0"/>
    <m/>
  </r>
  <r>
    <d v="2024-04-02T00:00:00"/>
    <d v="1899-12-30T02:00:00"/>
    <x v="2"/>
    <s v="-"/>
    <s v="-"/>
    <s v="-"/>
    <s v="-"/>
    <s v="-"/>
    <s v="-"/>
    <s v="-"/>
    <e v="#VALUE!"/>
    <s v="-"/>
    <x v="3"/>
    <s v="-"/>
    <s v="-"/>
    <s v="-"/>
    <s v="-"/>
    <s v="-"/>
    <s v="Group VIP photo → [NE GAP]; _x000a_Print → one 5x7 / GROUP _x000a_Printed 18 ; Rastered 4256"/>
  </r>
  <r>
    <d v="2024-04-02T00:00:00"/>
    <d v="1899-12-30T02:00:00"/>
    <x v="5"/>
    <s v="-"/>
    <s v="-"/>
    <s v="-"/>
    <s v="-"/>
    <s v="-"/>
    <s v="-"/>
    <s v="-"/>
    <e v="#VALUE!"/>
    <s v="-"/>
    <x v="3"/>
    <s v="-"/>
    <s v="-"/>
    <s v="-"/>
    <s v="-"/>
    <s v="-"/>
    <s v="Group VIP photo → [NE GAP]; _x000a_Print → one 5x7 / person _x000a_Printed 16; Rastered 4260"/>
  </r>
  <r>
    <d v="2024-04-02T00:00:00"/>
    <d v="1899-12-30T02:30:00"/>
    <x v="14"/>
    <s v="-"/>
    <s v="-"/>
    <s v="-"/>
    <s v="-"/>
    <s v="-"/>
    <s v="-"/>
    <s v="-"/>
    <e v="#VALUE!"/>
    <s v="-"/>
    <x v="3"/>
    <s v="-"/>
    <s v="-"/>
    <s v="-"/>
    <s v="-"/>
    <s v="-"/>
    <s v="Group VIP photo → [NE GAP]; _x000a_Print → one 5x7 / person _x000a_Printed {56} 27 &amp; 29; Rastered 4269 &amp; 4264"/>
  </r>
  <r>
    <d v="2024-04-02T00:00:00"/>
    <d v="1899-12-30T02:30:00"/>
    <x v="15"/>
    <s v="-"/>
    <s v="-"/>
    <s v="-"/>
    <s v="-"/>
    <s v="-"/>
    <s v="-"/>
    <s v="-"/>
    <e v="#VALUE!"/>
    <s v="-"/>
    <x v="3"/>
    <s v="-"/>
    <s v="-"/>
    <s v="-"/>
    <s v="-"/>
    <s v="-"/>
    <s v="Group VIP photo → [NE GAP]; _x000a_Print → one 5x7 / person _x000a_Printed 22; Rastered 4271"/>
  </r>
  <r>
    <d v="2024-04-02T00:00:00"/>
    <d v="1899-12-30T03:00:00"/>
    <x v="16"/>
    <n v="4386"/>
    <n v="4399"/>
    <n v="14"/>
    <n v="2"/>
    <n v="3"/>
    <n v="9"/>
    <n v="12"/>
    <n v="0"/>
    <n v="3"/>
    <x v="1"/>
    <n v="2"/>
    <n v="5"/>
    <n v="2"/>
    <n v="0"/>
    <n v="0"/>
    <s v="86 and 87 retakes for 12:30p {58 &amp; 61} _x000a_(become duplicates not sold)"/>
  </r>
  <r>
    <d v="2024-04-02T00:00:00"/>
    <d v="1899-12-30T04:00:00"/>
    <x v="5"/>
    <n v="4400"/>
    <n v="4408"/>
    <n v="9"/>
    <n v="0"/>
    <n v="1"/>
    <n v="8"/>
    <n v="9"/>
    <n v="0"/>
    <n v="3"/>
    <x v="5"/>
    <n v="0"/>
    <n v="1"/>
    <n v="0"/>
    <n v="0"/>
    <n v="0"/>
    <s v="majority bypass not tour guide bypass"/>
  </r>
  <r>
    <d v="2024-04-03T00:00:00"/>
    <d v="1899-12-30T10:00:00"/>
    <x v="11"/>
    <n v="4409"/>
    <n v="4412"/>
    <n v="4"/>
    <n v="2"/>
    <n v="0"/>
    <n v="2"/>
    <n v="2"/>
    <n v="0"/>
    <n v="2"/>
    <x v="1"/>
    <n v="0"/>
    <n v="0"/>
    <n v="0"/>
    <n v="0"/>
    <n v="0"/>
    <s v="4409 and 4411 test photo"/>
  </r>
  <r>
    <d v="2024-04-03T00:00:00"/>
    <d v="1899-12-30T11:00:00"/>
    <x v="3"/>
    <n v="4413"/>
    <n v="4415"/>
    <n v="3"/>
    <n v="0"/>
    <n v="0"/>
    <n v="3"/>
    <n v="3"/>
    <n v="0"/>
    <n v="2"/>
    <x v="1"/>
    <n v="0"/>
    <n v="1"/>
    <n v="0"/>
    <n v="0"/>
    <n v="0"/>
    <m/>
  </r>
  <r>
    <d v="2024-04-03T00:00:00"/>
    <d v="1899-12-30T12:00:00"/>
    <x v="17"/>
    <n v="4416"/>
    <n v="4417"/>
    <n v="2"/>
    <n v="0"/>
    <n v="0"/>
    <n v="2"/>
    <n v="2"/>
    <n v="0"/>
    <n v="1"/>
    <x v="1"/>
    <n v="0"/>
    <n v="1"/>
    <n v="0"/>
    <n v="0"/>
    <n v="0"/>
    <m/>
  </r>
  <r>
    <d v="2024-04-03T00:00:00"/>
    <d v="1899-12-30T12:00:00"/>
    <x v="18"/>
    <s v="-"/>
    <s v="-"/>
    <s v="-"/>
    <s v="-"/>
    <s v="-"/>
    <s v="-"/>
    <s v="-"/>
    <e v="#VALUE!"/>
    <s v="-"/>
    <x v="3"/>
    <s v="-"/>
    <s v="-"/>
    <s v="-"/>
    <s v="-"/>
    <s v="-"/>
    <s v="Group VIP photo → [NE GAP]; _x000a_Print → one 5x7 / person _x000a_Printed 48; Rastered 4276"/>
  </r>
  <r>
    <d v="2024-04-03T00:00:00"/>
    <d v="1899-12-30T12:30:00"/>
    <x v="11"/>
    <n v="4418"/>
    <n v="4428"/>
    <n v="11"/>
    <n v="0"/>
    <n v="0"/>
    <n v="11"/>
    <n v="11"/>
    <n v="1"/>
    <n v="3"/>
    <x v="1"/>
    <n v="1"/>
    <n v="8"/>
    <n v="0"/>
    <n v="1"/>
    <n v="0"/>
    <s v="4419 retake @ 2pm {46} sold both"/>
  </r>
  <r>
    <d v="2024-04-03T00:00:00"/>
    <d v="1899-12-30T01:00:00"/>
    <x v="3"/>
    <n v="4429"/>
    <n v="4437"/>
    <n v="9"/>
    <n v="0"/>
    <n v="1"/>
    <n v="8"/>
    <n v="9"/>
    <n v="0"/>
    <n v="7"/>
    <x v="1"/>
    <n v="0"/>
    <n v="2"/>
    <n v="0"/>
    <n v="0"/>
    <n v="0"/>
    <m/>
  </r>
  <r>
    <d v="2024-04-03T00:00:00"/>
    <d v="1899-12-30T01:30:00"/>
    <x v="2"/>
    <n v="4438"/>
    <n v="4442"/>
    <n v="5"/>
    <n v="0"/>
    <n v="0"/>
    <n v="5"/>
    <n v="5"/>
    <n v="0"/>
    <n v="3"/>
    <x v="1"/>
    <n v="0"/>
    <n v="2"/>
    <n v="0"/>
    <n v="0"/>
    <n v="0"/>
    <m/>
  </r>
  <r>
    <d v="2024-04-03T00:00:00"/>
    <d v="1899-12-30T02:00:00"/>
    <x v="18"/>
    <n v="4443"/>
    <n v="4448"/>
    <n v="6"/>
    <n v="0"/>
    <n v="1"/>
    <n v="5"/>
    <n v="6"/>
    <n v="0"/>
    <n v="3"/>
    <x v="1"/>
    <n v="0"/>
    <n v="2"/>
    <n v="1"/>
    <n v="0"/>
    <n v="0"/>
    <s v="4419 retake from 12:30 pm {46} sold both"/>
  </r>
  <r>
    <d v="2024-04-03T00:00:00"/>
    <d v="1899-12-30T02:30:00"/>
    <x v="19"/>
    <s v="-"/>
    <s v="-"/>
    <s v="-"/>
    <s v="-"/>
    <s v="-"/>
    <s v="-"/>
    <s v="-"/>
    <e v="#VALUE!"/>
    <s v="-"/>
    <x v="3"/>
    <s v="-"/>
    <s v="-"/>
    <s v="-"/>
    <s v="-"/>
    <s v="-"/>
    <s v="Group VIP photo → [NE GAP]; _x000a_Print → one 5x7 / person _x000a_Printed 17; Rastered 4278"/>
  </r>
  <r>
    <d v="2024-04-03T00:00:00"/>
    <d v="1899-12-30T03:00:00"/>
    <x v="17"/>
    <n v="4449"/>
    <n v="4451"/>
    <n v="3"/>
    <n v="0"/>
    <n v="0"/>
    <n v="3"/>
    <n v="3"/>
    <n v="0"/>
    <n v="2"/>
    <x v="1"/>
    <n v="0"/>
    <n v="1"/>
    <n v="0"/>
    <n v="0"/>
    <n v="0"/>
    <m/>
  </r>
  <r>
    <d v="2024-04-03T00:00:00"/>
    <d v="1899-12-30T04:00:00"/>
    <x v="2"/>
    <n v="4452"/>
    <n v="4457"/>
    <n v="6"/>
    <n v="0"/>
    <n v="0"/>
    <n v="6"/>
    <n v="6"/>
    <n v="0"/>
    <n v="3"/>
    <x v="1"/>
    <n v="0"/>
    <n v="3"/>
    <n v="0"/>
    <n v="1"/>
    <n v="0"/>
    <m/>
  </r>
  <r>
    <d v="2024-04-03T00:00:00"/>
    <d v="1899-12-30T05:00:00"/>
    <x v="20"/>
    <s v="-"/>
    <s v="-"/>
    <s v="-"/>
    <s v="-"/>
    <s v="-"/>
    <s v="-"/>
    <s v="-"/>
    <e v="#VALUE!"/>
    <s v="-"/>
    <x v="3"/>
    <s v="-"/>
    <s v="-"/>
    <s v="-"/>
    <s v="-"/>
    <s v="-"/>
    <s v="NO PHOTOS"/>
  </r>
  <r>
    <d v="2024-04-03T00:00:00"/>
    <d v="1899-12-30T05:30:00"/>
    <x v="19"/>
    <s v="-"/>
    <s v="-"/>
    <s v="-"/>
    <s v="-"/>
    <s v="-"/>
    <s v="-"/>
    <s v="-"/>
    <e v="#VALUE!"/>
    <s v="-"/>
    <x v="3"/>
    <s v="-"/>
    <s v="-"/>
    <s v="-"/>
    <s v="-"/>
    <s v="-"/>
    <s v="Group VIP photo → [NE GAP]; _x000a_Print → one 5x7 / person _x000a_Printed 38; Rastered 4282"/>
  </r>
  <r>
    <d v="2024-04-03T00:00:00"/>
    <d v="1899-12-30T07:00:00"/>
    <x v="20"/>
    <s v="-"/>
    <s v="-"/>
    <s v="-"/>
    <s v="-"/>
    <s v="-"/>
    <s v="-"/>
    <s v="-"/>
    <e v="#VALUE!"/>
    <s v="-"/>
    <x v="3"/>
    <s v="-"/>
    <s v="-"/>
    <s v="-"/>
    <s v="-"/>
    <s v="-"/>
    <s v="NO PHOTOS (Confirmed by Legends Management)"/>
  </r>
  <r>
    <d v="2024-04-04T00:00:00"/>
    <d v="1899-12-30T10:00:00"/>
    <x v="21"/>
    <n v="4458"/>
    <n v="4465"/>
    <n v="8"/>
    <n v="1"/>
    <n v="0"/>
    <n v="7"/>
    <n v="7"/>
    <n v="0"/>
    <n v="3"/>
    <x v="1"/>
    <n v="1"/>
    <n v="3"/>
    <n v="0"/>
    <n v="1"/>
    <n v="0"/>
    <s v="4458 test photo"/>
  </r>
  <r>
    <d v="2024-04-04T00:00:00"/>
    <d v="1899-12-30T11:00:00"/>
    <x v="22"/>
    <n v="4466"/>
    <n v="4477"/>
    <n v="12"/>
    <n v="1"/>
    <n v="3"/>
    <n v="8"/>
    <n v="11"/>
    <n v="0"/>
    <n v="7"/>
    <x v="1"/>
    <n v="3"/>
    <n v="1"/>
    <n v="0"/>
    <n v="1"/>
    <n v="0"/>
    <s v="4466 no print"/>
  </r>
  <r>
    <d v="2024-04-04T00:00:00"/>
    <d v="1899-12-30T11:00:00"/>
    <x v="4"/>
    <s v="-"/>
    <s v="-"/>
    <s v="-"/>
    <s v="-"/>
    <s v="-"/>
    <s v="-"/>
    <s v="-"/>
    <e v="#VALUE!"/>
    <s v="-"/>
    <x v="3"/>
    <s v="-"/>
    <s v="-"/>
    <s v="-"/>
    <s v="-"/>
    <s v="-"/>
    <s v="Group VIP photo → [NE GAP]; _x000a_Print → one 5x7 / person _x000a_Printed 16; Rastered 4287"/>
  </r>
  <r>
    <d v="2024-04-04T00:00:00"/>
    <d v="1899-12-30T12:00:00"/>
    <x v="23"/>
    <n v="4478"/>
    <n v="4482"/>
    <n v="5"/>
    <n v="0"/>
    <n v="0"/>
    <n v="5"/>
    <n v="5"/>
    <n v="0"/>
    <n v="4"/>
    <x v="1"/>
    <n v="1"/>
    <n v="0"/>
    <n v="0"/>
    <n v="0"/>
    <n v="0"/>
    <m/>
  </r>
  <r>
    <d v="2024-04-04T00:00:00"/>
    <d v="1899-12-30T12:30:00"/>
    <x v="21"/>
    <n v="4483"/>
    <n v="4499"/>
    <n v="17"/>
    <n v="2"/>
    <n v="2"/>
    <n v="13"/>
    <n v="15"/>
    <n v="0"/>
    <n v="9"/>
    <x v="1"/>
    <n v="2"/>
    <n v="3"/>
    <n v="1"/>
    <n v="0"/>
    <n v="1"/>
    <m/>
  </r>
  <r>
    <d v="2024-04-04T00:00:00"/>
    <d v="1899-12-30T01:00:00"/>
    <x v="24"/>
    <n v="4500"/>
    <n v="4509"/>
    <n v="10"/>
    <n v="0"/>
    <n v="1"/>
    <n v="9"/>
    <n v="10"/>
    <n v="1"/>
    <n v="8"/>
    <x v="1"/>
    <n v="0"/>
    <n v="2"/>
    <n v="1"/>
    <n v="0"/>
    <n v="0"/>
    <m/>
  </r>
  <r>
    <d v="2024-04-04T00:00:00"/>
    <d v="1899-12-30T01:00:00"/>
    <x v="4"/>
    <s v="-"/>
    <s v="-"/>
    <s v="-"/>
    <s v="-"/>
    <s v="-"/>
    <s v="-"/>
    <s v="-"/>
    <e v="#VALUE!"/>
    <s v="-"/>
    <x v="3"/>
    <s v="-"/>
    <s v="-"/>
    <s v="-"/>
    <s v="-"/>
    <s v="-"/>
    <s v="Group VIP photo → [NE GAP]; _x000a_Print → one 5x7 / person _x000a_Printed 11; Rastered 4289"/>
  </r>
  <r>
    <d v="2024-04-04T00:00:00"/>
    <d v="1899-12-30T01:30:00"/>
    <x v="22"/>
    <n v="4510"/>
    <n v="4521"/>
    <n v="12"/>
    <n v="0"/>
    <n v="1"/>
    <n v="11"/>
    <n v="12"/>
    <n v="0"/>
    <n v="7"/>
    <x v="1"/>
    <n v="3"/>
    <n v="2"/>
    <n v="0"/>
    <n v="0"/>
    <n v="0"/>
    <m/>
  </r>
  <r>
    <d v="2024-04-04T00:00:00"/>
    <d v="1899-12-30T02:00:00"/>
    <x v="23"/>
    <n v="4522"/>
    <n v="4533"/>
    <n v="12"/>
    <n v="0"/>
    <n v="2"/>
    <n v="10"/>
    <n v="12"/>
    <n v="0"/>
    <n v="9"/>
    <x v="1"/>
    <n v="0"/>
    <n v="3"/>
    <n v="0"/>
    <n v="0"/>
    <n v="0"/>
    <m/>
  </r>
  <r>
    <d v="2024-04-04T00:00:00"/>
    <d v="1899-12-30T02:30:00"/>
    <x v="25"/>
    <n v="4534"/>
    <n v="4547"/>
    <n v="14"/>
    <n v="1"/>
    <n v="4"/>
    <n v="9"/>
    <n v="13"/>
    <n v="0"/>
    <n v="9"/>
    <x v="1"/>
    <n v="2"/>
    <n v="0"/>
    <n v="2"/>
    <n v="0"/>
    <n v="0"/>
    <s v="#37 no print"/>
  </r>
  <r>
    <d v="2024-04-04T00:00:00"/>
    <d v="1899-12-30T03:00:00"/>
    <x v="24"/>
    <n v="4548"/>
    <n v="4559"/>
    <n v="12"/>
    <n v="0"/>
    <n v="4"/>
    <n v="8"/>
    <n v="12"/>
    <n v="0"/>
    <n v="3"/>
    <x v="1"/>
    <n v="0"/>
    <n v="5"/>
    <n v="4"/>
    <n v="0"/>
    <n v="0"/>
    <m/>
  </r>
  <r>
    <d v="2024-04-04T00:00:00"/>
    <d v="1899-12-30T03:00:00"/>
    <x v="18"/>
    <s v="-"/>
    <s v="-"/>
    <s v="-"/>
    <s v="-"/>
    <s v="-"/>
    <s v="-"/>
    <s v="-"/>
    <e v="#VALUE!"/>
    <s v="-"/>
    <x v="3"/>
    <s v="-"/>
    <s v="-"/>
    <s v="-"/>
    <s v="-"/>
    <s v="-"/>
    <s v="Group VIP photo → [NE GAP]; _x000a_Print → one 5x7 / person _x000a_Printed 16; Rastered 4287"/>
  </r>
  <r>
    <d v="2024-04-04T00:00:00"/>
    <d v="1899-12-30T03:30:00"/>
    <x v="5"/>
    <n v="4560"/>
    <n v="4570"/>
    <n v="11"/>
    <n v="0"/>
    <n v="3"/>
    <n v="8"/>
    <n v="11"/>
    <n v="-2"/>
    <n v="5"/>
    <x v="1"/>
    <n v="0"/>
    <n v="4"/>
    <n v="0"/>
    <n v="0"/>
    <n v="2"/>
    <m/>
  </r>
  <r>
    <d v="2024-04-04T00:00:00"/>
    <d v="1899-12-30T04:00:00"/>
    <x v="4"/>
    <n v="4571"/>
    <n v="4582"/>
    <n v="12"/>
    <n v="1"/>
    <n v="2"/>
    <n v="9"/>
    <n v="11"/>
    <n v="0"/>
    <n v="6"/>
    <x v="1"/>
    <n v="0"/>
    <n v="5"/>
    <n v="0"/>
    <n v="0"/>
    <n v="0"/>
    <s v="73 no print"/>
  </r>
  <r>
    <d v="2024-04-05T00:00:00"/>
    <d v="1899-12-30T10:00:00"/>
    <x v="6"/>
    <n v="4587"/>
    <n v="4603"/>
    <n v="17"/>
    <n v="1"/>
    <n v="0"/>
    <n v="16"/>
    <n v="16"/>
    <n v="0"/>
    <n v="10"/>
    <x v="1"/>
    <n v="1"/>
    <n v="5"/>
    <n v="0"/>
    <n v="0"/>
    <n v="0"/>
    <m/>
  </r>
  <r>
    <d v="2024-04-05T00:00:00"/>
    <d v="1899-12-30T10:30:00"/>
    <x v="21"/>
    <s v="-"/>
    <s v="-"/>
    <s v="-"/>
    <s v="-"/>
    <s v="-"/>
    <s v="-"/>
    <s v="-"/>
    <e v="#VALUE!"/>
    <s v="-"/>
    <x v="3"/>
    <s v="-"/>
    <s v="-"/>
    <s v="-"/>
    <s v="-"/>
    <s v="-"/>
    <s v="Group VIP photo → [NE GAP]; _x000a_Print → one 5x7 / person _x000a_Printed 15; Rastered 4295"/>
  </r>
  <r>
    <d v="2024-04-05T00:00:00"/>
    <d v="1899-12-30T11:00:00"/>
    <x v="11"/>
    <n v="4604"/>
    <n v="4622"/>
    <n v="19"/>
    <n v="1"/>
    <n v="3"/>
    <n v="15"/>
    <n v="18"/>
    <n v="1"/>
    <n v="12"/>
    <x v="1"/>
    <n v="2"/>
    <n v="5"/>
    <n v="0"/>
    <n v="0"/>
    <n v="0"/>
    <s v="04 no print; 1 Xtra print; 4610"/>
  </r>
  <r>
    <d v="2024-04-05T00:00:00"/>
    <d v="1899-12-30T11:30:00"/>
    <x v="23"/>
    <n v="4623"/>
    <n v="4634"/>
    <n v="12"/>
    <n v="1"/>
    <n v="4"/>
    <n v="7"/>
    <n v="11"/>
    <n v="2"/>
    <n v="10"/>
    <x v="1"/>
    <n v="2"/>
    <n v="0"/>
    <n v="1"/>
    <n v="0"/>
    <n v="0"/>
    <s v="4628 no print; _x000a_4686-88 take oringinal photos at 1:30p; sold 2"/>
  </r>
  <r>
    <d v="2024-04-05T00:00:00"/>
    <d v="1899-12-30T12:00:00"/>
    <x v="6"/>
    <n v="4635"/>
    <n v="4654"/>
    <n v="20"/>
    <n v="0"/>
    <n v="4"/>
    <n v="16"/>
    <n v="20"/>
    <n v="1"/>
    <n v="9"/>
    <x v="1"/>
    <n v="6"/>
    <n v="4"/>
    <n v="2"/>
    <n v="0"/>
    <n v="0"/>
    <s v="1 Xtra print; 4652"/>
  </r>
  <r>
    <d v="2024-04-05T00:00:00"/>
    <d v="1899-12-30T12:30:00"/>
    <x v="17"/>
    <n v="4655"/>
    <n v="4669"/>
    <n v="15"/>
    <n v="0"/>
    <n v="2"/>
    <n v="13"/>
    <n v="15"/>
    <n v="0"/>
    <n v="8"/>
    <x v="1"/>
    <n v="1"/>
    <n v="5"/>
    <n v="1"/>
    <n v="1"/>
    <n v="0"/>
    <m/>
  </r>
  <r>
    <d v="2024-04-05T00:00:00"/>
    <d v="1899-12-30T01:00:00"/>
    <x v="22"/>
    <n v="4670"/>
    <n v="4685"/>
    <n v="16"/>
    <n v="0"/>
    <n v="0"/>
    <n v="16"/>
    <n v="16"/>
    <n v="0"/>
    <n v="3"/>
    <x v="1"/>
    <n v="6"/>
    <n v="7"/>
    <n v="0"/>
    <n v="0"/>
    <n v="0"/>
    <m/>
  </r>
  <r>
    <d v="2024-04-05T00:00:00"/>
    <d v="1899-12-30T01:30:00"/>
    <x v="11"/>
    <n v="4686"/>
    <n v="4696"/>
    <n v="11"/>
    <n v="3"/>
    <n v="0"/>
    <n v="8"/>
    <n v="8"/>
    <n v="0"/>
    <n v="4"/>
    <x v="1"/>
    <n v="2"/>
    <n v="2"/>
    <n v="0"/>
    <n v="0"/>
    <n v="0"/>
    <s v="4686, {87} ,88 no print; _x000a_11:30a that did not take an original; 1 no print/sold 2"/>
  </r>
  <r>
    <d v="2024-04-05T00:00:00"/>
    <d v="1899-12-30T02:00:00"/>
    <x v="23"/>
    <n v="4697"/>
    <n v="4707"/>
    <n v="11"/>
    <n v="0"/>
    <n v="1"/>
    <n v="10"/>
    <n v="11"/>
    <n v="0"/>
    <n v="10"/>
    <x v="1"/>
    <n v="0"/>
    <n v="1"/>
    <n v="0"/>
    <n v="1"/>
    <n v="0"/>
    <m/>
  </r>
  <r>
    <d v="2024-04-05T00:00:00"/>
    <d v="1899-12-30T02:30:00"/>
    <x v="17"/>
    <s v="-"/>
    <s v="-"/>
    <s v="-"/>
    <s v="-"/>
    <s v="-"/>
    <s v="-"/>
    <s v="-"/>
    <e v="#VALUE!"/>
    <s v="-"/>
    <x v="3"/>
    <s v="-"/>
    <s v="-"/>
    <s v="-"/>
    <s v="-"/>
    <s v="-"/>
    <s v="Group VIP photo → [NE GAP]; _x000a_Print → one 5x7 / person _x000a_Printed 23; Rastered 4301"/>
  </r>
  <r>
    <d v="2024-04-05T00:00:00"/>
    <d v="1899-12-30T02:30:00"/>
    <x v="4"/>
    <n v="4708"/>
    <n v="4717"/>
    <n v="10"/>
    <n v="0"/>
    <n v="0"/>
    <n v="10"/>
    <n v="10"/>
    <n v="0"/>
    <n v="3"/>
    <x v="1"/>
    <n v="3"/>
    <n v="4"/>
    <n v="0"/>
    <n v="0"/>
    <n v="0"/>
    <m/>
  </r>
  <r>
    <d v="2024-04-05T00:00:00"/>
    <d v="1899-12-30T03:00:00"/>
    <x v="26"/>
    <n v="4718"/>
    <n v="4723"/>
    <n v="6"/>
    <n v="0"/>
    <n v="1"/>
    <n v="5"/>
    <n v="6"/>
    <n v="0"/>
    <n v="4"/>
    <x v="1"/>
    <n v="2"/>
    <n v="0"/>
    <n v="0"/>
    <n v="0"/>
    <n v="0"/>
    <m/>
  </r>
  <r>
    <d v="2024-04-05T00:00:00"/>
    <d v="1899-12-30T03:00:00"/>
    <x v="16"/>
    <s v="-"/>
    <s v="-"/>
    <s v="-"/>
    <s v="-"/>
    <s v="-"/>
    <s v="-"/>
    <s v="-"/>
    <e v="#VALUE!"/>
    <s v="-"/>
    <x v="3"/>
    <s v="-"/>
    <s v="-"/>
    <s v="-"/>
    <s v="-"/>
    <s v="-"/>
    <s v="Group VIP photo → [NE GAP]; _x000a_Print → one 5x7 / person _x000a_Printed 26; Rastered 4305"/>
  </r>
  <r>
    <d v="2024-04-05T00:00:00"/>
    <d v="1899-12-30T03:15:00"/>
    <x v="22"/>
    <s v="-"/>
    <s v="-"/>
    <s v="-"/>
    <s v="-"/>
    <s v="-"/>
    <s v="-"/>
    <s v="-"/>
    <e v="#VALUE!"/>
    <s v="-"/>
    <x v="3"/>
    <s v="-"/>
    <s v="-"/>
    <s v="-"/>
    <s v="-"/>
    <s v="-"/>
    <s v="Group VIP photo → [NE GAP]; _x000a_Print → one 5x7 / person _x000a_Printed 14; Rastered 4309"/>
  </r>
  <r>
    <d v="2024-04-05T00:00:00"/>
    <d v="1899-12-30T03:30:00"/>
    <x v="5"/>
    <s v="-"/>
    <s v="-"/>
    <s v="-"/>
    <s v="-"/>
    <s v="-"/>
    <s v="-"/>
    <s v="-"/>
    <e v="#VALUE!"/>
    <s v="-"/>
    <x v="3"/>
    <s v="-"/>
    <s v="-"/>
    <s v="-"/>
    <s v="-"/>
    <s v="-"/>
    <s v="Group VIP photo → [NE GAP]; _x000a_Print → one 5x7 / person _x000a_Printed 5; Rastered 4312"/>
  </r>
  <r>
    <d v="2024-04-05T00:00:00"/>
    <d v="1899-12-30T03:30:00"/>
    <x v="27"/>
    <n v="4724"/>
    <n v="4731"/>
    <n v="8"/>
    <n v="0"/>
    <n v="0"/>
    <n v="8"/>
    <n v="8"/>
    <n v="-1"/>
    <n v="2"/>
    <x v="1"/>
    <n v="1"/>
    <n v="4"/>
    <n v="0"/>
    <n v="0"/>
    <n v="1"/>
    <s v="1 stolen"/>
  </r>
  <r>
    <d v="2024-04-05T00:00:00"/>
    <d v="1899-12-30T04:00:00"/>
    <x v="13"/>
    <n v="4732"/>
    <n v="4740"/>
    <n v="9"/>
    <n v="0"/>
    <n v="1"/>
    <n v="8"/>
    <n v="9"/>
    <n v="1"/>
    <n v="3"/>
    <x v="1"/>
    <n v="2"/>
    <n v="4"/>
    <n v="1"/>
    <n v="0"/>
    <n v="0"/>
    <s v="1 Xtra print: 4737"/>
  </r>
  <r>
    <d v="2024-04-05T00:00:00"/>
    <d v="1899-12-30T04:30:00"/>
    <x v="4"/>
    <n v="4741"/>
    <n v="4750"/>
    <n v="10"/>
    <n v="0"/>
    <n v="3"/>
    <n v="7"/>
    <n v="10"/>
    <n v="3"/>
    <n v="8"/>
    <x v="1"/>
    <n v="0"/>
    <n v="3"/>
    <n v="2"/>
    <n v="0"/>
    <n v="0"/>
    <s v="3 Xtra prints: 4748, 4746, 4741"/>
  </r>
  <r>
    <d v="2024-04-05T00:00:00"/>
    <d v="1899-12-30T07:30:00"/>
    <x v="28"/>
    <s v="-"/>
    <s v="-"/>
    <s v="-"/>
    <s v="-"/>
    <s v="-"/>
    <s v="-"/>
    <s v="-"/>
    <e v="#VALUE!"/>
    <s v="-"/>
    <x v="3"/>
    <s v="-"/>
    <s v="-"/>
    <s v="-"/>
    <s v="-"/>
    <s v="-"/>
    <s v="NO PHOTOS"/>
  </r>
  <r>
    <d v="2024-04-05T00:00:00"/>
    <s v="8:00"/>
    <x v="29"/>
    <s v="-"/>
    <s v="-"/>
    <s v="-"/>
    <s v="-"/>
    <s v="-"/>
    <s v="-"/>
    <s v="-"/>
    <e v="#VALUE!"/>
    <s v="-"/>
    <x v="3"/>
    <s v="-"/>
    <s v="-"/>
    <s v="-"/>
    <s v="-"/>
    <s v="-"/>
    <s v="NO PHOTOS"/>
  </r>
  <r>
    <d v="2024-04-06T00:00:00"/>
    <d v="1899-12-30T10:00:00"/>
    <x v="30"/>
    <n v="4753"/>
    <n v="4766"/>
    <n v="14"/>
    <n v="2"/>
    <n v="1"/>
    <n v="11"/>
    <n v="12"/>
    <n v="-1"/>
    <n v="4"/>
    <x v="6"/>
    <n v="0"/>
    <n v="0"/>
    <n v="0"/>
    <n v="1"/>
    <n v="1"/>
    <s v="NP= 4753-test, 4755-dark"/>
  </r>
  <r>
    <d v="2024-04-06T00:00:00"/>
    <d v="1899-12-30T10:30:00"/>
    <x v="31"/>
    <n v="4767"/>
    <n v="4781"/>
    <n v="15"/>
    <n v="0"/>
    <n v="2"/>
    <n v="13"/>
    <n v="15"/>
    <n v="1"/>
    <n v="11"/>
    <x v="1"/>
    <n v="1"/>
    <n v="4"/>
    <n v="0"/>
    <n v="0"/>
    <n v="0"/>
    <m/>
  </r>
  <r>
    <d v="2024-04-06T00:00:00"/>
    <d v="1899-12-30T11:00:00"/>
    <x v="32"/>
    <n v="4782"/>
    <n v="4799"/>
    <n v="18"/>
    <n v="1"/>
    <n v="3"/>
    <n v="14"/>
    <n v="17"/>
    <n v="1"/>
    <n v="7"/>
    <x v="6"/>
    <n v="0"/>
    <n v="2"/>
    <n v="2"/>
    <n v="0"/>
    <n v="0"/>
    <m/>
  </r>
  <r>
    <d v="2024-04-06T00:00:00"/>
    <d v="1899-12-30T11:30:00"/>
    <x v="22"/>
    <n v="4800"/>
    <n v="4805"/>
    <n v="6"/>
    <n v="0"/>
    <n v="0"/>
    <n v="6"/>
    <n v="6"/>
    <n v="0"/>
    <n v="4"/>
    <x v="1"/>
    <n v="2"/>
    <n v="0"/>
    <n v="0"/>
    <n v="1"/>
    <n v="0"/>
    <m/>
  </r>
  <r>
    <d v="2024-04-06T00:00:00"/>
    <d v="1899-12-30T12:00:00"/>
    <x v="30"/>
    <n v="4806"/>
    <n v="4813"/>
    <n v="8"/>
    <n v="0"/>
    <n v="1"/>
    <n v="7"/>
    <n v="8"/>
    <n v="-1"/>
    <n v="5"/>
    <x v="1"/>
    <n v="0"/>
    <n v="2"/>
    <n v="0"/>
    <n v="1"/>
    <n v="1"/>
    <m/>
  </r>
  <r>
    <d v="2024-04-06T00:00:00"/>
    <d v="1899-12-30T12:00:00"/>
    <x v="33"/>
    <s v="-"/>
    <s v="-"/>
    <s v="-"/>
    <s v="-"/>
    <s v="-"/>
    <s v="-"/>
    <s v="-"/>
    <e v="#VALUE!"/>
    <s v="-"/>
    <x v="3"/>
    <s v="-"/>
    <s v="-"/>
    <s v="-"/>
    <s v="-"/>
    <s v="-"/>
    <s v="Group VIP photo → [LOCKER ROOM];  CANCELLED_x000a_Print → one 5x7 / person _x000a_Printed; Rastered"/>
  </r>
  <r>
    <d v="2024-04-06T00:00:00"/>
    <d v="1899-12-30T12:30:00"/>
    <x v="31"/>
    <n v="4814"/>
    <n v="4819"/>
    <n v="6"/>
    <n v="0"/>
    <n v="0"/>
    <n v="6"/>
    <n v="6"/>
    <n v="0"/>
    <n v="3"/>
    <x v="1"/>
    <n v="1"/>
    <n v="2"/>
    <n v="0"/>
    <n v="1"/>
    <n v="0"/>
    <m/>
  </r>
  <r>
    <d v="2024-04-06T00:00:00"/>
    <d v="1899-12-30T01:00:00"/>
    <x v="13"/>
    <n v="4820"/>
    <n v="4834"/>
    <n v="15"/>
    <n v="1"/>
    <n v="1"/>
    <n v="13"/>
    <n v="14"/>
    <n v="0"/>
    <n v="8"/>
    <x v="1"/>
    <n v="2"/>
    <n v="4"/>
    <n v="0"/>
    <n v="2"/>
    <n v="0"/>
    <s v="4833 no print"/>
  </r>
  <r>
    <d v="2024-04-06T00:00:00"/>
    <d v="1899-12-30T01:00:00"/>
    <x v="16"/>
    <s v="-"/>
    <s v="-"/>
    <s v="-"/>
    <s v="-"/>
    <s v="-"/>
    <s v="-"/>
    <s v="-"/>
    <e v="#VALUE!"/>
    <s v="-"/>
    <x v="3"/>
    <s v="-"/>
    <s v="-"/>
    <s v="-"/>
    <s v="-"/>
    <s v="-"/>
    <s v="Group VIP photo → [LOCKER ROOM];  CANCELLED_x000a_Print → one 5x7 / person _x000a_Printed; Rastered"/>
  </r>
  <r>
    <d v="2024-04-06T00:00:00"/>
    <d v="1899-12-30T02:00:00"/>
    <x v="33"/>
    <n v="4835"/>
    <n v="4851"/>
    <n v="17"/>
    <n v="1"/>
    <n v="0"/>
    <n v="16"/>
    <n v="16"/>
    <n v="1"/>
    <n v="8"/>
    <x v="1"/>
    <n v="1"/>
    <n v="8"/>
    <n v="0"/>
    <n v="0"/>
    <n v="0"/>
    <s v="4835 no print,PANORAMA IS +1"/>
  </r>
  <r>
    <d v="2024-04-06T00:00:00"/>
    <d v="1899-12-30T02:00:00"/>
    <x v="26"/>
    <s v="-"/>
    <s v="-"/>
    <s v="-"/>
    <s v="-"/>
    <s v="-"/>
    <s v="-"/>
    <s v="-"/>
    <e v="#VALUE!"/>
    <s v="-"/>
    <x v="3"/>
    <s v="-"/>
    <s v="-"/>
    <s v="-"/>
    <s v="-"/>
    <s v="-"/>
    <s v="Group VIP photo → [LOCKER ROOM];  CANCELLED_x000a_Print → one 5x7 / person _x000a_Printed; Rastered"/>
  </r>
  <r>
    <d v="2024-04-06T00:00:00"/>
    <d v="1899-12-30T02:00:00"/>
    <x v="22"/>
    <s v="-"/>
    <s v="-"/>
    <s v="-"/>
    <s v="-"/>
    <s v="-"/>
    <s v="-"/>
    <s v="-"/>
    <e v="#VALUE!"/>
    <s v="-"/>
    <x v="3"/>
    <s v="-"/>
    <s v="-"/>
    <s v="-"/>
    <s v="-"/>
    <s v="-"/>
    <s v="Group VIP photo → [NE GAP]; _x000a_Print → one 5x7 / person _x000a_Printed 22; Rastered 4317"/>
  </r>
  <r>
    <d v="2024-04-06T00:00:00"/>
    <d v="1899-12-30T02:30:00"/>
    <x v="30"/>
    <n v="4852"/>
    <n v="4860"/>
    <n v="9"/>
    <n v="1"/>
    <n v="0"/>
    <n v="8"/>
    <n v="8"/>
    <n v="1"/>
    <n v="7"/>
    <x v="1"/>
    <n v="2"/>
    <n v="0"/>
    <n v="0"/>
    <n v="0"/>
    <n v="1"/>
    <m/>
  </r>
  <r>
    <d v="2024-04-06T00:00:00"/>
    <d v="1899-12-30T03:00:00"/>
    <x v="13"/>
    <n v="4861"/>
    <n v="4876"/>
    <n v="16"/>
    <n v="6"/>
    <n v="1"/>
    <n v="9"/>
    <n v="10"/>
    <n v="0"/>
    <n v="2"/>
    <x v="1"/>
    <n v="2"/>
    <n v="5"/>
    <n v="1"/>
    <n v="0"/>
    <n v="0"/>
    <s v="4873 no print, 65 ALREADY BOUGHT "/>
  </r>
  <r>
    <d v="2024-04-06T00:00:00"/>
    <d v="1899-12-30T04:00:00"/>
    <x v="26"/>
    <n v="4877"/>
    <n v="4887"/>
    <n v="11"/>
    <n v="1"/>
    <n v="0"/>
    <n v="10"/>
    <n v="10"/>
    <n v="-2"/>
    <n v="4"/>
    <x v="1"/>
    <n v="2"/>
    <n v="2"/>
    <n v="0"/>
    <n v="0"/>
    <n v="2"/>
    <s v="4880 no print"/>
  </r>
  <r>
    <d v="2024-04-06T00:00:00"/>
    <d v="1899-12-30T04:30:00"/>
    <x v="16"/>
    <n v="4888"/>
    <n v="4894"/>
    <n v="7"/>
    <n v="1"/>
    <n v="0"/>
    <n v="6"/>
    <n v="6"/>
    <n v="0"/>
    <n v="3"/>
    <x v="1"/>
    <n v="0"/>
    <n v="3"/>
    <n v="0"/>
    <n v="0"/>
    <n v="0"/>
    <s v="4890 no print"/>
  </r>
  <r>
    <d v="2024-04-07T00:00:00"/>
    <d v="1899-12-30T10:15:00"/>
    <x v="34"/>
    <n v="4896"/>
    <n v="4907"/>
    <n v="12"/>
    <n v="0"/>
    <n v="1"/>
    <n v="11"/>
    <n v="12"/>
    <n v="0"/>
    <n v="8"/>
    <x v="1"/>
    <n v="2"/>
    <n v="2"/>
    <n v="0"/>
    <n v="1"/>
    <n v="0"/>
    <m/>
  </r>
  <r>
    <d v="2024-04-07T00:00:00"/>
    <d v="1899-12-30T10:30:00"/>
    <x v="35"/>
    <n v="4908"/>
    <n v="4919"/>
    <n v="12"/>
    <n v="0"/>
    <n v="0"/>
    <n v="12"/>
    <n v="12"/>
    <n v="0"/>
    <n v="3"/>
    <x v="1"/>
    <n v="3"/>
    <n v="6"/>
    <n v="0"/>
    <n v="1"/>
    <n v="0"/>
    <m/>
  </r>
  <r>
    <d v="2024-04-07T00:00:00"/>
    <d v="1899-12-30T10:45:00"/>
    <x v="36"/>
    <n v="4920"/>
    <n v="4935"/>
    <n v="16"/>
    <n v="1"/>
    <n v="0"/>
    <n v="15"/>
    <n v="15"/>
    <n v="0"/>
    <n v="7"/>
    <x v="1"/>
    <n v="3"/>
    <n v="5"/>
    <n v="0"/>
    <n v="3"/>
    <n v="0"/>
    <s v="4929 NO PRINT;_x000a_4920 was art tour wanted to buy a photo, "/>
  </r>
  <r>
    <d v="2024-04-07T00:00:00"/>
    <d v="1899-12-30T11:00:00"/>
    <x v="32"/>
    <n v="4936"/>
    <n v="4953"/>
    <n v="18"/>
    <n v="2"/>
    <n v="0"/>
    <n v="16"/>
    <n v="16"/>
    <n v="0"/>
    <n v="3"/>
    <x v="7"/>
    <n v="0"/>
    <n v="5"/>
    <n v="0"/>
    <n v="0"/>
    <n v="0"/>
    <s v="4942, 4943 - Blurry No Print"/>
  </r>
  <r>
    <d v="2024-04-07T00:00:00"/>
    <d v="1899-12-30T11:15:00"/>
    <x v="4"/>
    <n v="4998"/>
    <n v="4999"/>
    <n v="2"/>
    <n v="0"/>
    <n v="0"/>
    <n v="2"/>
    <n v="2"/>
    <n v="0"/>
    <n v="1"/>
    <x v="1"/>
    <n v="0"/>
    <n v="0"/>
    <n v="1"/>
    <n v="0"/>
    <n v="0"/>
    <s v="4998 and 99 is this group"/>
  </r>
  <r>
    <d v="2024-04-07T00:00:00"/>
    <d v="1899-12-30T11:30:00"/>
    <x v="23"/>
    <n v="4954"/>
    <n v="4963"/>
    <n v="10"/>
    <n v="0"/>
    <n v="0"/>
    <n v="10"/>
    <n v="10"/>
    <n v="2"/>
    <n v="7"/>
    <x v="1"/>
    <n v="0"/>
    <n v="5"/>
    <n v="0"/>
    <n v="0"/>
    <n v="0"/>
    <m/>
  </r>
  <r>
    <d v="2024-04-07T00:00:00"/>
    <d v="1899-12-30T12:00:00"/>
    <x v="22"/>
    <n v="4964"/>
    <n v="4978"/>
    <n v="15"/>
    <n v="0"/>
    <n v="1"/>
    <n v="14"/>
    <n v="15"/>
    <n v="0"/>
    <n v="9"/>
    <x v="1"/>
    <n v="1"/>
    <n v="4"/>
    <n v="1"/>
    <n v="0"/>
    <n v="0"/>
    <m/>
  </r>
  <r>
    <d v="2024-04-07T00:00:00"/>
    <d v="1899-12-30T12:15:00"/>
    <x v="2"/>
    <n v="4979"/>
    <n v="4986"/>
    <n v="8"/>
    <n v="0"/>
    <n v="0"/>
    <n v="8"/>
    <n v="8"/>
    <n v="0"/>
    <n v="5"/>
    <x v="1"/>
    <n v="0"/>
    <n v="3"/>
    <n v="0"/>
    <n v="0"/>
    <n v="0"/>
    <m/>
  </r>
  <r>
    <d v="2024-04-07T00:00:00"/>
    <d v="1899-12-30T12:30:00"/>
    <x v="12"/>
    <n v="4987"/>
    <n v="4997"/>
    <n v="11"/>
    <n v="1"/>
    <n v="1"/>
    <n v="9"/>
    <n v="10"/>
    <n v="3"/>
    <n v="6"/>
    <x v="1"/>
    <n v="1"/>
    <n v="5"/>
    <n v="1"/>
    <n v="0"/>
    <n v="0"/>
    <s v="3849 is from this group"/>
  </r>
  <r>
    <d v="2024-04-07T00:00:00"/>
    <d v="1899-12-30T12:45:00"/>
    <x v="36"/>
    <n v="5000"/>
    <n v="5006"/>
    <n v="7"/>
    <n v="1"/>
    <n v="1"/>
    <n v="5"/>
    <n v="6"/>
    <n v="0"/>
    <n v="3"/>
    <x v="1"/>
    <n v="1"/>
    <n v="2"/>
    <n v="0"/>
    <n v="0"/>
    <n v="0"/>
    <s v="No Cards 5000-5006, No Photo for 5005"/>
  </r>
  <r>
    <d v="2024-04-07T00:00:00"/>
    <d v="1899-12-30T01:00:00"/>
    <x v="34"/>
    <n v="5007"/>
    <n v="5019"/>
    <n v="13"/>
    <n v="0"/>
    <n v="1"/>
    <n v="12"/>
    <n v="13"/>
    <n v="0"/>
    <n v="9"/>
    <x v="1"/>
    <n v="3"/>
    <n v="1"/>
    <n v="0"/>
    <n v="0"/>
    <n v="0"/>
    <m/>
  </r>
  <r>
    <d v="2024-04-07T00:00:00"/>
    <d v="1899-12-30T01:15:00"/>
    <x v="5"/>
    <n v="3813"/>
    <n v="3824"/>
    <n v="12"/>
    <n v="2"/>
    <n v="0"/>
    <n v="10"/>
    <n v="10"/>
    <n v="1"/>
    <n v="5"/>
    <x v="1"/>
    <n v="4"/>
    <n v="2"/>
    <n v="0"/>
    <n v="0"/>
    <n v="0"/>
    <s v="card change"/>
  </r>
  <r>
    <d v="2024-04-07T00:00:00"/>
    <d v="1899-12-30T01:30:00"/>
    <x v="4"/>
    <n v="3825"/>
    <n v="3834"/>
    <n v="10"/>
    <n v="0"/>
    <n v="0"/>
    <n v="10"/>
    <n v="10"/>
    <n v="-1"/>
    <n v="4"/>
    <x v="1"/>
    <n v="0"/>
    <n v="5"/>
    <n v="0"/>
    <n v="0"/>
    <n v="1"/>
    <m/>
  </r>
  <r>
    <d v="2024-04-07T00:00:00"/>
    <d v="1899-12-30T02:00:00"/>
    <x v="23"/>
    <n v="3835"/>
    <n v="3842"/>
    <n v="8"/>
    <n v="0"/>
    <n v="0"/>
    <n v="8"/>
    <n v="8"/>
    <n v="0"/>
    <n v="6"/>
    <x v="1"/>
    <n v="0"/>
    <n v="2"/>
    <n v="0"/>
    <n v="0"/>
    <n v="0"/>
    <m/>
  </r>
  <r>
    <d v="2024-04-07T00:00:00"/>
    <d v="1899-12-30T02:00:00"/>
    <x v="2"/>
    <s v="-"/>
    <s v="-"/>
    <s v="-"/>
    <s v="-"/>
    <s v="-"/>
    <s v="-"/>
    <s v="-"/>
    <e v="#VALUE!"/>
    <s v="-"/>
    <x v="3"/>
    <s v="-"/>
    <s v="-"/>
    <s v="-"/>
    <s v="-"/>
    <s v="-"/>
    <s v="Group VIP photo → [NE GAP]; _x000a_Print → one 5x7 / person _x000a_Printed 17; Rastered 4318"/>
  </r>
  <r>
    <d v="2024-04-07T00:00:00"/>
    <d v="1899-12-30T02:30:00"/>
    <x v="22"/>
    <n v="3843"/>
    <n v="3856"/>
    <n v="14"/>
    <n v="2"/>
    <n v="0"/>
    <n v="12"/>
    <n v="12"/>
    <n v="0"/>
    <n v="4"/>
    <x v="1"/>
    <n v="4"/>
    <n v="4"/>
    <n v="0"/>
    <n v="0"/>
    <n v="0"/>
    <s v="3847 Blury b"/>
  </r>
  <r>
    <d v="2024-04-07T00:00:00"/>
    <d v="1899-12-30T03:00:00"/>
    <x v="34"/>
    <n v="3857"/>
    <n v="3872"/>
    <n v="16"/>
    <n v="1"/>
    <n v="0"/>
    <n v="15"/>
    <n v="15"/>
    <n v="0"/>
    <n v="3"/>
    <x v="1"/>
    <n v="5"/>
    <n v="7"/>
    <n v="0"/>
    <n v="0"/>
    <n v="0"/>
    <s v="3864 is blurry"/>
  </r>
  <r>
    <d v="2024-04-07T00:00:00"/>
    <d v="1899-12-30T03:30:00"/>
    <x v="5"/>
    <n v="3873"/>
    <n v="3886"/>
    <n v="14"/>
    <n v="0"/>
    <n v="1"/>
    <n v="13"/>
    <n v="15"/>
    <n v="-2"/>
    <n v="5"/>
    <x v="1"/>
    <n v="1"/>
    <n v="6"/>
    <n v="1"/>
    <n v="0"/>
    <n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2B372E-B18A-4D73-8889-0F12DDE9BD09}" name="PivotTable1" cacheId="0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compact="0" compactData="0" multipleFieldFilters="0" chartFormat="9">
  <location ref="A3:C33" firstHeaderRow="0" firstDataRow="1" firstDataCol="1"/>
  <pivotFields count="19">
    <pivotField compact="0" outline="0" showAll="0"/>
    <pivotField compact="0" outline="0" showAll="0"/>
    <pivotField axis="axisRow" compact="0" outline="0" showAll="0" sumSubtotal="1">
      <items count="40">
        <item x="4"/>
        <item m="1" x="38"/>
        <item x="14"/>
        <item x="18"/>
        <item x="1"/>
        <item x="24"/>
        <item h="1" x="15"/>
        <item x="31"/>
        <item h="1" x="9"/>
        <item x="19"/>
        <item x="26"/>
        <item x="2"/>
        <item x="11"/>
        <item h="1" x="7"/>
        <item x="17"/>
        <item x="23"/>
        <item x="30"/>
        <item x="5"/>
        <item h="1" x="28"/>
        <item x="32"/>
        <item m="1" x="37"/>
        <item x="12"/>
        <item h="1" x="8"/>
        <item x="27"/>
        <item h="1" x="29"/>
        <item x="13"/>
        <item x="3"/>
        <item x="22"/>
        <item x="35"/>
        <item x="33"/>
        <item x="36"/>
        <item x="6"/>
        <item x="25"/>
        <item x="20"/>
        <item x="21"/>
        <item x="16"/>
        <item h="1" x="10"/>
        <item x="34"/>
        <item h="1" x="0"/>
        <item t="sum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2"/>
  </rowFields>
  <rowItems count="30">
    <i>
      <x/>
    </i>
    <i>
      <x v="2"/>
    </i>
    <i>
      <x v="3"/>
    </i>
    <i>
      <x v="4"/>
    </i>
    <i>
      <x v="5"/>
    </i>
    <i>
      <x v="7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>
      <x v="19"/>
    </i>
    <i>
      <x v="21"/>
    </i>
    <i>
      <x v="23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BYPASS" fld="12" baseField="2" baseItem="9"/>
    <dataField name="Sum of NO SHOW" fld="13" baseField="2" baseItem="9"/>
  </dataFields>
  <formats count="5">
    <format dxfId="4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9">
      <pivotArea outline="0" collapsedLevelsAreSubtotals="1" fieldPosition="0"/>
    </format>
    <format dxfId="3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7">
      <pivotArea outline="0" collapsedLevelsAreSubtotals="1" fieldPosition="0"/>
    </format>
    <format dxfId="3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12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6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63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64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65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66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4" format="67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4" format="6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4" format="69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4" format="70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4" format="7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4" format="72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4" format="73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4" format="74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4" format="7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4" format="76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4" format="77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4" format="78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4" format="79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4" format="80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4" format="81">
      <pivotArea type="data" outline="0" fieldPosition="0">
        <references count="2">
          <reference field="4294967294" count="1" selected="0">
            <x v="0"/>
          </reference>
          <reference field="2" count="1" selected="0">
            <x v="26"/>
          </reference>
        </references>
      </pivotArea>
    </chartFormat>
    <chartFormat chart="4" format="82">
      <pivotArea type="data" outline="0" fieldPosition="0">
        <references count="2">
          <reference field="4294967294" count="1" selected="0">
            <x v="0"/>
          </reference>
          <reference field="2" count="1" selected="0">
            <x v="27"/>
          </reference>
        </references>
      </pivotArea>
    </chartFormat>
    <chartFormat chart="4" format="83">
      <pivotArea type="data" outline="0" fieldPosition="0">
        <references count="2">
          <reference field="4294967294" count="1" selected="0">
            <x v="0"/>
          </reference>
          <reference field="2" count="1" selected="0">
            <x v="28"/>
          </reference>
        </references>
      </pivotArea>
    </chartFormat>
    <chartFormat chart="4" format="84">
      <pivotArea type="data" outline="0" fieldPosition="0">
        <references count="2">
          <reference field="4294967294" count="1" selected="0">
            <x v="0"/>
          </reference>
          <reference field="2" count="1" selected="0">
            <x v="29"/>
          </reference>
        </references>
      </pivotArea>
    </chartFormat>
    <chartFormat chart="4" format="85">
      <pivotArea type="data" outline="0" fieldPosition="0">
        <references count="2">
          <reference field="4294967294" count="1" selected="0">
            <x v="0"/>
          </reference>
          <reference field="2" count="1" selected="0">
            <x v="30"/>
          </reference>
        </references>
      </pivotArea>
    </chartFormat>
    <chartFormat chart="4" format="86">
      <pivotArea type="data" outline="0" fieldPosition="0">
        <references count="2">
          <reference field="4294967294" count="1" selected="0">
            <x v="0"/>
          </reference>
          <reference field="2" count="1" selected="0">
            <x v="31"/>
          </reference>
        </references>
      </pivotArea>
    </chartFormat>
    <chartFormat chart="4" format="87">
      <pivotArea type="data" outline="0" fieldPosition="0">
        <references count="2">
          <reference field="4294967294" count="1" selected="0">
            <x v="0"/>
          </reference>
          <reference field="2" count="1" selected="0">
            <x v="32"/>
          </reference>
        </references>
      </pivotArea>
    </chartFormat>
    <chartFormat chart="4" format="88">
      <pivotArea type="data" outline="0" fieldPosition="0">
        <references count="2">
          <reference field="4294967294" count="1" selected="0">
            <x v="0"/>
          </reference>
          <reference field="2" count="1" selected="0">
            <x v="33"/>
          </reference>
        </references>
      </pivotArea>
    </chartFormat>
    <chartFormat chart="4" format="89">
      <pivotArea type="data" outline="0" fieldPosition="0">
        <references count="2">
          <reference field="4294967294" count="1" selected="0">
            <x v="0"/>
          </reference>
          <reference field="2" count="1" selected="0">
            <x v="34"/>
          </reference>
        </references>
      </pivotArea>
    </chartFormat>
    <chartFormat chart="4" format="90">
      <pivotArea type="data" outline="0" fieldPosition="0">
        <references count="2">
          <reference field="4294967294" count="1" selected="0">
            <x v="0"/>
          </reference>
          <reference field="2" count="1" selected="0">
            <x v="35"/>
          </reference>
        </references>
      </pivotArea>
    </chartFormat>
    <chartFormat chart="4" format="91">
      <pivotArea type="data" outline="0" fieldPosition="0">
        <references count="2">
          <reference field="4294967294" count="1" selected="0">
            <x v="0"/>
          </reference>
          <reference field="2" count="1" selected="0">
            <x v="37"/>
          </reference>
        </references>
      </pivotArea>
    </chartFormat>
    <chartFormat chart="4" format="9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93">
      <pivotArea type="data" outline="0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chartFormat>
    <chartFormat chart="4" format="94">
      <pivotArea type="data" outline="0" fieldPosition="0">
        <references count="2">
          <reference field="4294967294" count="1" selected="0">
            <x v="1"/>
          </reference>
          <reference field="2" count="1" selected="0">
            <x v="2"/>
          </reference>
        </references>
      </pivotArea>
    </chartFormat>
    <chartFormat chart="4" format="95">
      <pivotArea type="data" outline="0" fieldPosition="0">
        <references count="2">
          <reference field="4294967294" count="1" selected="0">
            <x v="1"/>
          </reference>
          <reference field="2" count="1" selected="0">
            <x v="3"/>
          </reference>
        </references>
      </pivotArea>
    </chartFormat>
    <chartFormat chart="4" format="96">
      <pivotArea type="data" outline="0" fieldPosition="0">
        <references count="2">
          <reference field="4294967294" count="1" selected="0">
            <x v="1"/>
          </reference>
          <reference field="2" count="1" selected="0">
            <x v="4"/>
          </reference>
        </references>
      </pivotArea>
    </chartFormat>
    <chartFormat chart="4" format="97">
      <pivotArea type="data" outline="0" fieldPosition="0">
        <references count="2">
          <reference field="4294967294" count="1" selected="0">
            <x v="1"/>
          </reference>
          <reference field="2" count="1" selected="0">
            <x v="5"/>
          </reference>
        </references>
      </pivotArea>
    </chartFormat>
    <chartFormat chart="4" format="98">
      <pivotArea type="data" outline="0" fieldPosition="0">
        <references count="2">
          <reference field="4294967294" count="1" selected="0">
            <x v="1"/>
          </reference>
          <reference field="2" count="1" selected="0">
            <x v="7"/>
          </reference>
        </references>
      </pivotArea>
    </chartFormat>
    <chartFormat chart="4" format="99">
      <pivotArea type="data" outline="0" fieldPosition="0">
        <references count="2">
          <reference field="4294967294" count="1" selected="0">
            <x v="1"/>
          </reference>
          <reference field="2" count="1" selected="0">
            <x v="9"/>
          </reference>
        </references>
      </pivotArea>
    </chartFormat>
    <chartFormat chart="4" format="100">
      <pivotArea type="data" outline="0" fieldPosition="0">
        <references count="2">
          <reference field="4294967294" count="1" selected="0">
            <x v="1"/>
          </reference>
          <reference field="2" count="1" selected="0">
            <x v="10"/>
          </reference>
        </references>
      </pivotArea>
    </chartFormat>
    <chartFormat chart="4" format="101">
      <pivotArea type="data" outline="0" fieldPosition="0">
        <references count="2">
          <reference field="4294967294" count="1" selected="0">
            <x v="1"/>
          </reference>
          <reference field="2" count="1" selected="0">
            <x v="11"/>
          </reference>
        </references>
      </pivotArea>
    </chartFormat>
    <chartFormat chart="4" format="102">
      <pivotArea type="data" outline="0" fieldPosition="0">
        <references count="2">
          <reference field="4294967294" count="1" selected="0">
            <x v="1"/>
          </reference>
          <reference field="2" count="1" selected="0">
            <x v="12"/>
          </reference>
        </references>
      </pivotArea>
    </chartFormat>
    <chartFormat chart="4" format="103">
      <pivotArea type="data" outline="0" fieldPosition="0">
        <references count="2">
          <reference field="4294967294" count="1" selected="0">
            <x v="1"/>
          </reference>
          <reference field="2" count="1" selected="0">
            <x v="14"/>
          </reference>
        </references>
      </pivotArea>
    </chartFormat>
    <chartFormat chart="4" format="104">
      <pivotArea type="data" outline="0" fieldPosition="0">
        <references count="2">
          <reference field="4294967294" count="1" selected="0">
            <x v="1"/>
          </reference>
          <reference field="2" count="1" selected="0">
            <x v="15"/>
          </reference>
        </references>
      </pivotArea>
    </chartFormat>
    <chartFormat chart="4" format="105">
      <pivotArea type="data" outline="0" fieldPosition="0">
        <references count="2">
          <reference field="4294967294" count="1" selected="0">
            <x v="1"/>
          </reference>
          <reference field="2" count="1" selected="0">
            <x v="16"/>
          </reference>
        </references>
      </pivotArea>
    </chartFormat>
    <chartFormat chart="4" format="106">
      <pivotArea type="data" outline="0" fieldPosition="0">
        <references count="2">
          <reference field="4294967294" count="1" selected="0">
            <x v="1"/>
          </reference>
          <reference field="2" count="1" selected="0">
            <x v="17"/>
          </reference>
        </references>
      </pivotArea>
    </chartFormat>
    <chartFormat chart="4" format="107">
      <pivotArea type="data" outline="0" fieldPosition="0">
        <references count="2">
          <reference field="4294967294" count="1" selected="0">
            <x v="1"/>
          </reference>
          <reference field="2" count="1" selected="0">
            <x v="19"/>
          </reference>
        </references>
      </pivotArea>
    </chartFormat>
    <chartFormat chart="4" format="108">
      <pivotArea type="data" outline="0" fieldPosition="0">
        <references count="2">
          <reference field="4294967294" count="1" selected="0">
            <x v="1"/>
          </reference>
          <reference field="2" count="1" selected="0">
            <x v="21"/>
          </reference>
        </references>
      </pivotArea>
    </chartFormat>
    <chartFormat chart="4" format="109">
      <pivotArea type="data" outline="0" fieldPosition="0">
        <references count="2">
          <reference field="4294967294" count="1" selected="0">
            <x v="1"/>
          </reference>
          <reference field="2" count="1" selected="0">
            <x v="23"/>
          </reference>
        </references>
      </pivotArea>
    </chartFormat>
    <chartFormat chart="4" format="110">
      <pivotArea type="data" outline="0" fieldPosition="0">
        <references count="2">
          <reference field="4294967294" count="1" selected="0">
            <x v="1"/>
          </reference>
          <reference field="2" count="1" selected="0">
            <x v="25"/>
          </reference>
        </references>
      </pivotArea>
    </chartFormat>
    <chartFormat chart="4" format="111">
      <pivotArea type="data" outline="0" fieldPosition="0">
        <references count="2">
          <reference field="4294967294" count="1" selected="0">
            <x v="1"/>
          </reference>
          <reference field="2" count="1" selected="0">
            <x v="26"/>
          </reference>
        </references>
      </pivotArea>
    </chartFormat>
    <chartFormat chart="4" format="112">
      <pivotArea type="data" outline="0" fieldPosition="0">
        <references count="2">
          <reference field="4294967294" count="1" selected="0">
            <x v="1"/>
          </reference>
          <reference field="2" count="1" selected="0">
            <x v="27"/>
          </reference>
        </references>
      </pivotArea>
    </chartFormat>
    <chartFormat chart="4" format="113">
      <pivotArea type="data" outline="0" fieldPosition="0">
        <references count="2">
          <reference field="4294967294" count="1" selected="0">
            <x v="1"/>
          </reference>
          <reference field="2" count="1" selected="0">
            <x v="28"/>
          </reference>
        </references>
      </pivotArea>
    </chartFormat>
    <chartFormat chart="4" format="114">
      <pivotArea type="data" outline="0" fieldPosition="0">
        <references count="2">
          <reference field="4294967294" count="1" selected="0">
            <x v="1"/>
          </reference>
          <reference field="2" count="1" selected="0">
            <x v="29"/>
          </reference>
        </references>
      </pivotArea>
    </chartFormat>
    <chartFormat chart="4" format="115">
      <pivotArea type="data" outline="0" fieldPosition="0">
        <references count="2">
          <reference field="4294967294" count="1" selected="0">
            <x v="1"/>
          </reference>
          <reference field="2" count="1" selected="0">
            <x v="30"/>
          </reference>
        </references>
      </pivotArea>
    </chartFormat>
    <chartFormat chart="4" format="116">
      <pivotArea type="data" outline="0" fieldPosition="0">
        <references count="2">
          <reference field="4294967294" count="1" selected="0">
            <x v="1"/>
          </reference>
          <reference field="2" count="1" selected="0">
            <x v="31"/>
          </reference>
        </references>
      </pivotArea>
    </chartFormat>
    <chartFormat chart="4" format="117">
      <pivotArea type="data" outline="0" fieldPosition="0">
        <references count="2">
          <reference field="4294967294" count="1" selected="0">
            <x v="1"/>
          </reference>
          <reference field="2" count="1" selected="0">
            <x v="32"/>
          </reference>
        </references>
      </pivotArea>
    </chartFormat>
    <chartFormat chart="4" format="118">
      <pivotArea type="data" outline="0" fieldPosition="0">
        <references count="2">
          <reference field="4294967294" count="1" selected="0">
            <x v="1"/>
          </reference>
          <reference field="2" count="1" selected="0">
            <x v="33"/>
          </reference>
        </references>
      </pivotArea>
    </chartFormat>
    <chartFormat chart="4" format="119">
      <pivotArea type="data" outline="0" fieldPosition="0">
        <references count="2">
          <reference field="4294967294" count="1" selected="0">
            <x v="1"/>
          </reference>
          <reference field="2" count="1" selected="0">
            <x v="34"/>
          </reference>
        </references>
      </pivotArea>
    </chartFormat>
    <chartFormat chart="4" format="120">
      <pivotArea type="data" outline="0" fieldPosition="0">
        <references count="2">
          <reference field="4294967294" count="1" selected="0">
            <x v="1"/>
          </reference>
          <reference field="2" count="1" selected="0">
            <x v="35"/>
          </reference>
        </references>
      </pivotArea>
    </chartFormat>
    <chartFormat chart="4" format="121">
      <pivotArea type="data" outline="0" fieldPosition="0">
        <references count="2">
          <reference field="4294967294" count="1" selected="0">
            <x v="1"/>
          </reference>
          <reference field="2" count="1" selected="0">
            <x v="37"/>
          </reference>
        </references>
      </pivotArea>
    </chartFormat>
    <chartFormat chart="7" format="6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63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64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65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66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67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6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69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70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7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72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7" format="73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7" format="74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7" format="7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7" format="76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7" format="77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7" format="78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7" format="79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7" format="80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7" format="81">
      <pivotArea type="data" outline="0" fieldPosition="0">
        <references count="2">
          <reference field="4294967294" count="1" selected="0">
            <x v="0"/>
          </reference>
          <reference field="2" count="1" selected="0">
            <x v="26"/>
          </reference>
        </references>
      </pivotArea>
    </chartFormat>
    <chartFormat chart="7" format="82">
      <pivotArea type="data" outline="0" fieldPosition="0">
        <references count="2">
          <reference field="4294967294" count="1" selected="0">
            <x v="0"/>
          </reference>
          <reference field="2" count="1" selected="0">
            <x v="27"/>
          </reference>
        </references>
      </pivotArea>
    </chartFormat>
    <chartFormat chart="7" format="83">
      <pivotArea type="data" outline="0" fieldPosition="0">
        <references count="2">
          <reference field="4294967294" count="1" selected="0">
            <x v="0"/>
          </reference>
          <reference field="2" count="1" selected="0">
            <x v="28"/>
          </reference>
        </references>
      </pivotArea>
    </chartFormat>
    <chartFormat chart="7" format="84">
      <pivotArea type="data" outline="0" fieldPosition="0">
        <references count="2">
          <reference field="4294967294" count="1" selected="0">
            <x v="0"/>
          </reference>
          <reference field="2" count="1" selected="0">
            <x v="29"/>
          </reference>
        </references>
      </pivotArea>
    </chartFormat>
    <chartFormat chart="7" format="85">
      <pivotArea type="data" outline="0" fieldPosition="0">
        <references count="2">
          <reference field="4294967294" count="1" selected="0">
            <x v="0"/>
          </reference>
          <reference field="2" count="1" selected="0">
            <x v="30"/>
          </reference>
        </references>
      </pivotArea>
    </chartFormat>
    <chartFormat chart="7" format="86">
      <pivotArea type="data" outline="0" fieldPosition="0">
        <references count="2">
          <reference field="4294967294" count="1" selected="0">
            <x v="0"/>
          </reference>
          <reference field="2" count="1" selected="0">
            <x v="31"/>
          </reference>
        </references>
      </pivotArea>
    </chartFormat>
    <chartFormat chart="7" format="87">
      <pivotArea type="data" outline="0" fieldPosition="0">
        <references count="2">
          <reference field="4294967294" count="1" selected="0">
            <x v="0"/>
          </reference>
          <reference field="2" count="1" selected="0">
            <x v="32"/>
          </reference>
        </references>
      </pivotArea>
    </chartFormat>
    <chartFormat chart="7" format="88">
      <pivotArea type="data" outline="0" fieldPosition="0">
        <references count="2">
          <reference field="4294967294" count="1" selected="0">
            <x v="0"/>
          </reference>
          <reference field="2" count="1" selected="0">
            <x v="33"/>
          </reference>
        </references>
      </pivotArea>
    </chartFormat>
    <chartFormat chart="7" format="89">
      <pivotArea type="data" outline="0" fieldPosition="0">
        <references count="2">
          <reference field="4294967294" count="1" selected="0">
            <x v="0"/>
          </reference>
          <reference field="2" count="1" selected="0">
            <x v="34"/>
          </reference>
        </references>
      </pivotArea>
    </chartFormat>
    <chartFormat chart="7" format="90">
      <pivotArea type="data" outline="0" fieldPosition="0">
        <references count="2">
          <reference field="4294967294" count="1" selected="0">
            <x v="0"/>
          </reference>
          <reference field="2" count="1" selected="0">
            <x v="35"/>
          </reference>
        </references>
      </pivotArea>
    </chartFormat>
    <chartFormat chart="7" format="91">
      <pivotArea type="data" outline="0" fieldPosition="0">
        <references count="2">
          <reference field="4294967294" count="1" selected="0">
            <x v="0"/>
          </reference>
          <reference field="2" count="1" selected="0">
            <x v="37"/>
          </reference>
        </references>
      </pivotArea>
    </chartFormat>
    <chartFormat chart="7" format="9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93">
      <pivotArea type="data" outline="0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chartFormat>
    <chartFormat chart="7" format="94">
      <pivotArea type="data" outline="0" fieldPosition="0">
        <references count="2">
          <reference field="4294967294" count="1" selected="0">
            <x v="1"/>
          </reference>
          <reference field="2" count="1" selected="0">
            <x v="2"/>
          </reference>
        </references>
      </pivotArea>
    </chartFormat>
    <chartFormat chart="7" format="95">
      <pivotArea type="data" outline="0" fieldPosition="0">
        <references count="2">
          <reference field="4294967294" count="1" selected="0">
            <x v="1"/>
          </reference>
          <reference field="2" count="1" selected="0">
            <x v="3"/>
          </reference>
        </references>
      </pivotArea>
    </chartFormat>
    <chartFormat chart="7" format="96">
      <pivotArea type="data" outline="0" fieldPosition="0">
        <references count="2">
          <reference field="4294967294" count="1" selected="0">
            <x v="1"/>
          </reference>
          <reference field="2" count="1" selected="0">
            <x v="4"/>
          </reference>
        </references>
      </pivotArea>
    </chartFormat>
    <chartFormat chart="7" format="97">
      <pivotArea type="data" outline="0" fieldPosition="0">
        <references count="2">
          <reference field="4294967294" count="1" selected="0">
            <x v="1"/>
          </reference>
          <reference field="2" count="1" selected="0">
            <x v="5"/>
          </reference>
        </references>
      </pivotArea>
    </chartFormat>
    <chartFormat chart="7" format="98">
      <pivotArea type="data" outline="0" fieldPosition="0">
        <references count="2">
          <reference field="4294967294" count="1" selected="0">
            <x v="1"/>
          </reference>
          <reference field="2" count="1" selected="0">
            <x v="7"/>
          </reference>
        </references>
      </pivotArea>
    </chartFormat>
    <chartFormat chart="7" format="99">
      <pivotArea type="data" outline="0" fieldPosition="0">
        <references count="2">
          <reference field="4294967294" count="1" selected="0">
            <x v="1"/>
          </reference>
          <reference field="2" count="1" selected="0">
            <x v="9"/>
          </reference>
        </references>
      </pivotArea>
    </chartFormat>
    <chartFormat chart="7" format="100">
      <pivotArea type="data" outline="0" fieldPosition="0">
        <references count="2">
          <reference field="4294967294" count="1" selected="0">
            <x v="1"/>
          </reference>
          <reference field="2" count="1" selected="0">
            <x v="10"/>
          </reference>
        </references>
      </pivotArea>
    </chartFormat>
    <chartFormat chart="7" format="101">
      <pivotArea type="data" outline="0" fieldPosition="0">
        <references count="2">
          <reference field="4294967294" count="1" selected="0">
            <x v="1"/>
          </reference>
          <reference field="2" count="1" selected="0">
            <x v="11"/>
          </reference>
        </references>
      </pivotArea>
    </chartFormat>
    <chartFormat chart="7" format="102">
      <pivotArea type="data" outline="0" fieldPosition="0">
        <references count="2">
          <reference field="4294967294" count="1" selected="0">
            <x v="1"/>
          </reference>
          <reference field="2" count="1" selected="0">
            <x v="12"/>
          </reference>
        </references>
      </pivotArea>
    </chartFormat>
    <chartFormat chart="7" format="103">
      <pivotArea type="data" outline="0" fieldPosition="0">
        <references count="2">
          <reference field="4294967294" count="1" selected="0">
            <x v="1"/>
          </reference>
          <reference field="2" count="1" selected="0">
            <x v="14"/>
          </reference>
        </references>
      </pivotArea>
    </chartFormat>
    <chartFormat chart="7" format="104">
      <pivotArea type="data" outline="0" fieldPosition="0">
        <references count="2">
          <reference field="4294967294" count="1" selected="0">
            <x v="1"/>
          </reference>
          <reference field="2" count="1" selected="0">
            <x v="15"/>
          </reference>
        </references>
      </pivotArea>
    </chartFormat>
    <chartFormat chart="7" format="105">
      <pivotArea type="data" outline="0" fieldPosition="0">
        <references count="2">
          <reference field="4294967294" count="1" selected="0">
            <x v="1"/>
          </reference>
          <reference field="2" count="1" selected="0">
            <x v="16"/>
          </reference>
        </references>
      </pivotArea>
    </chartFormat>
    <chartFormat chart="7" format="106">
      <pivotArea type="data" outline="0" fieldPosition="0">
        <references count="2">
          <reference field="4294967294" count="1" selected="0">
            <x v="1"/>
          </reference>
          <reference field="2" count="1" selected="0">
            <x v="17"/>
          </reference>
        </references>
      </pivotArea>
    </chartFormat>
    <chartFormat chart="7" format="107">
      <pivotArea type="data" outline="0" fieldPosition="0">
        <references count="2">
          <reference field="4294967294" count="1" selected="0">
            <x v="1"/>
          </reference>
          <reference field="2" count="1" selected="0">
            <x v="19"/>
          </reference>
        </references>
      </pivotArea>
    </chartFormat>
    <chartFormat chart="7" format="108">
      <pivotArea type="data" outline="0" fieldPosition="0">
        <references count="2">
          <reference field="4294967294" count="1" selected="0">
            <x v="1"/>
          </reference>
          <reference field="2" count="1" selected="0">
            <x v="21"/>
          </reference>
        </references>
      </pivotArea>
    </chartFormat>
    <chartFormat chart="7" format="109">
      <pivotArea type="data" outline="0" fieldPosition="0">
        <references count="2">
          <reference field="4294967294" count="1" selected="0">
            <x v="1"/>
          </reference>
          <reference field="2" count="1" selected="0">
            <x v="23"/>
          </reference>
        </references>
      </pivotArea>
    </chartFormat>
    <chartFormat chart="7" format="110">
      <pivotArea type="data" outline="0" fieldPosition="0">
        <references count="2">
          <reference field="4294967294" count="1" selected="0">
            <x v="1"/>
          </reference>
          <reference field="2" count="1" selected="0">
            <x v="25"/>
          </reference>
        </references>
      </pivotArea>
    </chartFormat>
    <chartFormat chart="7" format="111">
      <pivotArea type="data" outline="0" fieldPosition="0">
        <references count="2">
          <reference field="4294967294" count="1" selected="0">
            <x v="1"/>
          </reference>
          <reference field="2" count="1" selected="0">
            <x v="26"/>
          </reference>
        </references>
      </pivotArea>
    </chartFormat>
    <chartFormat chart="7" format="112">
      <pivotArea type="data" outline="0" fieldPosition="0">
        <references count="2">
          <reference field="4294967294" count="1" selected="0">
            <x v="1"/>
          </reference>
          <reference field="2" count="1" selected="0">
            <x v="27"/>
          </reference>
        </references>
      </pivotArea>
    </chartFormat>
    <chartFormat chart="7" format="113">
      <pivotArea type="data" outline="0" fieldPosition="0">
        <references count="2">
          <reference field="4294967294" count="1" selected="0">
            <x v="1"/>
          </reference>
          <reference field="2" count="1" selected="0">
            <x v="28"/>
          </reference>
        </references>
      </pivotArea>
    </chartFormat>
    <chartFormat chart="7" format="114">
      <pivotArea type="data" outline="0" fieldPosition="0">
        <references count="2">
          <reference field="4294967294" count="1" selected="0">
            <x v="1"/>
          </reference>
          <reference field="2" count="1" selected="0">
            <x v="29"/>
          </reference>
        </references>
      </pivotArea>
    </chartFormat>
    <chartFormat chart="7" format="115">
      <pivotArea type="data" outline="0" fieldPosition="0">
        <references count="2">
          <reference field="4294967294" count="1" selected="0">
            <x v="1"/>
          </reference>
          <reference field="2" count="1" selected="0">
            <x v="30"/>
          </reference>
        </references>
      </pivotArea>
    </chartFormat>
    <chartFormat chart="7" format="116">
      <pivotArea type="data" outline="0" fieldPosition="0">
        <references count="2">
          <reference field="4294967294" count="1" selected="0">
            <x v="1"/>
          </reference>
          <reference field="2" count="1" selected="0">
            <x v="31"/>
          </reference>
        </references>
      </pivotArea>
    </chartFormat>
    <chartFormat chart="7" format="117">
      <pivotArea type="data" outline="0" fieldPosition="0">
        <references count="2">
          <reference field="4294967294" count="1" selected="0">
            <x v="1"/>
          </reference>
          <reference field="2" count="1" selected="0">
            <x v="32"/>
          </reference>
        </references>
      </pivotArea>
    </chartFormat>
    <chartFormat chart="7" format="118">
      <pivotArea type="data" outline="0" fieldPosition="0">
        <references count="2">
          <reference field="4294967294" count="1" selected="0">
            <x v="1"/>
          </reference>
          <reference field="2" count="1" selected="0">
            <x v="33"/>
          </reference>
        </references>
      </pivotArea>
    </chartFormat>
    <chartFormat chart="7" format="119">
      <pivotArea type="data" outline="0" fieldPosition="0">
        <references count="2">
          <reference field="4294967294" count="1" selected="0">
            <x v="1"/>
          </reference>
          <reference field="2" count="1" selected="0">
            <x v="34"/>
          </reference>
        </references>
      </pivotArea>
    </chartFormat>
    <chartFormat chart="7" format="120">
      <pivotArea type="data" outline="0" fieldPosition="0">
        <references count="2">
          <reference field="4294967294" count="1" selected="0">
            <x v="1"/>
          </reference>
          <reference field="2" count="1" selected="0">
            <x v="35"/>
          </reference>
        </references>
      </pivotArea>
    </chartFormat>
    <chartFormat chart="7" format="121">
      <pivotArea type="data" outline="0" fieldPosition="0">
        <references count="2">
          <reference field="4294967294" count="1" selected="0">
            <x v="1"/>
          </reference>
          <reference field="2" count="1" selected="0">
            <x v="3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8941-74F3-4CA2-B426-94EDE6FA90EC}">
  <sheetPr>
    <tabColor rgb="FFFF0000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B8" sqref="B8"/>
    </sheetView>
  </sheetViews>
  <sheetFormatPr defaultRowHeight="14.25" x14ac:dyDescent="0.45"/>
  <cols>
    <col min="1" max="1" width="7.26562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 x14ac:dyDescent="0.45">
      <c r="A1" s="116" t="s">
        <v>146</v>
      </c>
      <c r="B1" s="117" t="s">
        <v>9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6" t="s">
        <v>14</v>
      </c>
      <c r="S1" s="197"/>
      <c r="T1" s="197"/>
      <c r="U1" s="197"/>
      <c r="V1" s="19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 thickBot="1" x14ac:dyDescent="0.5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99"/>
      <c r="S2" s="200"/>
      <c r="T2" s="200"/>
      <c r="U2" s="200"/>
      <c r="V2" s="20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 x14ac:dyDescent="0.45">
      <c r="A3" s="26">
        <v>0.41666666666666669</v>
      </c>
      <c r="B3" s="189" t="s">
        <v>68</v>
      </c>
      <c r="C3" s="28">
        <v>4322</v>
      </c>
      <c r="D3" s="29">
        <v>4328</v>
      </c>
      <c r="E3" s="30">
        <f t="shared" ref="E3:E9" si="0">IF(ISBLANK(D3),0,(D3-C3+1))</f>
        <v>7</v>
      </c>
      <c r="F3" s="31">
        <v>4</v>
      </c>
      <c r="G3" s="31">
        <v>0</v>
      </c>
      <c r="H3" s="32">
        <f t="shared" ref="H3:H9" si="1">E3-G3-F3</f>
        <v>3</v>
      </c>
      <c r="I3" s="166">
        <f>3+0</f>
        <v>3</v>
      </c>
      <c r="J3" s="34">
        <f>IF(ISBLANK(I3),-90,(-((I3)-SUM(L3:O3,K3))))</f>
        <v>0</v>
      </c>
      <c r="K3" s="167">
        <v>0</v>
      </c>
      <c r="L3" s="188">
        <v>3</v>
      </c>
      <c r="M3" s="37">
        <v>0</v>
      </c>
      <c r="N3" s="91">
        <v>0</v>
      </c>
      <c r="O3" s="107">
        <v>0</v>
      </c>
      <c r="P3" s="168">
        <v>0</v>
      </c>
      <c r="Q3" s="170">
        <v>0</v>
      </c>
      <c r="R3" s="202" t="s">
        <v>79</v>
      </c>
      <c r="S3" s="203"/>
      <c r="T3" s="203"/>
      <c r="U3" s="203"/>
      <c r="V3" s="204"/>
      <c r="W3" s="171" t="s">
        <v>18</v>
      </c>
      <c r="X3" s="146"/>
      <c r="Y3" s="147" t="s">
        <v>45</v>
      </c>
      <c r="Z3" s="148"/>
      <c r="AA3" s="149">
        <f t="shared" ref="AA3:AA9" si="2">X3+Z3</f>
        <v>0</v>
      </c>
      <c r="AB3" s="150"/>
      <c r="AC3" s="151" t="s">
        <v>45</v>
      </c>
      <c r="AD3" s="152"/>
      <c r="AE3" s="153">
        <f t="shared" ref="AE3:AE9" si="3">AB3+AD3</f>
        <v>0</v>
      </c>
      <c r="AF3" s="154"/>
      <c r="AG3" s="155" t="s">
        <v>45</v>
      </c>
      <c r="AH3" s="156"/>
      <c r="AI3" s="157">
        <f t="shared" ref="AI3:AI9" si="4">AF3+AH3</f>
        <v>0</v>
      </c>
    </row>
    <row r="4" spans="1:35" s="39" customFormat="1" ht="26.25" customHeight="1" x14ac:dyDescent="0.45">
      <c r="A4" s="26">
        <v>0.5</v>
      </c>
      <c r="B4" s="189" t="s">
        <v>73</v>
      </c>
      <c r="C4" s="28">
        <v>4334</v>
      </c>
      <c r="D4" s="29">
        <v>4341</v>
      </c>
      <c r="E4" s="30">
        <f t="shared" si="0"/>
        <v>8</v>
      </c>
      <c r="F4" s="31">
        <v>0</v>
      </c>
      <c r="G4" s="31">
        <v>0</v>
      </c>
      <c r="H4" s="32">
        <f t="shared" si="1"/>
        <v>8</v>
      </c>
      <c r="I4" s="166">
        <f>8+0</f>
        <v>8</v>
      </c>
      <c r="J4" s="34">
        <f t="shared" ref="J4:J5" si="5">IF(ISBLANK(I4),-90,(-((I4)-SUM(L4:O4,K4))))</f>
        <v>1</v>
      </c>
      <c r="K4" s="167">
        <v>3</v>
      </c>
      <c r="L4" s="188">
        <v>6</v>
      </c>
      <c r="M4" s="37">
        <v>0</v>
      </c>
      <c r="N4" s="91">
        <v>0</v>
      </c>
      <c r="O4" s="107">
        <v>0</v>
      </c>
      <c r="P4" s="168">
        <v>0</v>
      </c>
      <c r="Q4" s="170">
        <v>0</v>
      </c>
      <c r="R4" s="205" t="s">
        <v>80</v>
      </c>
      <c r="S4" s="206"/>
      <c r="T4" s="206"/>
      <c r="U4" s="206"/>
      <c r="V4" s="207"/>
      <c r="W4" s="171" t="s">
        <v>18</v>
      </c>
      <c r="X4" s="146"/>
      <c r="Y4" s="147" t="s">
        <v>45</v>
      </c>
      <c r="Z4" s="148"/>
      <c r="AA4" s="149">
        <f t="shared" si="2"/>
        <v>0</v>
      </c>
      <c r="AB4" s="150"/>
      <c r="AC4" s="151" t="s">
        <v>45</v>
      </c>
      <c r="AD4" s="152"/>
      <c r="AE4" s="153">
        <f t="shared" si="3"/>
        <v>0</v>
      </c>
      <c r="AF4" s="154"/>
      <c r="AG4" s="155" t="s">
        <v>45</v>
      </c>
      <c r="AH4" s="156"/>
      <c r="AI4" s="157">
        <f t="shared" si="4"/>
        <v>0</v>
      </c>
    </row>
    <row r="5" spans="1:35" s="39" customFormat="1" ht="26.25" customHeight="1" thickBot="1" x14ac:dyDescent="0.5">
      <c r="A5" s="26">
        <v>0.45833333333333331</v>
      </c>
      <c r="B5" s="189" t="s">
        <v>136</v>
      </c>
      <c r="C5" s="28">
        <v>4936</v>
      </c>
      <c r="D5" s="29">
        <v>4953</v>
      </c>
      <c r="E5" s="30">
        <f t="shared" si="0"/>
        <v>18</v>
      </c>
      <c r="F5" s="31">
        <v>2</v>
      </c>
      <c r="G5" s="31">
        <v>0</v>
      </c>
      <c r="H5" s="32">
        <f t="shared" si="1"/>
        <v>16</v>
      </c>
      <c r="I5" s="166">
        <f>16+0</f>
        <v>16</v>
      </c>
      <c r="J5" s="34">
        <f t="shared" si="5"/>
        <v>0</v>
      </c>
      <c r="K5" s="167">
        <v>3</v>
      </c>
      <c r="L5" s="188">
        <v>8</v>
      </c>
      <c r="M5" s="37">
        <v>0</v>
      </c>
      <c r="N5" s="91">
        <v>5</v>
      </c>
      <c r="O5" s="107">
        <v>0</v>
      </c>
      <c r="P5" s="168">
        <v>0</v>
      </c>
      <c r="Q5" s="169">
        <v>0</v>
      </c>
      <c r="R5" s="208" t="s">
        <v>138</v>
      </c>
      <c r="S5" s="209"/>
      <c r="T5" s="209"/>
      <c r="U5" s="209"/>
      <c r="V5" s="210"/>
      <c r="W5" s="45" t="s">
        <v>18</v>
      </c>
      <c r="X5" s="146"/>
      <c r="Y5" s="147" t="s">
        <v>45</v>
      </c>
      <c r="Z5" s="148"/>
      <c r="AA5" s="149">
        <f t="shared" si="2"/>
        <v>0</v>
      </c>
      <c r="AB5" s="150"/>
      <c r="AC5" s="151" t="s">
        <v>45</v>
      </c>
      <c r="AD5" s="152"/>
      <c r="AE5" s="153">
        <f t="shared" si="3"/>
        <v>0</v>
      </c>
      <c r="AF5" s="154"/>
      <c r="AG5" s="155" t="s">
        <v>45</v>
      </c>
      <c r="AH5" s="156"/>
      <c r="AI5" s="157">
        <f t="shared" si="4"/>
        <v>0</v>
      </c>
    </row>
    <row r="6" spans="1:35" s="39" customFormat="1" ht="26.25" customHeight="1" x14ac:dyDescent="0.45">
      <c r="A6" s="26">
        <v>0.41666666666666669</v>
      </c>
      <c r="B6" s="189" t="s">
        <v>121</v>
      </c>
      <c r="C6" s="28">
        <v>4753</v>
      </c>
      <c r="D6" s="29">
        <v>4766</v>
      </c>
      <c r="E6" s="30">
        <f t="shared" si="0"/>
        <v>14</v>
      </c>
      <c r="F6" s="31">
        <v>2</v>
      </c>
      <c r="G6" s="31">
        <v>1</v>
      </c>
      <c r="H6" s="32">
        <f t="shared" si="1"/>
        <v>11</v>
      </c>
      <c r="I6" s="166">
        <f>11+1</f>
        <v>12</v>
      </c>
      <c r="J6" s="34">
        <f>IF(ISBLANK(I6),-90,(-((I6)-SUM(L6:O6,K6))))</f>
        <v>-1</v>
      </c>
      <c r="K6" s="167">
        <v>4</v>
      </c>
      <c r="L6" s="188">
        <v>7</v>
      </c>
      <c r="M6" s="37">
        <v>0</v>
      </c>
      <c r="N6" s="91">
        <v>0</v>
      </c>
      <c r="O6" s="107">
        <v>0</v>
      </c>
      <c r="P6" s="168">
        <v>1</v>
      </c>
      <c r="Q6" s="187">
        <v>1</v>
      </c>
      <c r="R6" s="193" t="s">
        <v>125</v>
      </c>
      <c r="S6" s="194"/>
      <c r="T6" s="194"/>
      <c r="U6" s="194"/>
      <c r="V6" s="195"/>
      <c r="W6" s="45" t="s">
        <v>18</v>
      </c>
      <c r="X6" s="146"/>
      <c r="Y6" s="147" t="s">
        <v>45</v>
      </c>
      <c r="Z6" s="148"/>
      <c r="AA6" s="149">
        <f t="shared" si="2"/>
        <v>0</v>
      </c>
      <c r="AB6" s="150"/>
      <c r="AC6" s="151" t="s">
        <v>45</v>
      </c>
      <c r="AD6" s="152"/>
      <c r="AE6" s="153">
        <f t="shared" si="3"/>
        <v>0</v>
      </c>
      <c r="AF6" s="154"/>
      <c r="AG6" s="155" t="s">
        <v>45</v>
      </c>
      <c r="AH6" s="156"/>
      <c r="AI6" s="157">
        <f t="shared" si="4"/>
        <v>0</v>
      </c>
    </row>
    <row r="7" spans="1:35" s="39" customFormat="1" ht="26.25" customHeight="1" x14ac:dyDescent="0.45">
      <c r="A7" s="26">
        <v>0.45833333333333331</v>
      </c>
      <c r="B7" s="189" t="s">
        <v>123</v>
      </c>
      <c r="C7" s="28">
        <v>4782</v>
      </c>
      <c r="D7" s="29">
        <v>4799</v>
      </c>
      <c r="E7" s="30">
        <f t="shared" si="0"/>
        <v>18</v>
      </c>
      <c r="F7" s="31">
        <v>1</v>
      </c>
      <c r="G7" s="31">
        <v>3</v>
      </c>
      <c r="H7" s="32">
        <f t="shared" si="1"/>
        <v>14</v>
      </c>
      <c r="I7" s="166">
        <f>14+3</f>
        <v>17</v>
      </c>
      <c r="J7" s="34">
        <f t="shared" ref="J7:J9" si="6">IF(ISBLANK(I7),-90,(-((I7)-SUM(L7:O7,K7))))</f>
        <v>1</v>
      </c>
      <c r="K7" s="167">
        <v>7</v>
      </c>
      <c r="L7" s="188">
        <v>7</v>
      </c>
      <c r="M7" s="37">
        <v>0</v>
      </c>
      <c r="N7" s="91">
        <v>2</v>
      </c>
      <c r="O7" s="107">
        <v>2</v>
      </c>
      <c r="P7" s="168">
        <v>0</v>
      </c>
      <c r="Q7" s="169">
        <v>0</v>
      </c>
      <c r="R7" s="217"/>
      <c r="S7" s="218"/>
      <c r="T7" s="218"/>
      <c r="U7" s="218"/>
      <c r="V7" s="219"/>
      <c r="W7" s="45" t="s">
        <v>18</v>
      </c>
      <c r="X7" s="146"/>
      <c r="Y7" s="147" t="s">
        <v>45</v>
      </c>
      <c r="Z7" s="148"/>
      <c r="AA7" s="149">
        <f t="shared" si="2"/>
        <v>0</v>
      </c>
      <c r="AB7" s="150"/>
      <c r="AC7" s="151" t="s">
        <v>45</v>
      </c>
      <c r="AD7" s="152"/>
      <c r="AE7" s="153">
        <f t="shared" si="3"/>
        <v>0</v>
      </c>
      <c r="AF7" s="154"/>
      <c r="AG7" s="155" t="s">
        <v>45</v>
      </c>
      <c r="AH7" s="156"/>
      <c r="AI7" s="157">
        <f t="shared" si="4"/>
        <v>0</v>
      </c>
    </row>
    <row r="8" spans="1:35" s="39" customFormat="1" ht="26.25" customHeight="1" x14ac:dyDescent="0.45">
      <c r="A8" s="26">
        <v>0.45833333333333331</v>
      </c>
      <c r="B8" s="189" t="s">
        <v>136</v>
      </c>
      <c r="C8" s="28">
        <v>4936</v>
      </c>
      <c r="D8" s="29">
        <v>4953</v>
      </c>
      <c r="E8" s="30">
        <f t="shared" si="0"/>
        <v>18</v>
      </c>
      <c r="F8" s="31">
        <v>2</v>
      </c>
      <c r="G8" s="31">
        <v>0</v>
      </c>
      <c r="H8" s="32">
        <f t="shared" si="1"/>
        <v>16</v>
      </c>
      <c r="I8" s="166">
        <f>16+0</f>
        <v>16</v>
      </c>
      <c r="J8" s="34">
        <f t="shared" si="6"/>
        <v>0</v>
      </c>
      <c r="K8" s="167">
        <v>3</v>
      </c>
      <c r="L8" s="188">
        <v>8</v>
      </c>
      <c r="M8" s="37">
        <v>0</v>
      </c>
      <c r="N8" s="91">
        <v>5</v>
      </c>
      <c r="O8" s="107">
        <v>0</v>
      </c>
      <c r="P8" s="168">
        <v>0</v>
      </c>
      <c r="Q8" s="169">
        <v>0</v>
      </c>
      <c r="R8" s="208" t="s">
        <v>138</v>
      </c>
      <c r="S8" s="209"/>
      <c r="T8" s="209"/>
      <c r="U8" s="209"/>
      <c r="V8" s="210"/>
      <c r="W8" s="45" t="s">
        <v>18</v>
      </c>
      <c r="X8" s="146"/>
      <c r="Y8" s="147" t="s">
        <v>45</v>
      </c>
      <c r="Z8" s="148"/>
      <c r="AA8" s="149">
        <f t="shared" si="2"/>
        <v>0</v>
      </c>
      <c r="AB8" s="150"/>
      <c r="AC8" s="151" t="s">
        <v>45</v>
      </c>
      <c r="AD8" s="152"/>
      <c r="AE8" s="153">
        <f t="shared" si="3"/>
        <v>0</v>
      </c>
      <c r="AF8" s="154"/>
      <c r="AG8" s="155" t="s">
        <v>45</v>
      </c>
      <c r="AH8" s="156"/>
      <c r="AI8" s="157">
        <f t="shared" si="4"/>
        <v>0</v>
      </c>
    </row>
    <row r="9" spans="1:35" s="39" customFormat="1" ht="26.25" customHeight="1" thickBot="1" x14ac:dyDescent="0.5">
      <c r="A9" s="26">
        <v>0.16666666666666666</v>
      </c>
      <c r="B9" s="164" t="s">
        <v>54</v>
      </c>
      <c r="C9" s="28">
        <v>4400</v>
      </c>
      <c r="D9" s="29">
        <v>4408</v>
      </c>
      <c r="E9" s="30">
        <f t="shared" si="0"/>
        <v>9</v>
      </c>
      <c r="F9" s="31">
        <v>0</v>
      </c>
      <c r="G9" s="31">
        <v>1</v>
      </c>
      <c r="H9" s="32">
        <f t="shared" si="1"/>
        <v>8</v>
      </c>
      <c r="I9" s="166">
        <f>8+1</f>
        <v>9</v>
      </c>
      <c r="J9" s="34">
        <f t="shared" si="6"/>
        <v>0</v>
      </c>
      <c r="K9" s="167">
        <v>3</v>
      </c>
      <c r="L9" s="174">
        <v>5</v>
      </c>
      <c r="M9" s="37">
        <v>0</v>
      </c>
      <c r="N9" s="91">
        <v>1</v>
      </c>
      <c r="O9" s="107">
        <v>0</v>
      </c>
      <c r="P9" s="168">
        <v>0</v>
      </c>
      <c r="Q9" s="170">
        <v>0</v>
      </c>
      <c r="R9" s="214" t="s">
        <v>67</v>
      </c>
      <c r="S9" s="215"/>
      <c r="T9" s="215"/>
      <c r="U9" s="215"/>
      <c r="V9" s="216"/>
      <c r="W9" s="171" t="s">
        <v>18</v>
      </c>
      <c r="X9" s="146"/>
      <c r="Y9" s="147" t="s">
        <v>45</v>
      </c>
      <c r="Z9" s="148"/>
      <c r="AA9" s="149">
        <f t="shared" si="2"/>
        <v>0</v>
      </c>
      <c r="AB9" s="150"/>
      <c r="AC9" s="151" t="s">
        <v>45</v>
      </c>
      <c r="AD9" s="152"/>
      <c r="AE9" s="153">
        <f t="shared" si="3"/>
        <v>0</v>
      </c>
      <c r="AF9" s="154"/>
      <c r="AG9" s="155" t="s">
        <v>45</v>
      </c>
      <c r="AH9" s="156"/>
      <c r="AI9" s="157">
        <f t="shared" si="4"/>
        <v>0</v>
      </c>
    </row>
    <row r="10" spans="1:35" s="39" customFormat="1" ht="26.25" customHeight="1" x14ac:dyDescent="0.45">
      <c r="A10" s="26"/>
      <c r="B10" s="27"/>
      <c r="C10" s="28"/>
      <c r="D10" s="29"/>
      <c r="E10" s="30">
        <f t="shared" ref="E10:E57" si="7">IF(ISBLANK(D10),0,(D10-C10+1))</f>
        <v>0</v>
      </c>
      <c r="F10" s="31"/>
      <c r="G10" s="31"/>
      <c r="H10" s="32">
        <f>E10-G10-F10</f>
        <v>0</v>
      </c>
      <c r="I10" s="33"/>
      <c r="J10" s="34">
        <f t="shared" ref="J10:J32" si="8">IF(ISBLANK(I10),-90,(I10-SUM(L10:Q10,K10)))</f>
        <v>-90</v>
      </c>
      <c r="K10" s="35"/>
      <c r="L10" s="36"/>
      <c r="M10" s="37"/>
      <c r="N10" s="91"/>
      <c r="O10" s="107"/>
      <c r="P10" s="36"/>
      <c r="Q10" s="38"/>
      <c r="R10" s="211"/>
      <c r="S10" s="212"/>
      <c r="T10" s="212"/>
      <c r="U10" s="212"/>
      <c r="V10" s="213"/>
      <c r="W10" s="45" t="s">
        <v>18</v>
      </c>
      <c r="X10" s="146"/>
      <c r="Y10" s="147" t="s">
        <v>45</v>
      </c>
      <c r="Z10" s="148"/>
      <c r="AA10" s="149">
        <f t="shared" ref="AA10:AA36" si="9">X10+Z10</f>
        <v>0</v>
      </c>
      <c r="AB10" s="150"/>
      <c r="AC10" s="151" t="s">
        <v>45</v>
      </c>
      <c r="AD10" s="152"/>
      <c r="AE10" s="153">
        <f t="shared" ref="AE10:AE56" si="10">AB10+AD10</f>
        <v>0</v>
      </c>
      <c r="AF10" s="154"/>
      <c r="AG10" s="155" t="s">
        <v>45</v>
      </c>
      <c r="AH10" s="156"/>
      <c r="AI10" s="157">
        <f t="shared" ref="AI10:AI56" si="11">AF10+AH10</f>
        <v>0</v>
      </c>
    </row>
    <row r="11" spans="1:35" s="39" customFormat="1" ht="26.25" customHeight="1" x14ac:dyDescent="0.45">
      <c r="A11" s="26"/>
      <c r="B11" s="27"/>
      <c r="C11" s="28"/>
      <c r="D11" s="29"/>
      <c r="E11" s="30">
        <f t="shared" si="7"/>
        <v>0</v>
      </c>
      <c r="F11" s="31"/>
      <c r="G11" s="31"/>
      <c r="H11" s="32">
        <f t="shared" ref="H11:H17" si="12">E11-G11-F11</f>
        <v>0</v>
      </c>
      <c r="I11" s="33"/>
      <c r="J11" s="34">
        <f t="shared" si="8"/>
        <v>-90</v>
      </c>
      <c r="K11" s="35"/>
      <c r="L11" s="36"/>
      <c r="M11" s="37"/>
      <c r="N11" s="91"/>
      <c r="O11" s="107"/>
      <c r="P11" s="36"/>
      <c r="Q11" s="38"/>
      <c r="R11" s="211"/>
      <c r="S11" s="212"/>
      <c r="T11" s="212"/>
      <c r="U11" s="212"/>
      <c r="V11" s="213"/>
      <c r="W11" s="45" t="s">
        <v>18</v>
      </c>
      <c r="X11" s="146"/>
      <c r="Y11" s="147" t="s">
        <v>45</v>
      </c>
      <c r="Z11" s="148"/>
      <c r="AA11" s="149">
        <f t="shared" si="9"/>
        <v>0</v>
      </c>
      <c r="AB11" s="150"/>
      <c r="AC11" s="151" t="s">
        <v>45</v>
      </c>
      <c r="AD11" s="152"/>
      <c r="AE11" s="153">
        <f t="shared" si="10"/>
        <v>0</v>
      </c>
      <c r="AF11" s="154"/>
      <c r="AG11" s="155" t="s">
        <v>45</v>
      </c>
      <c r="AH11" s="156"/>
      <c r="AI11" s="157">
        <f t="shared" si="11"/>
        <v>0</v>
      </c>
    </row>
    <row r="12" spans="1:35" s="39" customFormat="1" ht="26.25" customHeight="1" x14ac:dyDescent="0.45">
      <c r="A12" s="26"/>
      <c r="B12" s="27"/>
      <c r="C12" s="28"/>
      <c r="D12" s="29"/>
      <c r="E12" s="30">
        <f t="shared" si="7"/>
        <v>0</v>
      </c>
      <c r="F12" s="31"/>
      <c r="G12" s="31"/>
      <c r="H12" s="32">
        <f t="shared" si="12"/>
        <v>0</v>
      </c>
      <c r="I12" s="33"/>
      <c r="J12" s="34">
        <f t="shared" si="8"/>
        <v>-90</v>
      </c>
      <c r="K12" s="35"/>
      <c r="L12" s="36"/>
      <c r="M12" s="37"/>
      <c r="N12" s="91"/>
      <c r="O12" s="107"/>
      <c r="P12" s="36"/>
      <c r="Q12" s="38"/>
      <c r="R12" s="211"/>
      <c r="S12" s="212"/>
      <c r="T12" s="212"/>
      <c r="U12" s="212"/>
      <c r="V12" s="213"/>
      <c r="W12" s="45" t="s">
        <v>18</v>
      </c>
      <c r="X12" s="146"/>
      <c r="Y12" s="147" t="s">
        <v>45</v>
      </c>
      <c r="Z12" s="148"/>
      <c r="AA12" s="149">
        <f t="shared" si="9"/>
        <v>0</v>
      </c>
      <c r="AB12" s="150"/>
      <c r="AC12" s="151" t="s">
        <v>45</v>
      </c>
      <c r="AD12" s="152"/>
      <c r="AE12" s="153">
        <f t="shared" si="10"/>
        <v>0</v>
      </c>
      <c r="AF12" s="154"/>
      <c r="AG12" s="155" t="s">
        <v>45</v>
      </c>
      <c r="AH12" s="156"/>
      <c r="AI12" s="157">
        <f t="shared" si="11"/>
        <v>0</v>
      </c>
    </row>
    <row r="13" spans="1:35" s="39" customFormat="1" ht="26.25" customHeight="1" x14ac:dyDescent="0.45">
      <c r="A13" s="26"/>
      <c r="B13" s="27"/>
      <c r="C13" s="28"/>
      <c r="D13" s="29"/>
      <c r="E13" s="30">
        <f t="shared" si="7"/>
        <v>0</v>
      </c>
      <c r="F13" s="31"/>
      <c r="G13" s="31"/>
      <c r="H13" s="32">
        <f t="shared" si="12"/>
        <v>0</v>
      </c>
      <c r="I13" s="33"/>
      <c r="J13" s="34">
        <f t="shared" si="8"/>
        <v>-90</v>
      </c>
      <c r="K13" s="35"/>
      <c r="L13" s="36"/>
      <c r="M13" s="37"/>
      <c r="N13" s="91"/>
      <c r="O13" s="107"/>
      <c r="P13" s="36"/>
      <c r="Q13" s="38"/>
      <c r="R13" s="211"/>
      <c r="S13" s="212"/>
      <c r="T13" s="212"/>
      <c r="U13" s="212"/>
      <c r="V13" s="213"/>
      <c r="W13" s="45" t="s">
        <v>18</v>
      </c>
      <c r="X13" s="146"/>
      <c r="Y13" s="147" t="s">
        <v>45</v>
      </c>
      <c r="Z13" s="148"/>
      <c r="AA13" s="149">
        <f t="shared" si="9"/>
        <v>0</v>
      </c>
      <c r="AB13" s="150"/>
      <c r="AC13" s="151" t="s">
        <v>45</v>
      </c>
      <c r="AD13" s="152"/>
      <c r="AE13" s="153">
        <f t="shared" si="10"/>
        <v>0</v>
      </c>
      <c r="AF13" s="154"/>
      <c r="AG13" s="155" t="s">
        <v>45</v>
      </c>
      <c r="AH13" s="156"/>
      <c r="AI13" s="157">
        <f t="shared" si="11"/>
        <v>0</v>
      </c>
    </row>
    <row r="14" spans="1:35" s="39" customFormat="1" ht="26.25" customHeight="1" x14ac:dyDescent="0.45">
      <c r="A14" s="26"/>
      <c r="B14" s="27"/>
      <c r="C14" s="28"/>
      <c r="D14" s="29"/>
      <c r="E14" s="30">
        <f t="shared" si="7"/>
        <v>0</v>
      </c>
      <c r="F14" s="31"/>
      <c r="G14" s="31"/>
      <c r="H14" s="32">
        <f t="shared" si="12"/>
        <v>0</v>
      </c>
      <c r="I14" s="33"/>
      <c r="J14" s="34">
        <f t="shared" si="8"/>
        <v>-90</v>
      </c>
      <c r="K14" s="35"/>
      <c r="L14" s="36"/>
      <c r="M14" s="37"/>
      <c r="N14" s="91"/>
      <c r="O14" s="107"/>
      <c r="P14" s="36"/>
      <c r="Q14" s="38"/>
      <c r="R14" s="211"/>
      <c r="S14" s="212"/>
      <c r="T14" s="212"/>
      <c r="U14" s="212"/>
      <c r="V14" s="213"/>
      <c r="W14" s="45" t="s">
        <v>18</v>
      </c>
      <c r="X14" s="146"/>
      <c r="Y14" s="147" t="s">
        <v>45</v>
      </c>
      <c r="Z14" s="148"/>
      <c r="AA14" s="149">
        <f t="shared" si="9"/>
        <v>0</v>
      </c>
      <c r="AB14" s="150"/>
      <c r="AC14" s="151" t="s">
        <v>45</v>
      </c>
      <c r="AD14" s="152"/>
      <c r="AE14" s="153">
        <f t="shared" si="10"/>
        <v>0</v>
      </c>
      <c r="AF14" s="154"/>
      <c r="AG14" s="155" t="s">
        <v>45</v>
      </c>
      <c r="AH14" s="156"/>
      <c r="AI14" s="157">
        <f t="shared" si="11"/>
        <v>0</v>
      </c>
    </row>
    <row r="15" spans="1:35" s="39" customFormat="1" ht="26.25" customHeight="1" x14ac:dyDescent="0.45">
      <c r="A15" s="26"/>
      <c r="B15" s="27"/>
      <c r="C15" s="28"/>
      <c r="D15" s="29"/>
      <c r="E15" s="30">
        <f t="shared" si="7"/>
        <v>0</v>
      </c>
      <c r="F15" s="31"/>
      <c r="G15" s="31"/>
      <c r="H15" s="32">
        <f t="shared" si="12"/>
        <v>0</v>
      </c>
      <c r="I15" s="33"/>
      <c r="J15" s="34">
        <f t="shared" si="8"/>
        <v>-90</v>
      </c>
      <c r="K15" s="35"/>
      <c r="L15" s="36"/>
      <c r="M15" s="37"/>
      <c r="N15" s="91"/>
      <c r="O15" s="107"/>
      <c r="P15" s="36"/>
      <c r="Q15" s="38"/>
      <c r="R15" s="211"/>
      <c r="S15" s="212"/>
      <c r="T15" s="212"/>
      <c r="U15" s="212"/>
      <c r="V15" s="213"/>
      <c r="W15" s="45" t="s">
        <v>18</v>
      </c>
      <c r="X15" s="146"/>
      <c r="Y15" s="147" t="s">
        <v>45</v>
      </c>
      <c r="Z15" s="148"/>
      <c r="AA15" s="149">
        <f t="shared" si="9"/>
        <v>0</v>
      </c>
      <c r="AB15" s="150"/>
      <c r="AC15" s="151" t="s">
        <v>45</v>
      </c>
      <c r="AD15" s="152"/>
      <c r="AE15" s="153">
        <f t="shared" si="10"/>
        <v>0</v>
      </c>
      <c r="AF15" s="154"/>
      <c r="AG15" s="155" t="s">
        <v>45</v>
      </c>
      <c r="AH15" s="156"/>
      <c r="AI15" s="157">
        <f t="shared" si="11"/>
        <v>0</v>
      </c>
    </row>
    <row r="16" spans="1:35" s="39" customFormat="1" ht="26.25" customHeight="1" x14ac:dyDescent="0.45">
      <c r="A16" s="26"/>
      <c r="B16" s="27"/>
      <c r="C16" s="28"/>
      <c r="D16" s="29"/>
      <c r="E16" s="30">
        <f t="shared" si="7"/>
        <v>0</v>
      </c>
      <c r="F16" s="31"/>
      <c r="G16" s="31"/>
      <c r="H16" s="32">
        <f t="shared" si="12"/>
        <v>0</v>
      </c>
      <c r="I16" s="33"/>
      <c r="J16" s="34">
        <f t="shared" si="8"/>
        <v>-90</v>
      </c>
      <c r="K16" s="35"/>
      <c r="L16" s="36"/>
      <c r="M16" s="37"/>
      <c r="N16" s="91"/>
      <c r="O16" s="107"/>
      <c r="P16" s="36"/>
      <c r="Q16" s="38"/>
      <c r="R16" s="211"/>
      <c r="S16" s="212"/>
      <c r="T16" s="212"/>
      <c r="U16" s="212"/>
      <c r="V16" s="213"/>
      <c r="W16" s="45" t="s">
        <v>18</v>
      </c>
      <c r="X16" s="146"/>
      <c r="Y16" s="147" t="s">
        <v>45</v>
      </c>
      <c r="Z16" s="148"/>
      <c r="AA16" s="149">
        <f t="shared" si="9"/>
        <v>0</v>
      </c>
      <c r="AB16" s="150"/>
      <c r="AC16" s="151" t="s">
        <v>45</v>
      </c>
      <c r="AD16" s="152"/>
      <c r="AE16" s="153">
        <f t="shared" si="10"/>
        <v>0</v>
      </c>
      <c r="AF16" s="154"/>
      <c r="AG16" s="155" t="s">
        <v>45</v>
      </c>
      <c r="AH16" s="156"/>
      <c r="AI16" s="157">
        <f t="shared" si="11"/>
        <v>0</v>
      </c>
    </row>
    <row r="17" spans="1:35" s="39" customFormat="1" ht="26.25" customHeight="1" x14ac:dyDescent="0.45">
      <c r="A17" s="26"/>
      <c r="B17" s="27"/>
      <c r="C17" s="28"/>
      <c r="D17" s="29"/>
      <c r="E17" s="30">
        <f t="shared" si="7"/>
        <v>0</v>
      </c>
      <c r="F17" s="31"/>
      <c r="G17" s="31"/>
      <c r="H17" s="32">
        <f t="shared" si="12"/>
        <v>0</v>
      </c>
      <c r="I17" s="33"/>
      <c r="J17" s="34">
        <f t="shared" si="8"/>
        <v>-90</v>
      </c>
      <c r="K17" s="35"/>
      <c r="L17" s="36"/>
      <c r="M17" s="37"/>
      <c r="N17" s="91"/>
      <c r="O17" s="107"/>
      <c r="P17" s="36"/>
      <c r="Q17" s="38"/>
      <c r="R17" s="211"/>
      <c r="S17" s="212"/>
      <c r="T17" s="212"/>
      <c r="U17" s="212"/>
      <c r="V17" s="213"/>
      <c r="W17" s="45" t="s">
        <v>18</v>
      </c>
      <c r="X17" s="146"/>
      <c r="Y17" s="147" t="s">
        <v>45</v>
      </c>
      <c r="Z17" s="148"/>
      <c r="AA17" s="149">
        <f t="shared" si="9"/>
        <v>0</v>
      </c>
      <c r="AB17" s="150"/>
      <c r="AC17" s="151" t="s">
        <v>45</v>
      </c>
      <c r="AD17" s="152"/>
      <c r="AE17" s="153">
        <f t="shared" si="10"/>
        <v>0</v>
      </c>
      <c r="AF17" s="154"/>
      <c r="AG17" s="155" t="s">
        <v>45</v>
      </c>
      <c r="AH17" s="156"/>
      <c r="AI17" s="157">
        <f t="shared" si="11"/>
        <v>0</v>
      </c>
    </row>
    <row r="18" spans="1:35" s="39" customFormat="1" ht="26.25" customHeight="1" x14ac:dyDescent="0.45">
      <c r="A18" s="26"/>
      <c r="B18" s="27"/>
      <c r="C18" s="28"/>
      <c r="D18" s="29"/>
      <c r="E18" s="30">
        <f t="shared" si="7"/>
        <v>0</v>
      </c>
      <c r="F18" s="31"/>
      <c r="G18" s="31"/>
      <c r="H18" s="32">
        <f>E18-G18-F18</f>
        <v>0</v>
      </c>
      <c r="I18" s="33"/>
      <c r="J18" s="34">
        <f t="shared" si="8"/>
        <v>-90</v>
      </c>
      <c r="K18" s="35"/>
      <c r="L18" s="36"/>
      <c r="M18" s="37"/>
      <c r="N18" s="91"/>
      <c r="O18" s="107"/>
      <c r="P18" s="36"/>
      <c r="Q18" s="38"/>
      <c r="R18" s="211"/>
      <c r="S18" s="212"/>
      <c r="T18" s="212"/>
      <c r="U18" s="212"/>
      <c r="V18" s="213"/>
      <c r="W18" s="45" t="s">
        <v>18</v>
      </c>
      <c r="X18" s="146"/>
      <c r="Y18" s="147" t="s">
        <v>45</v>
      </c>
      <c r="Z18" s="148"/>
      <c r="AA18" s="149">
        <f t="shared" si="9"/>
        <v>0</v>
      </c>
      <c r="AB18" s="150"/>
      <c r="AC18" s="151" t="s">
        <v>45</v>
      </c>
      <c r="AD18" s="152"/>
      <c r="AE18" s="153">
        <f t="shared" si="10"/>
        <v>0</v>
      </c>
      <c r="AF18" s="154"/>
      <c r="AG18" s="155" t="s">
        <v>45</v>
      </c>
      <c r="AH18" s="156"/>
      <c r="AI18" s="157">
        <f t="shared" si="11"/>
        <v>0</v>
      </c>
    </row>
    <row r="19" spans="1:35" s="39" customFormat="1" ht="26.25" customHeight="1" x14ac:dyDescent="0.45">
      <c r="A19" s="26"/>
      <c r="B19" s="27"/>
      <c r="C19" s="28"/>
      <c r="D19" s="29"/>
      <c r="E19" s="30">
        <f t="shared" si="7"/>
        <v>0</v>
      </c>
      <c r="F19" s="31"/>
      <c r="G19" s="31"/>
      <c r="H19" s="32">
        <f t="shared" ref="H19:H24" si="13">E19-G19-F19</f>
        <v>0</v>
      </c>
      <c r="I19" s="33"/>
      <c r="J19" s="34">
        <f t="shared" si="8"/>
        <v>-90</v>
      </c>
      <c r="K19" s="35"/>
      <c r="L19" s="36"/>
      <c r="M19" s="37"/>
      <c r="N19" s="91"/>
      <c r="O19" s="107"/>
      <c r="P19" s="36"/>
      <c r="Q19" s="38"/>
      <c r="R19" s="211"/>
      <c r="S19" s="212"/>
      <c r="T19" s="212"/>
      <c r="U19" s="212"/>
      <c r="V19" s="213"/>
      <c r="W19" s="45" t="s">
        <v>18</v>
      </c>
      <c r="X19" s="146"/>
      <c r="Y19" s="147" t="s">
        <v>45</v>
      </c>
      <c r="Z19" s="148"/>
      <c r="AA19" s="149">
        <f t="shared" si="9"/>
        <v>0</v>
      </c>
      <c r="AB19" s="150"/>
      <c r="AC19" s="151" t="s">
        <v>45</v>
      </c>
      <c r="AD19" s="152"/>
      <c r="AE19" s="153">
        <f t="shared" si="10"/>
        <v>0</v>
      </c>
      <c r="AF19" s="154"/>
      <c r="AG19" s="155" t="s">
        <v>45</v>
      </c>
      <c r="AH19" s="156"/>
      <c r="AI19" s="157">
        <f t="shared" si="11"/>
        <v>0</v>
      </c>
    </row>
    <row r="20" spans="1:35" s="39" customFormat="1" ht="26.25" customHeight="1" x14ac:dyDescent="0.45">
      <c r="A20" s="26"/>
      <c r="B20" s="27"/>
      <c r="C20" s="28"/>
      <c r="D20" s="29"/>
      <c r="E20" s="30">
        <f t="shared" si="7"/>
        <v>0</v>
      </c>
      <c r="F20" s="31"/>
      <c r="G20" s="31"/>
      <c r="H20" s="32">
        <f t="shared" si="13"/>
        <v>0</v>
      </c>
      <c r="I20" s="33"/>
      <c r="J20" s="34">
        <f t="shared" si="8"/>
        <v>-90</v>
      </c>
      <c r="K20" s="35"/>
      <c r="L20" s="36"/>
      <c r="M20" s="37"/>
      <c r="N20" s="91"/>
      <c r="O20" s="107"/>
      <c r="P20" s="36"/>
      <c r="Q20" s="38"/>
      <c r="R20" s="211"/>
      <c r="S20" s="212"/>
      <c r="T20" s="212"/>
      <c r="U20" s="212"/>
      <c r="V20" s="213"/>
      <c r="W20" s="45" t="s">
        <v>18</v>
      </c>
      <c r="X20" s="146"/>
      <c r="Y20" s="147" t="s">
        <v>45</v>
      </c>
      <c r="Z20" s="148"/>
      <c r="AA20" s="149">
        <f t="shared" si="9"/>
        <v>0</v>
      </c>
      <c r="AB20" s="150"/>
      <c r="AC20" s="151" t="s">
        <v>45</v>
      </c>
      <c r="AD20" s="152"/>
      <c r="AE20" s="153">
        <f t="shared" si="10"/>
        <v>0</v>
      </c>
      <c r="AF20" s="154"/>
      <c r="AG20" s="155" t="s">
        <v>45</v>
      </c>
      <c r="AH20" s="156"/>
      <c r="AI20" s="157">
        <f t="shared" si="11"/>
        <v>0</v>
      </c>
    </row>
    <row r="21" spans="1:35" s="39" customFormat="1" ht="26.25" customHeight="1" x14ac:dyDescent="0.45">
      <c r="A21" s="26"/>
      <c r="B21" s="27"/>
      <c r="C21" s="28"/>
      <c r="D21" s="29"/>
      <c r="E21" s="30">
        <f t="shared" si="7"/>
        <v>0</v>
      </c>
      <c r="F21" s="31"/>
      <c r="G21" s="31"/>
      <c r="H21" s="32">
        <f t="shared" si="13"/>
        <v>0</v>
      </c>
      <c r="I21" s="33"/>
      <c r="J21" s="34">
        <f t="shared" si="8"/>
        <v>-90</v>
      </c>
      <c r="K21" s="35"/>
      <c r="L21" s="36"/>
      <c r="M21" s="37"/>
      <c r="N21" s="91"/>
      <c r="O21" s="107"/>
      <c r="P21" s="36"/>
      <c r="Q21" s="38"/>
      <c r="R21" s="211"/>
      <c r="S21" s="212"/>
      <c r="T21" s="212"/>
      <c r="U21" s="212"/>
      <c r="V21" s="213"/>
      <c r="W21" s="45" t="s">
        <v>18</v>
      </c>
      <c r="X21" s="146"/>
      <c r="Y21" s="147" t="s">
        <v>45</v>
      </c>
      <c r="Z21" s="148"/>
      <c r="AA21" s="149">
        <f t="shared" si="9"/>
        <v>0</v>
      </c>
      <c r="AB21" s="150"/>
      <c r="AC21" s="151" t="s">
        <v>45</v>
      </c>
      <c r="AD21" s="152"/>
      <c r="AE21" s="153">
        <f t="shared" si="10"/>
        <v>0</v>
      </c>
      <c r="AF21" s="154"/>
      <c r="AG21" s="155" t="s">
        <v>45</v>
      </c>
      <c r="AH21" s="156"/>
      <c r="AI21" s="157">
        <f t="shared" si="11"/>
        <v>0</v>
      </c>
    </row>
    <row r="22" spans="1:35" s="39" customFormat="1" ht="26.25" customHeight="1" x14ac:dyDescent="0.45">
      <c r="A22" s="26"/>
      <c r="B22" s="27"/>
      <c r="C22" s="28"/>
      <c r="D22" s="29"/>
      <c r="E22" s="30">
        <f t="shared" si="7"/>
        <v>0</v>
      </c>
      <c r="F22" s="31"/>
      <c r="G22" s="31"/>
      <c r="H22" s="32">
        <f t="shared" si="13"/>
        <v>0</v>
      </c>
      <c r="I22" s="33"/>
      <c r="J22" s="34">
        <f t="shared" si="8"/>
        <v>-90</v>
      </c>
      <c r="K22" s="35"/>
      <c r="L22" s="36"/>
      <c r="M22" s="37"/>
      <c r="N22" s="91"/>
      <c r="O22" s="107"/>
      <c r="P22" s="36"/>
      <c r="Q22" s="38"/>
      <c r="R22" s="211"/>
      <c r="S22" s="212"/>
      <c r="T22" s="212"/>
      <c r="U22" s="212"/>
      <c r="V22" s="213"/>
      <c r="W22" s="45" t="s">
        <v>18</v>
      </c>
      <c r="X22" s="146"/>
      <c r="Y22" s="147" t="s">
        <v>45</v>
      </c>
      <c r="Z22" s="148"/>
      <c r="AA22" s="149">
        <f t="shared" si="9"/>
        <v>0</v>
      </c>
      <c r="AB22" s="150"/>
      <c r="AC22" s="151" t="s">
        <v>45</v>
      </c>
      <c r="AD22" s="152"/>
      <c r="AE22" s="153">
        <f t="shared" si="10"/>
        <v>0</v>
      </c>
      <c r="AF22" s="154"/>
      <c r="AG22" s="155" t="s">
        <v>45</v>
      </c>
      <c r="AH22" s="156"/>
      <c r="AI22" s="157">
        <f t="shared" si="11"/>
        <v>0</v>
      </c>
    </row>
    <row r="23" spans="1:35" s="39" customFormat="1" ht="26.25" customHeight="1" x14ac:dyDescent="0.45">
      <c r="A23" s="26"/>
      <c r="B23" s="27"/>
      <c r="C23" s="28"/>
      <c r="D23" s="29"/>
      <c r="E23" s="30">
        <f t="shared" si="7"/>
        <v>0</v>
      </c>
      <c r="F23" s="31"/>
      <c r="G23" s="31"/>
      <c r="H23" s="32">
        <f t="shared" si="13"/>
        <v>0</v>
      </c>
      <c r="I23" s="33"/>
      <c r="J23" s="34">
        <f t="shared" si="8"/>
        <v>-90</v>
      </c>
      <c r="K23" s="35"/>
      <c r="L23" s="36"/>
      <c r="M23" s="37"/>
      <c r="N23" s="91"/>
      <c r="O23" s="107"/>
      <c r="P23" s="36"/>
      <c r="Q23" s="38"/>
      <c r="R23" s="211"/>
      <c r="S23" s="212"/>
      <c r="T23" s="212"/>
      <c r="U23" s="212"/>
      <c r="V23" s="213"/>
      <c r="W23" s="45" t="s">
        <v>18</v>
      </c>
      <c r="X23" s="146"/>
      <c r="Y23" s="147" t="s">
        <v>45</v>
      </c>
      <c r="Z23" s="148"/>
      <c r="AA23" s="149">
        <f t="shared" si="9"/>
        <v>0</v>
      </c>
      <c r="AB23" s="150"/>
      <c r="AC23" s="151" t="s">
        <v>45</v>
      </c>
      <c r="AD23" s="152"/>
      <c r="AE23" s="153">
        <f t="shared" si="10"/>
        <v>0</v>
      </c>
      <c r="AF23" s="154"/>
      <c r="AG23" s="155" t="s">
        <v>45</v>
      </c>
      <c r="AH23" s="156"/>
      <c r="AI23" s="157">
        <f t="shared" si="11"/>
        <v>0</v>
      </c>
    </row>
    <row r="24" spans="1:35" s="39" customFormat="1" ht="26.25" customHeight="1" x14ac:dyDescent="0.45">
      <c r="A24" s="26"/>
      <c r="B24" s="27"/>
      <c r="C24" s="28"/>
      <c r="D24" s="29"/>
      <c r="E24" s="30">
        <f t="shared" si="7"/>
        <v>0</v>
      </c>
      <c r="F24" s="31"/>
      <c r="G24" s="31"/>
      <c r="H24" s="32">
        <f t="shared" si="13"/>
        <v>0</v>
      </c>
      <c r="I24" s="33"/>
      <c r="J24" s="34">
        <f t="shared" si="8"/>
        <v>-90</v>
      </c>
      <c r="K24" s="35"/>
      <c r="L24" s="36"/>
      <c r="M24" s="37"/>
      <c r="N24" s="91"/>
      <c r="O24" s="107"/>
      <c r="P24" s="36"/>
      <c r="Q24" s="38"/>
      <c r="R24" s="211"/>
      <c r="S24" s="212"/>
      <c r="T24" s="212"/>
      <c r="U24" s="212"/>
      <c r="V24" s="213"/>
      <c r="W24" s="45" t="s">
        <v>18</v>
      </c>
      <c r="X24" s="146"/>
      <c r="Y24" s="147" t="s">
        <v>45</v>
      </c>
      <c r="Z24" s="148"/>
      <c r="AA24" s="149">
        <f t="shared" si="9"/>
        <v>0</v>
      </c>
      <c r="AB24" s="150"/>
      <c r="AC24" s="151" t="s">
        <v>45</v>
      </c>
      <c r="AD24" s="152"/>
      <c r="AE24" s="153">
        <f t="shared" si="10"/>
        <v>0</v>
      </c>
      <c r="AF24" s="154"/>
      <c r="AG24" s="155" t="s">
        <v>45</v>
      </c>
      <c r="AH24" s="156"/>
      <c r="AI24" s="157">
        <f t="shared" si="11"/>
        <v>0</v>
      </c>
    </row>
    <row r="25" spans="1:35" s="39" customFormat="1" ht="26.25" customHeight="1" x14ac:dyDescent="0.45">
      <c r="A25" s="26"/>
      <c r="B25" s="27"/>
      <c r="C25" s="28"/>
      <c r="D25" s="29"/>
      <c r="E25" s="30">
        <f t="shared" si="7"/>
        <v>0</v>
      </c>
      <c r="F25" s="31"/>
      <c r="G25" s="31"/>
      <c r="H25" s="32">
        <f>E25-G25-F25</f>
        <v>0</v>
      </c>
      <c r="I25" s="33"/>
      <c r="J25" s="34">
        <f t="shared" si="8"/>
        <v>-90</v>
      </c>
      <c r="K25" s="35"/>
      <c r="L25" s="36"/>
      <c r="M25" s="37"/>
      <c r="N25" s="91"/>
      <c r="O25" s="107"/>
      <c r="P25" s="36"/>
      <c r="Q25" s="38"/>
      <c r="R25" s="211"/>
      <c r="S25" s="212"/>
      <c r="T25" s="212"/>
      <c r="U25" s="212"/>
      <c r="V25" s="213"/>
      <c r="W25" s="45" t="s">
        <v>18</v>
      </c>
      <c r="X25" s="146"/>
      <c r="Y25" s="147" t="s">
        <v>45</v>
      </c>
      <c r="Z25" s="148"/>
      <c r="AA25" s="149">
        <f t="shared" si="9"/>
        <v>0</v>
      </c>
      <c r="AB25" s="150"/>
      <c r="AC25" s="151" t="s">
        <v>45</v>
      </c>
      <c r="AD25" s="152"/>
      <c r="AE25" s="153">
        <f t="shared" si="10"/>
        <v>0</v>
      </c>
      <c r="AF25" s="154"/>
      <c r="AG25" s="155" t="s">
        <v>45</v>
      </c>
      <c r="AH25" s="156"/>
      <c r="AI25" s="157">
        <f t="shared" si="11"/>
        <v>0</v>
      </c>
    </row>
    <row r="26" spans="1:35" s="39" customFormat="1" ht="26.25" customHeight="1" x14ac:dyDescent="0.45">
      <c r="A26" s="26"/>
      <c r="B26" s="27"/>
      <c r="C26" s="28"/>
      <c r="D26" s="29"/>
      <c r="E26" s="30">
        <f t="shared" si="7"/>
        <v>0</v>
      </c>
      <c r="F26" s="31"/>
      <c r="G26" s="31"/>
      <c r="H26" s="32">
        <f t="shared" ref="H26:H32" si="14">E26-G26-F26</f>
        <v>0</v>
      </c>
      <c r="I26" s="33"/>
      <c r="J26" s="34">
        <f t="shared" si="8"/>
        <v>-90</v>
      </c>
      <c r="K26" s="35"/>
      <c r="L26" s="36"/>
      <c r="M26" s="37"/>
      <c r="N26" s="91"/>
      <c r="O26" s="107"/>
      <c r="P26" s="36"/>
      <c r="Q26" s="38"/>
      <c r="R26" s="211"/>
      <c r="S26" s="212"/>
      <c r="T26" s="212"/>
      <c r="U26" s="212"/>
      <c r="V26" s="213"/>
      <c r="W26" s="45" t="s">
        <v>18</v>
      </c>
      <c r="X26" s="146"/>
      <c r="Y26" s="147" t="s">
        <v>45</v>
      </c>
      <c r="Z26" s="148"/>
      <c r="AA26" s="149">
        <f t="shared" si="9"/>
        <v>0</v>
      </c>
      <c r="AB26" s="150"/>
      <c r="AC26" s="151" t="s">
        <v>45</v>
      </c>
      <c r="AD26" s="152"/>
      <c r="AE26" s="153">
        <f t="shared" si="10"/>
        <v>0</v>
      </c>
      <c r="AF26" s="154"/>
      <c r="AG26" s="155" t="s">
        <v>45</v>
      </c>
      <c r="AH26" s="156"/>
      <c r="AI26" s="157">
        <f t="shared" si="11"/>
        <v>0</v>
      </c>
    </row>
    <row r="27" spans="1:35" s="39" customFormat="1" ht="26.25" customHeight="1" x14ac:dyDescent="0.45">
      <c r="A27" s="26"/>
      <c r="B27" s="27"/>
      <c r="C27" s="28"/>
      <c r="D27" s="29"/>
      <c r="E27" s="30">
        <f t="shared" si="7"/>
        <v>0</v>
      </c>
      <c r="F27" s="31"/>
      <c r="G27" s="31"/>
      <c r="H27" s="32">
        <f t="shared" si="14"/>
        <v>0</v>
      </c>
      <c r="I27" s="33"/>
      <c r="J27" s="34">
        <f t="shared" si="8"/>
        <v>-90</v>
      </c>
      <c r="K27" s="35"/>
      <c r="L27" s="36"/>
      <c r="M27" s="37"/>
      <c r="N27" s="91"/>
      <c r="O27" s="107"/>
      <c r="P27" s="36"/>
      <c r="Q27" s="38"/>
      <c r="R27" s="211"/>
      <c r="S27" s="212"/>
      <c r="T27" s="212"/>
      <c r="U27" s="212"/>
      <c r="V27" s="213"/>
      <c r="W27" s="45" t="s">
        <v>18</v>
      </c>
      <c r="X27" s="146"/>
      <c r="Y27" s="147" t="s">
        <v>45</v>
      </c>
      <c r="Z27" s="148"/>
      <c r="AA27" s="149">
        <f t="shared" si="9"/>
        <v>0</v>
      </c>
      <c r="AB27" s="150"/>
      <c r="AC27" s="151" t="s">
        <v>45</v>
      </c>
      <c r="AD27" s="152"/>
      <c r="AE27" s="153">
        <f t="shared" si="10"/>
        <v>0</v>
      </c>
      <c r="AF27" s="154"/>
      <c r="AG27" s="155" t="s">
        <v>45</v>
      </c>
      <c r="AH27" s="156"/>
      <c r="AI27" s="157">
        <f t="shared" si="11"/>
        <v>0</v>
      </c>
    </row>
    <row r="28" spans="1:35" s="39" customFormat="1" ht="26.25" customHeight="1" x14ac:dyDescent="0.45">
      <c r="A28" s="26"/>
      <c r="B28" s="27"/>
      <c r="C28" s="28"/>
      <c r="D28" s="29"/>
      <c r="E28" s="30">
        <f t="shared" si="7"/>
        <v>0</v>
      </c>
      <c r="F28" s="31"/>
      <c r="G28" s="31"/>
      <c r="H28" s="32">
        <f t="shared" si="14"/>
        <v>0</v>
      </c>
      <c r="I28" s="33"/>
      <c r="J28" s="34">
        <f t="shared" si="8"/>
        <v>-90</v>
      </c>
      <c r="K28" s="35"/>
      <c r="L28" s="36"/>
      <c r="M28" s="37"/>
      <c r="N28" s="91"/>
      <c r="O28" s="107"/>
      <c r="P28" s="36"/>
      <c r="Q28" s="38"/>
      <c r="R28" s="211"/>
      <c r="S28" s="212"/>
      <c r="T28" s="212"/>
      <c r="U28" s="212"/>
      <c r="V28" s="213"/>
      <c r="W28" s="45" t="s">
        <v>18</v>
      </c>
      <c r="X28" s="146"/>
      <c r="Y28" s="147" t="s">
        <v>45</v>
      </c>
      <c r="Z28" s="148"/>
      <c r="AA28" s="149">
        <f t="shared" si="9"/>
        <v>0</v>
      </c>
      <c r="AB28" s="150"/>
      <c r="AC28" s="151" t="s">
        <v>45</v>
      </c>
      <c r="AD28" s="152"/>
      <c r="AE28" s="153">
        <f t="shared" si="10"/>
        <v>0</v>
      </c>
      <c r="AF28" s="154"/>
      <c r="AG28" s="155" t="s">
        <v>45</v>
      </c>
      <c r="AH28" s="156"/>
      <c r="AI28" s="157">
        <f t="shared" si="11"/>
        <v>0</v>
      </c>
    </row>
    <row r="29" spans="1:35" s="39" customFormat="1" ht="26.25" customHeight="1" x14ac:dyDescent="0.45">
      <c r="A29" s="26"/>
      <c r="B29" s="27"/>
      <c r="C29" s="28"/>
      <c r="D29" s="29"/>
      <c r="E29" s="30">
        <f t="shared" si="7"/>
        <v>0</v>
      </c>
      <c r="F29" s="31"/>
      <c r="G29" s="31"/>
      <c r="H29" s="32">
        <f t="shared" si="14"/>
        <v>0</v>
      </c>
      <c r="I29" s="33"/>
      <c r="J29" s="34">
        <f t="shared" si="8"/>
        <v>-90</v>
      </c>
      <c r="K29" s="35"/>
      <c r="L29" s="36"/>
      <c r="M29" s="37"/>
      <c r="N29" s="91"/>
      <c r="O29" s="107"/>
      <c r="P29" s="36"/>
      <c r="Q29" s="38"/>
      <c r="R29" s="211"/>
      <c r="S29" s="212"/>
      <c r="T29" s="212"/>
      <c r="U29" s="212"/>
      <c r="V29" s="213"/>
      <c r="W29" s="45" t="s">
        <v>18</v>
      </c>
      <c r="X29" s="146"/>
      <c r="Y29" s="147" t="s">
        <v>45</v>
      </c>
      <c r="Z29" s="148"/>
      <c r="AA29" s="149">
        <f t="shared" si="9"/>
        <v>0</v>
      </c>
      <c r="AB29" s="150"/>
      <c r="AC29" s="151" t="s">
        <v>45</v>
      </c>
      <c r="AD29" s="152"/>
      <c r="AE29" s="153">
        <f t="shared" si="10"/>
        <v>0</v>
      </c>
      <c r="AF29" s="154"/>
      <c r="AG29" s="155" t="s">
        <v>45</v>
      </c>
      <c r="AH29" s="156"/>
      <c r="AI29" s="157">
        <f t="shared" si="11"/>
        <v>0</v>
      </c>
    </row>
    <row r="30" spans="1:35" s="39" customFormat="1" ht="26.25" customHeight="1" x14ac:dyDescent="0.45">
      <c r="A30" s="26"/>
      <c r="B30" s="27"/>
      <c r="C30" s="28"/>
      <c r="D30" s="29"/>
      <c r="E30" s="30">
        <f t="shared" si="7"/>
        <v>0</v>
      </c>
      <c r="F30" s="31"/>
      <c r="G30" s="31"/>
      <c r="H30" s="32">
        <f t="shared" si="14"/>
        <v>0</v>
      </c>
      <c r="I30" s="33"/>
      <c r="J30" s="34">
        <f t="shared" si="8"/>
        <v>-90</v>
      </c>
      <c r="K30" s="35"/>
      <c r="L30" s="36"/>
      <c r="M30" s="37"/>
      <c r="N30" s="91"/>
      <c r="O30" s="107"/>
      <c r="P30" s="36"/>
      <c r="Q30" s="38"/>
      <c r="R30" s="211"/>
      <c r="S30" s="212"/>
      <c r="T30" s="212"/>
      <c r="U30" s="212"/>
      <c r="V30" s="213"/>
      <c r="W30" s="45" t="s">
        <v>18</v>
      </c>
      <c r="X30" s="146"/>
      <c r="Y30" s="147" t="s">
        <v>45</v>
      </c>
      <c r="Z30" s="148"/>
      <c r="AA30" s="149">
        <f t="shared" si="9"/>
        <v>0</v>
      </c>
      <c r="AB30" s="150"/>
      <c r="AC30" s="151" t="s">
        <v>45</v>
      </c>
      <c r="AD30" s="152"/>
      <c r="AE30" s="153">
        <f t="shared" si="10"/>
        <v>0</v>
      </c>
      <c r="AF30" s="154"/>
      <c r="AG30" s="155" t="s">
        <v>45</v>
      </c>
      <c r="AH30" s="156"/>
      <c r="AI30" s="157">
        <f t="shared" si="11"/>
        <v>0</v>
      </c>
    </row>
    <row r="31" spans="1:35" s="39" customFormat="1" ht="26.25" customHeight="1" x14ac:dyDescent="0.45">
      <c r="A31" s="26"/>
      <c r="B31" s="27"/>
      <c r="C31" s="28"/>
      <c r="D31" s="29"/>
      <c r="E31" s="30">
        <f t="shared" si="7"/>
        <v>0</v>
      </c>
      <c r="F31" s="31"/>
      <c r="G31" s="31"/>
      <c r="H31" s="32">
        <f t="shared" si="14"/>
        <v>0</v>
      </c>
      <c r="I31" s="33"/>
      <c r="J31" s="34">
        <f t="shared" si="8"/>
        <v>-90</v>
      </c>
      <c r="K31" s="35"/>
      <c r="L31" s="36"/>
      <c r="M31" s="37"/>
      <c r="N31" s="91"/>
      <c r="O31" s="107"/>
      <c r="P31" s="36"/>
      <c r="Q31" s="38"/>
      <c r="R31" s="211"/>
      <c r="S31" s="212"/>
      <c r="T31" s="212"/>
      <c r="U31" s="212"/>
      <c r="V31" s="213"/>
      <c r="W31" s="45" t="s">
        <v>18</v>
      </c>
      <c r="X31" s="146"/>
      <c r="Y31" s="147" t="s">
        <v>45</v>
      </c>
      <c r="Z31" s="148"/>
      <c r="AA31" s="149">
        <f t="shared" si="9"/>
        <v>0</v>
      </c>
      <c r="AB31" s="150"/>
      <c r="AC31" s="151" t="s">
        <v>45</v>
      </c>
      <c r="AD31" s="152"/>
      <c r="AE31" s="153">
        <f t="shared" si="10"/>
        <v>0</v>
      </c>
      <c r="AF31" s="154"/>
      <c r="AG31" s="155" t="s">
        <v>45</v>
      </c>
      <c r="AH31" s="156"/>
      <c r="AI31" s="157">
        <f t="shared" si="11"/>
        <v>0</v>
      </c>
    </row>
    <row r="32" spans="1:35" s="39" customFormat="1" ht="26.25" customHeight="1" x14ac:dyDescent="0.45">
      <c r="A32" s="26"/>
      <c r="B32" s="27"/>
      <c r="C32" s="28"/>
      <c r="D32" s="29"/>
      <c r="E32" s="30">
        <f t="shared" si="7"/>
        <v>0</v>
      </c>
      <c r="F32" s="31"/>
      <c r="G32" s="31"/>
      <c r="H32" s="32">
        <f t="shared" si="14"/>
        <v>0</v>
      </c>
      <c r="I32" s="33"/>
      <c r="J32" s="34">
        <f t="shared" si="8"/>
        <v>-90</v>
      </c>
      <c r="K32" s="35"/>
      <c r="L32" s="36"/>
      <c r="M32" s="37"/>
      <c r="N32" s="91"/>
      <c r="O32" s="107"/>
      <c r="P32" s="36"/>
      <c r="Q32" s="38"/>
      <c r="R32" s="211"/>
      <c r="S32" s="212"/>
      <c r="T32" s="212"/>
      <c r="U32" s="212"/>
      <c r="V32" s="213"/>
      <c r="W32" s="45" t="s">
        <v>18</v>
      </c>
      <c r="X32" s="146"/>
      <c r="Y32" s="147" t="s">
        <v>45</v>
      </c>
      <c r="Z32" s="148"/>
      <c r="AA32" s="149">
        <f t="shared" si="9"/>
        <v>0</v>
      </c>
      <c r="AB32" s="150"/>
      <c r="AC32" s="151" t="s">
        <v>45</v>
      </c>
      <c r="AD32" s="152"/>
      <c r="AE32" s="153">
        <f t="shared" si="10"/>
        <v>0</v>
      </c>
      <c r="AF32" s="154"/>
      <c r="AG32" s="155" t="s">
        <v>45</v>
      </c>
      <c r="AH32" s="156"/>
      <c r="AI32" s="157">
        <f t="shared" si="11"/>
        <v>0</v>
      </c>
    </row>
    <row r="33" spans="1:35" s="39" customFormat="1" ht="26.25" customHeight="1" x14ac:dyDescent="0.45">
      <c r="A33" s="26"/>
      <c r="B33" s="27"/>
      <c r="C33" s="28"/>
      <c r="D33" s="29"/>
      <c r="E33" s="30">
        <f t="shared" si="7"/>
        <v>0</v>
      </c>
      <c r="F33" s="31"/>
      <c r="G33" s="31"/>
      <c r="H33" s="32">
        <f t="shared" ref="H33:H34" si="15">E33-G33-F33</f>
        <v>0</v>
      </c>
      <c r="I33" s="33"/>
      <c r="J33" s="34">
        <f>IF(ISBLANK(I33),-90,(I33-SUM(L33:Q33,K33)))</f>
        <v>-90</v>
      </c>
      <c r="K33" s="35"/>
      <c r="L33" s="36"/>
      <c r="M33" s="37"/>
      <c r="N33" s="91"/>
      <c r="O33" s="107"/>
      <c r="P33" s="36"/>
      <c r="Q33" s="38"/>
      <c r="R33" s="211"/>
      <c r="S33" s="212"/>
      <c r="T33" s="212"/>
      <c r="U33" s="212"/>
      <c r="V33" s="213"/>
      <c r="W33" s="45" t="s">
        <v>18</v>
      </c>
      <c r="X33" s="146"/>
      <c r="Y33" s="147" t="s">
        <v>45</v>
      </c>
      <c r="Z33" s="148"/>
      <c r="AA33" s="149">
        <f t="shared" si="9"/>
        <v>0</v>
      </c>
      <c r="AB33" s="150"/>
      <c r="AC33" s="151" t="s">
        <v>45</v>
      </c>
      <c r="AD33" s="152"/>
      <c r="AE33" s="153">
        <f t="shared" si="10"/>
        <v>0</v>
      </c>
      <c r="AF33" s="154"/>
      <c r="AG33" s="155" t="s">
        <v>45</v>
      </c>
      <c r="AH33" s="156"/>
      <c r="AI33" s="157">
        <f t="shared" si="11"/>
        <v>0</v>
      </c>
    </row>
    <row r="34" spans="1:35" s="39" customFormat="1" ht="26.25" customHeight="1" x14ac:dyDescent="0.45">
      <c r="A34" s="26"/>
      <c r="B34" s="27"/>
      <c r="C34" s="28"/>
      <c r="D34" s="29"/>
      <c r="E34" s="30">
        <f t="shared" si="7"/>
        <v>0</v>
      </c>
      <c r="F34" s="31"/>
      <c r="G34" s="31"/>
      <c r="H34" s="32">
        <f t="shared" si="15"/>
        <v>0</v>
      </c>
      <c r="I34" s="33"/>
      <c r="J34" s="34">
        <f t="shared" ref="J34:J58" si="16">IF(ISBLANK(I34),-90,(I34-SUM(L34:Q34,K34)))</f>
        <v>-90</v>
      </c>
      <c r="K34" s="35"/>
      <c r="L34" s="36"/>
      <c r="M34" s="37"/>
      <c r="N34" s="91"/>
      <c r="O34" s="107"/>
      <c r="P34" s="36"/>
      <c r="Q34" s="38"/>
      <c r="R34" s="211"/>
      <c r="S34" s="212"/>
      <c r="T34" s="212"/>
      <c r="U34" s="212"/>
      <c r="V34" s="213"/>
      <c r="W34" s="45" t="s">
        <v>18</v>
      </c>
      <c r="X34" s="146"/>
      <c r="Y34" s="147" t="s">
        <v>45</v>
      </c>
      <c r="Z34" s="148"/>
      <c r="AA34" s="149">
        <f t="shared" si="9"/>
        <v>0</v>
      </c>
      <c r="AB34" s="150"/>
      <c r="AC34" s="151" t="s">
        <v>45</v>
      </c>
      <c r="AD34" s="152"/>
      <c r="AE34" s="153">
        <f t="shared" si="10"/>
        <v>0</v>
      </c>
      <c r="AF34" s="154"/>
      <c r="AG34" s="155" t="s">
        <v>45</v>
      </c>
      <c r="AH34" s="156"/>
      <c r="AI34" s="157">
        <f t="shared" si="11"/>
        <v>0</v>
      </c>
    </row>
    <row r="35" spans="1:35" s="39" customFormat="1" ht="26.25" customHeight="1" x14ac:dyDescent="0.45">
      <c r="A35" s="26"/>
      <c r="B35" s="27"/>
      <c r="C35" s="28"/>
      <c r="D35" s="29"/>
      <c r="E35" s="30">
        <f t="shared" si="7"/>
        <v>0</v>
      </c>
      <c r="F35" s="31"/>
      <c r="G35" s="31"/>
      <c r="H35" s="32">
        <f>E35-G35-F35</f>
        <v>0</v>
      </c>
      <c r="I35" s="33"/>
      <c r="J35" s="34">
        <f t="shared" si="16"/>
        <v>-90</v>
      </c>
      <c r="K35" s="35"/>
      <c r="L35" s="36"/>
      <c r="M35" s="37"/>
      <c r="N35" s="91"/>
      <c r="O35" s="107"/>
      <c r="P35" s="36"/>
      <c r="Q35" s="38"/>
      <c r="R35" s="211"/>
      <c r="S35" s="212"/>
      <c r="T35" s="212"/>
      <c r="U35" s="212"/>
      <c r="V35" s="213"/>
      <c r="W35" s="45" t="s">
        <v>18</v>
      </c>
      <c r="X35" s="146"/>
      <c r="Y35" s="147" t="s">
        <v>45</v>
      </c>
      <c r="Z35" s="148"/>
      <c r="AA35" s="149">
        <f t="shared" si="9"/>
        <v>0</v>
      </c>
      <c r="AB35" s="150"/>
      <c r="AC35" s="151" t="s">
        <v>45</v>
      </c>
      <c r="AD35" s="152"/>
      <c r="AE35" s="153">
        <f t="shared" si="10"/>
        <v>0</v>
      </c>
      <c r="AF35" s="154"/>
      <c r="AG35" s="155" t="s">
        <v>45</v>
      </c>
      <c r="AH35" s="156"/>
      <c r="AI35" s="157">
        <f t="shared" si="11"/>
        <v>0</v>
      </c>
    </row>
    <row r="36" spans="1:35" s="39" customFormat="1" ht="26.25" customHeight="1" x14ac:dyDescent="0.45">
      <c r="A36" s="26"/>
      <c r="B36" s="27"/>
      <c r="C36" s="28"/>
      <c r="D36" s="29"/>
      <c r="E36" s="30">
        <f t="shared" si="7"/>
        <v>0</v>
      </c>
      <c r="F36" s="31"/>
      <c r="G36" s="31"/>
      <c r="H36" s="32">
        <f t="shared" ref="H36:H42" si="17">E36-G36-F36</f>
        <v>0</v>
      </c>
      <c r="I36" s="33"/>
      <c r="J36" s="34">
        <f t="shared" si="16"/>
        <v>-90</v>
      </c>
      <c r="K36" s="35"/>
      <c r="L36" s="36"/>
      <c r="M36" s="37"/>
      <c r="N36" s="91"/>
      <c r="O36" s="107"/>
      <c r="P36" s="36"/>
      <c r="Q36" s="38"/>
      <c r="R36" s="211"/>
      <c r="S36" s="212"/>
      <c r="T36" s="212"/>
      <c r="U36" s="212"/>
      <c r="V36" s="213"/>
      <c r="W36" s="45" t="s">
        <v>18</v>
      </c>
      <c r="X36" s="146"/>
      <c r="Y36" s="147" t="s">
        <v>45</v>
      </c>
      <c r="Z36" s="148"/>
      <c r="AA36" s="149">
        <f t="shared" si="9"/>
        <v>0</v>
      </c>
      <c r="AB36" s="150"/>
      <c r="AC36" s="151" t="s">
        <v>45</v>
      </c>
      <c r="AD36" s="152"/>
      <c r="AE36" s="153">
        <f t="shared" si="10"/>
        <v>0</v>
      </c>
      <c r="AF36" s="154"/>
      <c r="AG36" s="155" t="s">
        <v>45</v>
      </c>
      <c r="AH36" s="156"/>
      <c r="AI36" s="157">
        <f t="shared" si="11"/>
        <v>0</v>
      </c>
    </row>
    <row r="37" spans="1:35" s="39" customFormat="1" ht="26.25" customHeight="1" x14ac:dyDescent="0.45">
      <c r="A37" s="26"/>
      <c r="B37" s="27"/>
      <c r="C37" s="28"/>
      <c r="D37" s="29"/>
      <c r="E37" s="30">
        <f t="shared" si="7"/>
        <v>0</v>
      </c>
      <c r="F37" s="31"/>
      <c r="G37" s="31"/>
      <c r="H37" s="32">
        <f t="shared" si="17"/>
        <v>0</v>
      </c>
      <c r="I37" s="33"/>
      <c r="J37" s="34">
        <f t="shared" si="16"/>
        <v>-90</v>
      </c>
      <c r="K37" s="35"/>
      <c r="L37" s="36"/>
      <c r="M37" s="37"/>
      <c r="N37" s="91"/>
      <c r="O37" s="107"/>
      <c r="P37" s="36"/>
      <c r="Q37" s="38"/>
      <c r="R37" s="211"/>
      <c r="S37" s="212"/>
      <c r="T37" s="212"/>
      <c r="U37" s="212"/>
      <c r="V37" s="213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0"/>
        <v>0</v>
      </c>
      <c r="AF37" s="154"/>
      <c r="AG37" s="155" t="s">
        <v>45</v>
      </c>
      <c r="AH37" s="156"/>
      <c r="AI37" s="157">
        <f t="shared" si="11"/>
        <v>0</v>
      </c>
    </row>
    <row r="38" spans="1:35" s="39" customFormat="1" ht="26.25" customHeight="1" x14ac:dyDescent="0.45">
      <c r="A38" s="26"/>
      <c r="B38" s="27"/>
      <c r="C38" s="28"/>
      <c r="D38" s="29"/>
      <c r="E38" s="30">
        <f t="shared" si="7"/>
        <v>0</v>
      </c>
      <c r="F38" s="31"/>
      <c r="G38" s="31"/>
      <c r="H38" s="32">
        <f t="shared" si="17"/>
        <v>0</v>
      </c>
      <c r="I38" s="33"/>
      <c r="J38" s="34">
        <f t="shared" si="16"/>
        <v>-90</v>
      </c>
      <c r="K38" s="35"/>
      <c r="L38" s="36"/>
      <c r="M38" s="37"/>
      <c r="N38" s="91"/>
      <c r="O38" s="107"/>
      <c r="P38" s="36"/>
      <c r="Q38" s="38"/>
      <c r="R38" s="211"/>
      <c r="S38" s="212"/>
      <c r="T38" s="212"/>
      <c r="U38" s="212"/>
      <c r="V38" s="213"/>
      <c r="W38" s="45" t="s">
        <v>18</v>
      </c>
      <c r="X38" s="146"/>
      <c r="Y38" s="147" t="s">
        <v>45</v>
      </c>
      <c r="Z38" s="148"/>
      <c r="AA38" s="149">
        <f t="shared" ref="AA38:AA56" si="18">X38+Z38</f>
        <v>0</v>
      </c>
      <c r="AB38" s="150"/>
      <c r="AC38" s="151" t="s">
        <v>45</v>
      </c>
      <c r="AD38" s="152"/>
      <c r="AE38" s="153">
        <f t="shared" si="10"/>
        <v>0</v>
      </c>
      <c r="AF38" s="154"/>
      <c r="AG38" s="155" t="s">
        <v>45</v>
      </c>
      <c r="AH38" s="156"/>
      <c r="AI38" s="157">
        <f t="shared" si="11"/>
        <v>0</v>
      </c>
    </row>
    <row r="39" spans="1:35" s="39" customFormat="1" ht="26.25" customHeight="1" x14ac:dyDescent="0.45">
      <c r="A39" s="26"/>
      <c r="B39" s="27"/>
      <c r="C39" s="28"/>
      <c r="D39" s="29"/>
      <c r="E39" s="30">
        <f t="shared" si="7"/>
        <v>0</v>
      </c>
      <c r="F39" s="31"/>
      <c r="G39" s="31"/>
      <c r="H39" s="32">
        <f t="shared" si="17"/>
        <v>0</v>
      </c>
      <c r="I39" s="33"/>
      <c r="J39" s="34">
        <f t="shared" si="16"/>
        <v>-90</v>
      </c>
      <c r="K39" s="35"/>
      <c r="L39" s="36"/>
      <c r="M39" s="37"/>
      <c r="N39" s="91"/>
      <c r="O39" s="107"/>
      <c r="P39" s="36"/>
      <c r="Q39" s="38"/>
      <c r="R39" s="211"/>
      <c r="S39" s="212"/>
      <c r="T39" s="212"/>
      <c r="U39" s="212"/>
      <c r="V39" s="213"/>
      <c r="W39" s="45" t="s">
        <v>18</v>
      </c>
      <c r="X39" s="146"/>
      <c r="Y39" s="147" t="s">
        <v>45</v>
      </c>
      <c r="Z39" s="148"/>
      <c r="AA39" s="149">
        <f t="shared" si="18"/>
        <v>0</v>
      </c>
      <c r="AB39" s="150"/>
      <c r="AC39" s="151" t="s">
        <v>45</v>
      </c>
      <c r="AD39" s="152"/>
      <c r="AE39" s="153">
        <f t="shared" si="10"/>
        <v>0</v>
      </c>
      <c r="AF39" s="154"/>
      <c r="AG39" s="155" t="s">
        <v>45</v>
      </c>
      <c r="AH39" s="156"/>
      <c r="AI39" s="157">
        <f t="shared" si="11"/>
        <v>0</v>
      </c>
    </row>
    <row r="40" spans="1:35" s="39" customFormat="1" ht="26.25" customHeight="1" x14ac:dyDescent="0.45">
      <c r="A40" s="26"/>
      <c r="B40" s="27"/>
      <c r="C40" s="28"/>
      <c r="D40" s="29"/>
      <c r="E40" s="30">
        <f t="shared" si="7"/>
        <v>0</v>
      </c>
      <c r="F40" s="31"/>
      <c r="G40" s="31"/>
      <c r="H40" s="32">
        <f t="shared" si="17"/>
        <v>0</v>
      </c>
      <c r="I40" s="33"/>
      <c r="J40" s="34">
        <f t="shared" si="16"/>
        <v>-90</v>
      </c>
      <c r="K40" s="35"/>
      <c r="L40" s="36"/>
      <c r="M40" s="37"/>
      <c r="N40" s="91"/>
      <c r="O40" s="107"/>
      <c r="P40" s="36"/>
      <c r="Q40" s="38"/>
      <c r="R40" s="211"/>
      <c r="S40" s="212"/>
      <c r="T40" s="212"/>
      <c r="U40" s="212"/>
      <c r="V40" s="213"/>
      <c r="W40" s="45" t="s">
        <v>18</v>
      </c>
      <c r="X40" s="146"/>
      <c r="Y40" s="147" t="s">
        <v>45</v>
      </c>
      <c r="Z40" s="148"/>
      <c r="AA40" s="149">
        <f t="shared" si="18"/>
        <v>0</v>
      </c>
      <c r="AB40" s="150"/>
      <c r="AC40" s="151" t="s">
        <v>45</v>
      </c>
      <c r="AD40" s="152"/>
      <c r="AE40" s="153">
        <f t="shared" si="10"/>
        <v>0</v>
      </c>
      <c r="AF40" s="154"/>
      <c r="AG40" s="155" t="s">
        <v>45</v>
      </c>
      <c r="AH40" s="156"/>
      <c r="AI40" s="157">
        <f t="shared" si="11"/>
        <v>0</v>
      </c>
    </row>
    <row r="41" spans="1:35" s="39" customFormat="1" ht="26.25" customHeight="1" x14ac:dyDescent="0.45">
      <c r="A41" s="26"/>
      <c r="B41" s="27"/>
      <c r="C41" s="28"/>
      <c r="D41" s="29"/>
      <c r="E41" s="30">
        <f t="shared" si="7"/>
        <v>0</v>
      </c>
      <c r="F41" s="31"/>
      <c r="G41" s="31"/>
      <c r="H41" s="32">
        <f t="shared" si="17"/>
        <v>0</v>
      </c>
      <c r="I41" s="33"/>
      <c r="J41" s="34">
        <f t="shared" si="16"/>
        <v>-90</v>
      </c>
      <c r="K41" s="35"/>
      <c r="L41" s="36"/>
      <c r="M41" s="37"/>
      <c r="N41" s="91"/>
      <c r="O41" s="107"/>
      <c r="P41" s="36"/>
      <c r="Q41" s="38"/>
      <c r="R41" s="211"/>
      <c r="S41" s="212"/>
      <c r="T41" s="212"/>
      <c r="U41" s="212"/>
      <c r="V41" s="213"/>
      <c r="W41" s="45" t="s">
        <v>18</v>
      </c>
      <c r="X41" s="146"/>
      <c r="Y41" s="147" t="s">
        <v>45</v>
      </c>
      <c r="Z41" s="148"/>
      <c r="AA41" s="149">
        <f t="shared" si="18"/>
        <v>0</v>
      </c>
      <c r="AB41" s="150"/>
      <c r="AC41" s="151" t="s">
        <v>45</v>
      </c>
      <c r="AD41" s="152"/>
      <c r="AE41" s="153">
        <f t="shared" si="10"/>
        <v>0</v>
      </c>
      <c r="AF41" s="154"/>
      <c r="AG41" s="155" t="s">
        <v>45</v>
      </c>
      <c r="AH41" s="156"/>
      <c r="AI41" s="157">
        <f t="shared" si="11"/>
        <v>0</v>
      </c>
    </row>
    <row r="42" spans="1:35" s="39" customFormat="1" ht="26.25" customHeight="1" x14ac:dyDescent="0.45">
      <c r="A42" s="26"/>
      <c r="B42" s="27"/>
      <c r="C42" s="28"/>
      <c r="D42" s="29"/>
      <c r="E42" s="30">
        <f t="shared" si="7"/>
        <v>0</v>
      </c>
      <c r="F42" s="31"/>
      <c r="G42" s="31"/>
      <c r="H42" s="32">
        <f t="shared" si="17"/>
        <v>0</v>
      </c>
      <c r="I42" s="33"/>
      <c r="J42" s="34">
        <f t="shared" si="16"/>
        <v>-90</v>
      </c>
      <c r="K42" s="35"/>
      <c r="L42" s="36"/>
      <c r="M42" s="37"/>
      <c r="N42" s="91"/>
      <c r="O42" s="107"/>
      <c r="P42" s="36"/>
      <c r="Q42" s="38"/>
      <c r="R42" s="211"/>
      <c r="S42" s="212"/>
      <c r="T42" s="212"/>
      <c r="U42" s="212"/>
      <c r="V42" s="213"/>
      <c r="W42" s="45" t="s">
        <v>18</v>
      </c>
      <c r="X42" s="146"/>
      <c r="Y42" s="147" t="s">
        <v>45</v>
      </c>
      <c r="Z42" s="148"/>
      <c r="AA42" s="149">
        <f t="shared" si="18"/>
        <v>0</v>
      </c>
      <c r="AB42" s="150"/>
      <c r="AC42" s="151" t="s">
        <v>45</v>
      </c>
      <c r="AD42" s="152"/>
      <c r="AE42" s="153">
        <f t="shared" si="10"/>
        <v>0</v>
      </c>
      <c r="AF42" s="154"/>
      <c r="AG42" s="155" t="s">
        <v>45</v>
      </c>
      <c r="AH42" s="156"/>
      <c r="AI42" s="157">
        <f t="shared" si="11"/>
        <v>0</v>
      </c>
    </row>
    <row r="43" spans="1:35" s="39" customFormat="1" ht="26.25" customHeight="1" x14ac:dyDescent="0.45">
      <c r="A43" s="26"/>
      <c r="B43" s="27"/>
      <c r="C43" s="28"/>
      <c r="D43" s="29"/>
      <c r="E43" s="30">
        <f t="shared" si="7"/>
        <v>0</v>
      </c>
      <c r="F43" s="31"/>
      <c r="G43" s="31"/>
      <c r="H43" s="32">
        <f>E43-G43-F43</f>
        <v>0</v>
      </c>
      <c r="I43" s="33"/>
      <c r="J43" s="34">
        <f t="shared" si="16"/>
        <v>-90</v>
      </c>
      <c r="K43" s="35"/>
      <c r="L43" s="36"/>
      <c r="M43" s="37"/>
      <c r="N43" s="91"/>
      <c r="O43" s="107"/>
      <c r="P43" s="36"/>
      <c r="Q43" s="38"/>
      <c r="R43" s="211"/>
      <c r="S43" s="212"/>
      <c r="T43" s="212"/>
      <c r="U43" s="212"/>
      <c r="V43" s="213"/>
      <c r="W43" s="45" t="s">
        <v>18</v>
      </c>
      <c r="X43" s="146"/>
      <c r="Y43" s="147" t="s">
        <v>45</v>
      </c>
      <c r="Z43" s="148"/>
      <c r="AA43" s="149">
        <f t="shared" si="18"/>
        <v>0</v>
      </c>
      <c r="AB43" s="150"/>
      <c r="AC43" s="151" t="s">
        <v>45</v>
      </c>
      <c r="AD43" s="152"/>
      <c r="AE43" s="153">
        <f t="shared" si="10"/>
        <v>0</v>
      </c>
      <c r="AF43" s="154"/>
      <c r="AG43" s="155" t="s">
        <v>45</v>
      </c>
      <c r="AH43" s="156"/>
      <c r="AI43" s="157">
        <f t="shared" si="11"/>
        <v>0</v>
      </c>
    </row>
    <row r="44" spans="1:35" s="39" customFormat="1" ht="26.25" customHeight="1" x14ac:dyDescent="0.45">
      <c r="A44" s="26"/>
      <c r="B44" s="27"/>
      <c r="C44" s="28"/>
      <c r="D44" s="29"/>
      <c r="E44" s="30">
        <f t="shared" si="7"/>
        <v>0</v>
      </c>
      <c r="F44" s="31"/>
      <c r="G44" s="31"/>
      <c r="H44" s="32">
        <f t="shared" ref="H44:H49" si="19">E44-G44-F44</f>
        <v>0</v>
      </c>
      <c r="I44" s="33"/>
      <c r="J44" s="34">
        <f t="shared" si="16"/>
        <v>-90</v>
      </c>
      <c r="K44" s="35"/>
      <c r="L44" s="36"/>
      <c r="M44" s="37"/>
      <c r="N44" s="91"/>
      <c r="O44" s="107"/>
      <c r="P44" s="36"/>
      <c r="Q44" s="38"/>
      <c r="R44" s="211"/>
      <c r="S44" s="212"/>
      <c r="T44" s="212"/>
      <c r="U44" s="212"/>
      <c r="V44" s="213"/>
      <c r="W44" s="45" t="s">
        <v>18</v>
      </c>
      <c r="X44" s="146"/>
      <c r="Y44" s="147" t="s">
        <v>45</v>
      </c>
      <c r="Z44" s="148"/>
      <c r="AA44" s="149">
        <f t="shared" si="18"/>
        <v>0</v>
      </c>
      <c r="AB44" s="150"/>
      <c r="AC44" s="151" t="s">
        <v>45</v>
      </c>
      <c r="AD44" s="152"/>
      <c r="AE44" s="153">
        <f t="shared" si="10"/>
        <v>0</v>
      </c>
      <c r="AF44" s="154"/>
      <c r="AG44" s="155" t="s">
        <v>45</v>
      </c>
      <c r="AH44" s="156"/>
      <c r="AI44" s="157">
        <f t="shared" si="11"/>
        <v>0</v>
      </c>
    </row>
    <row r="45" spans="1:35" s="39" customFormat="1" ht="26.25" customHeight="1" x14ac:dyDescent="0.45">
      <c r="A45" s="26"/>
      <c r="B45" s="27"/>
      <c r="C45" s="28"/>
      <c r="D45" s="29"/>
      <c r="E45" s="30">
        <f t="shared" si="7"/>
        <v>0</v>
      </c>
      <c r="F45" s="31"/>
      <c r="G45" s="31"/>
      <c r="H45" s="32">
        <f t="shared" si="19"/>
        <v>0</v>
      </c>
      <c r="I45" s="33"/>
      <c r="J45" s="34">
        <f t="shared" si="16"/>
        <v>-90</v>
      </c>
      <c r="K45" s="35"/>
      <c r="L45" s="36"/>
      <c r="M45" s="37"/>
      <c r="N45" s="91"/>
      <c r="O45" s="107"/>
      <c r="P45" s="36"/>
      <c r="Q45" s="38"/>
      <c r="R45" s="211"/>
      <c r="S45" s="212"/>
      <c r="T45" s="212"/>
      <c r="U45" s="212"/>
      <c r="V45" s="213"/>
      <c r="W45" s="45" t="s">
        <v>18</v>
      </c>
      <c r="X45" s="146"/>
      <c r="Y45" s="147" t="s">
        <v>45</v>
      </c>
      <c r="Z45" s="148"/>
      <c r="AA45" s="149">
        <f t="shared" si="18"/>
        <v>0</v>
      </c>
      <c r="AB45" s="150"/>
      <c r="AC45" s="151" t="s">
        <v>45</v>
      </c>
      <c r="AD45" s="152"/>
      <c r="AE45" s="153">
        <f t="shared" si="10"/>
        <v>0</v>
      </c>
      <c r="AF45" s="154"/>
      <c r="AG45" s="155" t="s">
        <v>45</v>
      </c>
      <c r="AH45" s="156"/>
      <c r="AI45" s="157">
        <f t="shared" si="11"/>
        <v>0</v>
      </c>
    </row>
    <row r="46" spans="1:35" s="39" customFormat="1" ht="26.25" customHeight="1" x14ac:dyDescent="0.45">
      <c r="A46" s="26"/>
      <c r="B46" s="27"/>
      <c r="C46" s="28"/>
      <c r="D46" s="29"/>
      <c r="E46" s="30">
        <f t="shared" si="7"/>
        <v>0</v>
      </c>
      <c r="F46" s="31"/>
      <c r="G46" s="31"/>
      <c r="H46" s="32">
        <f t="shared" si="19"/>
        <v>0</v>
      </c>
      <c r="I46" s="33"/>
      <c r="J46" s="34">
        <f t="shared" si="16"/>
        <v>-90</v>
      </c>
      <c r="K46" s="35"/>
      <c r="L46" s="36"/>
      <c r="M46" s="37"/>
      <c r="N46" s="91"/>
      <c r="O46" s="107"/>
      <c r="P46" s="36"/>
      <c r="Q46" s="38"/>
      <c r="R46" s="211"/>
      <c r="S46" s="212"/>
      <c r="T46" s="212"/>
      <c r="U46" s="212"/>
      <c r="V46" s="213"/>
      <c r="W46" s="45" t="s">
        <v>18</v>
      </c>
      <c r="X46" s="146"/>
      <c r="Y46" s="147" t="s">
        <v>45</v>
      </c>
      <c r="Z46" s="148"/>
      <c r="AA46" s="149">
        <f t="shared" si="18"/>
        <v>0</v>
      </c>
      <c r="AB46" s="150"/>
      <c r="AC46" s="151" t="s">
        <v>45</v>
      </c>
      <c r="AD46" s="152"/>
      <c r="AE46" s="153">
        <f t="shared" si="10"/>
        <v>0</v>
      </c>
      <c r="AF46" s="154"/>
      <c r="AG46" s="155" t="s">
        <v>45</v>
      </c>
      <c r="AH46" s="156"/>
      <c r="AI46" s="157">
        <f t="shared" si="11"/>
        <v>0</v>
      </c>
    </row>
    <row r="47" spans="1:35" s="39" customFormat="1" ht="26.25" customHeight="1" x14ac:dyDescent="0.45">
      <c r="A47" s="26"/>
      <c r="B47" s="27"/>
      <c r="C47" s="28"/>
      <c r="D47" s="29"/>
      <c r="E47" s="30">
        <f t="shared" si="7"/>
        <v>0</v>
      </c>
      <c r="F47" s="31"/>
      <c r="G47" s="31"/>
      <c r="H47" s="32">
        <f t="shared" si="19"/>
        <v>0</v>
      </c>
      <c r="I47" s="33"/>
      <c r="J47" s="34">
        <f t="shared" si="16"/>
        <v>-90</v>
      </c>
      <c r="K47" s="35"/>
      <c r="L47" s="36"/>
      <c r="M47" s="37"/>
      <c r="N47" s="91"/>
      <c r="O47" s="107"/>
      <c r="P47" s="36"/>
      <c r="Q47" s="38"/>
      <c r="R47" s="211"/>
      <c r="S47" s="212"/>
      <c r="T47" s="212"/>
      <c r="U47" s="212"/>
      <c r="V47" s="213"/>
      <c r="W47" s="45" t="s">
        <v>18</v>
      </c>
      <c r="X47" s="146"/>
      <c r="Y47" s="147" t="s">
        <v>45</v>
      </c>
      <c r="Z47" s="148"/>
      <c r="AA47" s="149">
        <f t="shared" si="18"/>
        <v>0</v>
      </c>
      <c r="AB47" s="150"/>
      <c r="AC47" s="151" t="s">
        <v>45</v>
      </c>
      <c r="AD47" s="152"/>
      <c r="AE47" s="153">
        <f t="shared" si="10"/>
        <v>0</v>
      </c>
      <c r="AF47" s="154"/>
      <c r="AG47" s="155" t="s">
        <v>45</v>
      </c>
      <c r="AH47" s="156"/>
      <c r="AI47" s="157">
        <f t="shared" si="11"/>
        <v>0</v>
      </c>
    </row>
    <row r="48" spans="1:35" s="39" customFormat="1" ht="26.25" customHeight="1" x14ac:dyDescent="0.45">
      <c r="A48" s="26"/>
      <c r="B48" s="27"/>
      <c r="C48" s="28"/>
      <c r="D48" s="29"/>
      <c r="E48" s="30">
        <f t="shared" si="7"/>
        <v>0</v>
      </c>
      <c r="F48" s="31"/>
      <c r="G48" s="31"/>
      <c r="H48" s="32">
        <f t="shared" si="19"/>
        <v>0</v>
      </c>
      <c r="I48" s="33"/>
      <c r="J48" s="34">
        <f t="shared" si="16"/>
        <v>-90</v>
      </c>
      <c r="K48" s="35"/>
      <c r="L48" s="36"/>
      <c r="M48" s="37"/>
      <c r="N48" s="91"/>
      <c r="O48" s="107"/>
      <c r="P48" s="36"/>
      <c r="Q48" s="38"/>
      <c r="R48" s="211"/>
      <c r="S48" s="212"/>
      <c r="T48" s="212"/>
      <c r="U48" s="212"/>
      <c r="V48" s="213"/>
      <c r="W48" s="45" t="s">
        <v>18</v>
      </c>
      <c r="X48" s="146"/>
      <c r="Y48" s="147" t="s">
        <v>45</v>
      </c>
      <c r="Z48" s="148"/>
      <c r="AA48" s="149">
        <f t="shared" si="18"/>
        <v>0</v>
      </c>
      <c r="AB48" s="150"/>
      <c r="AC48" s="151" t="s">
        <v>45</v>
      </c>
      <c r="AD48" s="152"/>
      <c r="AE48" s="153">
        <f t="shared" si="10"/>
        <v>0</v>
      </c>
      <c r="AF48" s="154"/>
      <c r="AG48" s="155" t="s">
        <v>45</v>
      </c>
      <c r="AH48" s="156"/>
      <c r="AI48" s="157">
        <f t="shared" si="11"/>
        <v>0</v>
      </c>
    </row>
    <row r="49" spans="1:35" s="39" customFormat="1" ht="26.25" customHeight="1" x14ac:dyDescent="0.45">
      <c r="A49" s="26"/>
      <c r="B49" s="27"/>
      <c r="C49" s="28"/>
      <c r="D49" s="29"/>
      <c r="E49" s="30">
        <f t="shared" si="7"/>
        <v>0</v>
      </c>
      <c r="F49" s="31"/>
      <c r="G49" s="31"/>
      <c r="H49" s="32">
        <f t="shared" si="19"/>
        <v>0</v>
      </c>
      <c r="I49" s="33"/>
      <c r="J49" s="34">
        <f t="shared" si="16"/>
        <v>-90</v>
      </c>
      <c r="K49" s="35"/>
      <c r="L49" s="36"/>
      <c r="M49" s="37"/>
      <c r="N49" s="91"/>
      <c r="O49" s="107"/>
      <c r="P49" s="36"/>
      <c r="Q49" s="38"/>
      <c r="R49" s="211"/>
      <c r="S49" s="212"/>
      <c r="T49" s="212"/>
      <c r="U49" s="212"/>
      <c r="V49" s="213"/>
      <c r="W49" s="45" t="s">
        <v>18</v>
      </c>
      <c r="X49" s="146"/>
      <c r="Y49" s="147" t="s">
        <v>45</v>
      </c>
      <c r="Z49" s="148"/>
      <c r="AA49" s="149">
        <f t="shared" si="18"/>
        <v>0</v>
      </c>
      <c r="AB49" s="150"/>
      <c r="AC49" s="151" t="s">
        <v>45</v>
      </c>
      <c r="AD49" s="152"/>
      <c r="AE49" s="153">
        <f t="shared" si="10"/>
        <v>0</v>
      </c>
      <c r="AF49" s="154"/>
      <c r="AG49" s="155" t="s">
        <v>45</v>
      </c>
      <c r="AH49" s="156"/>
      <c r="AI49" s="157">
        <f t="shared" si="11"/>
        <v>0</v>
      </c>
    </row>
    <row r="50" spans="1:35" s="39" customFormat="1" ht="26.25" customHeight="1" x14ac:dyDescent="0.45">
      <c r="A50" s="26"/>
      <c r="B50" s="27"/>
      <c r="C50" s="28"/>
      <c r="D50" s="29"/>
      <c r="E50" s="30">
        <f t="shared" si="7"/>
        <v>0</v>
      </c>
      <c r="F50" s="31"/>
      <c r="G50" s="31"/>
      <c r="H50" s="32">
        <f>E50-G50-F50</f>
        <v>0</v>
      </c>
      <c r="I50" s="33"/>
      <c r="J50" s="34">
        <f t="shared" si="16"/>
        <v>-90</v>
      </c>
      <c r="K50" s="35"/>
      <c r="L50" s="36"/>
      <c r="M50" s="37"/>
      <c r="N50" s="91"/>
      <c r="O50" s="107"/>
      <c r="P50" s="36"/>
      <c r="Q50" s="38"/>
      <c r="R50" s="211"/>
      <c r="S50" s="212"/>
      <c r="T50" s="212"/>
      <c r="U50" s="212"/>
      <c r="V50" s="213"/>
      <c r="W50" s="45" t="s">
        <v>18</v>
      </c>
      <c r="X50" s="146"/>
      <c r="Y50" s="147" t="s">
        <v>45</v>
      </c>
      <c r="Z50" s="148"/>
      <c r="AA50" s="149">
        <f t="shared" si="18"/>
        <v>0</v>
      </c>
      <c r="AB50" s="150"/>
      <c r="AC50" s="151" t="s">
        <v>45</v>
      </c>
      <c r="AD50" s="152"/>
      <c r="AE50" s="153">
        <f t="shared" si="10"/>
        <v>0</v>
      </c>
      <c r="AF50" s="154"/>
      <c r="AG50" s="155" t="s">
        <v>45</v>
      </c>
      <c r="AH50" s="156"/>
      <c r="AI50" s="157">
        <f t="shared" si="11"/>
        <v>0</v>
      </c>
    </row>
    <row r="51" spans="1:35" s="39" customFormat="1" ht="26.25" customHeight="1" x14ac:dyDescent="0.45">
      <c r="A51" s="26"/>
      <c r="B51" s="27"/>
      <c r="C51" s="28"/>
      <c r="D51" s="29"/>
      <c r="E51" s="30">
        <f t="shared" si="7"/>
        <v>0</v>
      </c>
      <c r="F51" s="31"/>
      <c r="G51" s="31"/>
      <c r="H51" s="32">
        <f t="shared" ref="H51:H57" si="20">E51-G51-F51</f>
        <v>0</v>
      </c>
      <c r="I51" s="33"/>
      <c r="J51" s="34">
        <f t="shared" si="16"/>
        <v>-90</v>
      </c>
      <c r="K51" s="35"/>
      <c r="L51" s="36"/>
      <c r="M51" s="37"/>
      <c r="N51" s="91"/>
      <c r="O51" s="107"/>
      <c r="P51" s="36"/>
      <c r="Q51" s="38"/>
      <c r="R51" s="211"/>
      <c r="S51" s="212"/>
      <c r="T51" s="212"/>
      <c r="U51" s="212"/>
      <c r="V51" s="213"/>
      <c r="W51" s="45" t="s">
        <v>18</v>
      </c>
      <c r="X51" s="146"/>
      <c r="Y51" s="147" t="s">
        <v>45</v>
      </c>
      <c r="Z51" s="148"/>
      <c r="AA51" s="149">
        <f t="shared" si="18"/>
        <v>0</v>
      </c>
      <c r="AB51" s="150"/>
      <c r="AC51" s="151" t="s">
        <v>45</v>
      </c>
      <c r="AD51" s="152"/>
      <c r="AE51" s="153">
        <f t="shared" si="10"/>
        <v>0</v>
      </c>
      <c r="AF51" s="154"/>
      <c r="AG51" s="155" t="s">
        <v>45</v>
      </c>
      <c r="AH51" s="156"/>
      <c r="AI51" s="157">
        <f t="shared" si="11"/>
        <v>0</v>
      </c>
    </row>
    <row r="52" spans="1:35" s="39" customFormat="1" ht="26.25" customHeight="1" x14ac:dyDescent="0.45">
      <c r="A52" s="26"/>
      <c r="B52" s="27"/>
      <c r="C52" s="28"/>
      <c r="D52" s="29"/>
      <c r="E52" s="30">
        <f t="shared" si="7"/>
        <v>0</v>
      </c>
      <c r="F52" s="31"/>
      <c r="G52" s="31"/>
      <c r="H52" s="32">
        <f t="shared" si="20"/>
        <v>0</v>
      </c>
      <c r="I52" s="33"/>
      <c r="J52" s="34">
        <f t="shared" si="16"/>
        <v>-90</v>
      </c>
      <c r="K52" s="35"/>
      <c r="L52" s="36"/>
      <c r="M52" s="37"/>
      <c r="N52" s="91"/>
      <c r="O52" s="107"/>
      <c r="P52" s="36"/>
      <c r="Q52" s="38"/>
      <c r="R52" s="211"/>
      <c r="S52" s="212"/>
      <c r="T52" s="212"/>
      <c r="U52" s="212"/>
      <c r="V52" s="213"/>
      <c r="W52" s="45" t="s">
        <v>18</v>
      </c>
      <c r="X52" s="146"/>
      <c r="Y52" s="147" t="s">
        <v>45</v>
      </c>
      <c r="Z52" s="148"/>
      <c r="AA52" s="149">
        <f t="shared" si="18"/>
        <v>0</v>
      </c>
      <c r="AB52" s="150"/>
      <c r="AC52" s="151" t="s">
        <v>45</v>
      </c>
      <c r="AD52" s="152"/>
      <c r="AE52" s="153">
        <f t="shared" si="10"/>
        <v>0</v>
      </c>
      <c r="AF52" s="154"/>
      <c r="AG52" s="155" t="s">
        <v>45</v>
      </c>
      <c r="AH52" s="156"/>
      <c r="AI52" s="157">
        <f t="shared" si="11"/>
        <v>0</v>
      </c>
    </row>
    <row r="53" spans="1:35" s="39" customFormat="1" ht="26.25" customHeight="1" x14ac:dyDescent="0.45">
      <c r="A53" s="26"/>
      <c r="B53" s="27"/>
      <c r="C53" s="28"/>
      <c r="D53" s="29"/>
      <c r="E53" s="30">
        <f t="shared" si="7"/>
        <v>0</v>
      </c>
      <c r="F53" s="31"/>
      <c r="G53" s="31"/>
      <c r="H53" s="32">
        <f t="shared" si="20"/>
        <v>0</v>
      </c>
      <c r="I53" s="33"/>
      <c r="J53" s="34">
        <f t="shared" si="16"/>
        <v>-90</v>
      </c>
      <c r="K53" s="35"/>
      <c r="L53" s="36"/>
      <c r="M53" s="37"/>
      <c r="N53" s="91"/>
      <c r="O53" s="107"/>
      <c r="P53" s="36"/>
      <c r="Q53" s="38"/>
      <c r="R53" s="211"/>
      <c r="S53" s="212"/>
      <c r="T53" s="212"/>
      <c r="U53" s="212"/>
      <c r="V53" s="213"/>
      <c r="W53" s="45" t="s">
        <v>18</v>
      </c>
      <c r="X53" s="146"/>
      <c r="Y53" s="147" t="s">
        <v>45</v>
      </c>
      <c r="Z53" s="148"/>
      <c r="AA53" s="149">
        <f t="shared" si="18"/>
        <v>0</v>
      </c>
      <c r="AB53" s="150"/>
      <c r="AC53" s="151" t="s">
        <v>45</v>
      </c>
      <c r="AD53" s="152"/>
      <c r="AE53" s="153">
        <f t="shared" si="10"/>
        <v>0</v>
      </c>
      <c r="AF53" s="154"/>
      <c r="AG53" s="155" t="s">
        <v>45</v>
      </c>
      <c r="AH53" s="156"/>
      <c r="AI53" s="157">
        <f t="shared" si="11"/>
        <v>0</v>
      </c>
    </row>
    <row r="54" spans="1:35" s="39" customFormat="1" ht="26.25" customHeight="1" x14ac:dyDescent="0.45">
      <c r="A54" s="26"/>
      <c r="B54" s="27"/>
      <c r="C54" s="28"/>
      <c r="D54" s="29"/>
      <c r="E54" s="30">
        <f t="shared" si="7"/>
        <v>0</v>
      </c>
      <c r="F54" s="31"/>
      <c r="G54" s="31"/>
      <c r="H54" s="32">
        <f t="shared" si="20"/>
        <v>0</v>
      </c>
      <c r="I54" s="33"/>
      <c r="J54" s="34">
        <f t="shared" si="16"/>
        <v>-90</v>
      </c>
      <c r="K54" s="35"/>
      <c r="L54" s="36"/>
      <c r="M54" s="37"/>
      <c r="N54" s="91"/>
      <c r="O54" s="107"/>
      <c r="P54" s="36"/>
      <c r="Q54" s="38"/>
      <c r="R54" s="211"/>
      <c r="S54" s="212"/>
      <c r="T54" s="212"/>
      <c r="U54" s="212"/>
      <c r="V54" s="213"/>
      <c r="W54" s="45" t="s">
        <v>18</v>
      </c>
      <c r="X54" s="146"/>
      <c r="Y54" s="147" t="s">
        <v>45</v>
      </c>
      <c r="Z54" s="148"/>
      <c r="AA54" s="149">
        <f t="shared" si="18"/>
        <v>0</v>
      </c>
      <c r="AB54" s="150"/>
      <c r="AC54" s="151" t="s">
        <v>45</v>
      </c>
      <c r="AD54" s="152"/>
      <c r="AE54" s="153">
        <f t="shared" si="10"/>
        <v>0</v>
      </c>
      <c r="AF54" s="154"/>
      <c r="AG54" s="155" t="s">
        <v>45</v>
      </c>
      <c r="AH54" s="156"/>
      <c r="AI54" s="157">
        <f t="shared" si="11"/>
        <v>0</v>
      </c>
    </row>
    <row r="55" spans="1:35" s="39" customFormat="1" ht="26.25" customHeight="1" x14ac:dyDescent="0.45">
      <c r="A55" s="26"/>
      <c r="B55" s="27"/>
      <c r="C55" s="28"/>
      <c r="D55" s="29"/>
      <c r="E55" s="30">
        <f t="shared" si="7"/>
        <v>0</v>
      </c>
      <c r="F55" s="31"/>
      <c r="G55" s="31"/>
      <c r="H55" s="32">
        <f t="shared" si="20"/>
        <v>0</v>
      </c>
      <c r="I55" s="33"/>
      <c r="J55" s="34">
        <f t="shared" si="16"/>
        <v>-90</v>
      </c>
      <c r="K55" s="35"/>
      <c r="L55" s="36"/>
      <c r="M55" s="37"/>
      <c r="N55" s="91"/>
      <c r="O55" s="107"/>
      <c r="P55" s="36"/>
      <c r="Q55" s="38"/>
      <c r="R55" s="211"/>
      <c r="S55" s="212"/>
      <c r="T55" s="212"/>
      <c r="U55" s="212"/>
      <c r="V55" s="213"/>
      <c r="W55" s="45" t="s">
        <v>18</v>
      </c>
      <c r="X55" s="146"/>
      <c r="Y55" s="147" t="s">
        <v>45</v>
      </c>
      <c r="Z55" s="148"/>
      <c r="AA55" s="149">
        <f t="shared" si="18"/>
        <v>0</v>
      </c>
      <c r="AB55" s="150"/>
      <c r="AC55" s="151" t="s">
        <v>45</v>
      </c>
      <c r="AD55" s="152"/>
      <c r="AE55" s="153">
        <f t="shared" si="10"/>
        <v>0</v>
      </c>
      <c r="AF55" s="154"/>
      <c r="AG55" s="155" t="s">
        <v>45</v>
      </c>
      <c r="AH55" s="156"/>
      <c r="AI55" s="157">
        <f t="shared" si="11"/>
        <v>0</v>
      </c>
    </row>
    <row r="56" spans="1:35" s="39" customFormat="1" ht="26.25" customHeight="1" x14ac:dyDescent="0.45">
      <c r="A56" s="26"/>
      <c r="B56" s="27"/>
      <c r="C56" s="28"/>
      <c r="D56" s="29"/>
      <c r="E56" s="30">
        <f t="shared" si="7"/>
        <v>0</v>
      </c>
      <c r="F56" s="31"/>
      <c r="G56" s="31"/>
      <c r="H56" s="32">
        <f t="shared" si="20"/>
        <v>0</v>
      </c>
      <c r="I56" s="33"/>
      <c r="J56" s="34">
        <f t="shared" si="16"/>
        <v>-90</v>
      </c>
      <c r="K56" s="35"/>
      <c r="L56" s="36"/>
      <c r="M56" s="37"/>
      <c r="N56" s="91"/>
      <c r="O56" s="107"/>
      <c r="P56" s="36"/>
      <c r="Q56" s="38"/>
      <c r="R56" s="211"/>
      <c r="S56" s="212"/>
      <c r="T56" s="212"/>
      <c r="U56" s="212"/>
      <c r="V56" s="213"/>
      <c r="W56" s="45" t="s">
        <v>18</v>
      </c>
      <c r="X56" s="146"/>
      <c r="Y56" s="147" t="s">
        <v>45</v>
      </c>
      <c r="Z56" s="148"/>
      <c r="AA56" s="149">
        <f t="shared" si="18"/>
        <v>0</v>
      </c>
      <c r="AB56" s="150"/>
      <c r="AC56" s="151" t="s">
        <v>45</v>
      </c>
      <c r="AD56" s="152"/>
      <c r="AE56" s="153">
        <f t="shared" si="10"/>
        <v>0</v>
      </c>
      <c r="AF56" s="154"/>
      <c r="AG56" s="155" t="s">
        <v>45</v>
      </c>
      <c r="AH56" s="156"/>
      <c r="AI56" s="157">
        <f t="shared" si="11"/>
        <v>0</v>
      </c>
    </row>
    <row r="57" spans="1:35" s="39" customFormat="1" ht="26.25" customHeight="1" x14ac:dyDescent="0.45">
      <c r="A57" s="26"/>
      <c r="B57" s="27"/>
      <c r="C57" s="28"/>
      <c r="D57" s="29"/>
      <c r="E57" s="30">
        <f t="shared" si="7"/>
        <v>0</v>
      </c>
      <c r="F57" s="31"/>
      <c r="G57" s="31"/>
      <c r="H57" s="32">
        <f t="shared" si="20"/>
        <v>0</v>
      </c>
      <c r="I57" s="33"/>
      <c r="J57" s="34">
        <f t="shared" si="16"/>
        <v>-90</v>
      </c>
      <c r="K57" s="35"/>
      <c r="L57" s="36"/>
      <c r="M57" s="37"/>
      <c r="N57" s="91"/>
      <c r="O57" s="107"/>
      <c r="P57" s="36"/>
      <c r="Q57" s="38"/>
      <c r="R57" s="211"/>
      <c r="S57" s="212"/>
      <c r="T57" s="212"/>
      <c r="U57" s="212"/>
      <c r="V57" s="213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 x14ac:dyDescent="0.45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6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23"/>
      <c r="S58" s="224"/>
      <c r="T58" s="224"/>
      <c r="U58" s="224"/>
      <c r="V58" s="225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 x14ac:dyDescent="0.5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26"/>
      <c r="S59" s="227"/>
      <c r="T59" s="227"/>
      <c r="U59" s="227"/>
      <c r="V59" s="228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 x14ac:dyDescent="0.45">
      <c r="B60" s="64"/>
      <c r="D60" s="65"/>
      <c r="E60" s="66">
        <f>SUM(E2:E59)</f>
        <v>92</v>
      </c>
      <c r="F60" s="67">
        <f>SUM(F2:F59)</f>
        <v>11</v>
      </c>
      <c r="G60" s="67">
        <f>SUM(G2:G59)</f>
        <v>5</v>
      </c>
      <c r="H60" s="68">
        <f>E60-F60-G60</f>
        <v>76</v>
      </c>
      <c r="I60" s="69">
        <f t="shared" ref="I60:Q60" si="21">SUM(I2:I59)</f>
        <v>81</v>
      </c>
      <c r="J60" s="70" t="e">
        <f t="shared" si="21"/>
        <v>#VALUE!</v>
      </c>
      <c r="K60" s="71">
        <f t="shared" si="21"/>
        <v>23</v>
      </c>
      <c r="L60" s="72">
        <f t="shared" si="21"/>
        <v>44</v>
      </c>
      <c r="M60" s="73">
        <f t="shared" si="21"/>
        <v>0</v>
      </c>
      <c r="N60" s="94">
        <f t="shared" si="21"/>
        <v>13</v>
      </c>
      <c r="O60" s="105">
        <f t="shared" si="21"/>
        <v>2</v>
      </c>
      <c r="P60" s="99">
        <f t="shared" si="21"/>
        <v>1</v>
      </c>
      <c r="Q60" s="73">
        <f t="shared" si="21"/>
        <v>1</v>
      </c>
      <c r="R60" s="74">
        <f>SUM(L60:Q60)</f>
        <v>61</v>
      </c>
      <c r="S60" s="229" t="s">
        <v>19</v>
      </c>
      <c r="T60" s="230"/>
      <c r="U60" s="230"/>
      <c r="V60" s="231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 x14ac:dyDescent="0.5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20"/>
      <c r="T61" s="221"/>
      <c r="U61" s="221"/>
      <c r="V61" s="222"/>
    </row>
    <row r="62" spans="1:35" s="75" customFormat="1" x14ac:dyDescent="0.45">
      <c r="A62"/>
      <c r="B62" s="1"/>
      <c r="I62" s="85">
        <f>I60+G60</f>
        <v>86</v>
      </c>
      <c r="J62" s="63"/>
      <c r="K62" s="86"/>
      <c r="M62" s="75">
        <f>L60+M60</f>
        <v>44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 x14ac:dyDescent="0.45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6:V6"/>
    <mergeCell ref="R1:V1"/>
    <mergeCell ref="R2:V2"/>
    <mergeCell ref="R3:V3"/>
    <mergeCell ref="R4:V4"/>
    <mergeCell ref="R5:V5"/>
  </mergeCells>
  <conditionalFormatting sqref="J1:J61">
    <cfRule type="cellIs" dxfId="35" priority="1" stopIfTrue="1" operator="equal">
      <formula>-90</formula>
    </cfRule>
  </conditionalFormatting>
  <conditionalFormatting sqref="J3:J58">
    <cfRule type="cellIs" dxfId="34" priority="2" operator="equal">
      <formula>0</formula>
    </cfRule>
    <cfRule type="cellIs" dxfId="33" priority="3" operator="lessThan">
      <formula>0</formula>
    </cfRule>
    <cfRule type="cellIs" dxfId="3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9581-3D0E-4C23-AE92-C889951EDA6D}">
  <sheetPr>
    <tabColor rgb="FFFFFF00"/>
  </sheetPr>
  <dimension ref="A1:AJ114"/>
  <sheetViews>
    <sheetView topLeftCell="A79" zoomScale="69" zoomScaleNormal="69" workbookViewId="0">
      <selection activeCell="C95" sqref="C95"/>
    </sheetView>
  </sheetViews>
  <sheetFormatPr defaultRowHeight="14.25" x14ac:dyDescent="0.45"/>
  <cols>
    <col min="2" max="2" width="7.46484375" customWidth="1"/>
    <col min="3" max="3" width="7.46484375" style="1" bestFit="1" customWidth="1"/>
    <col min="4" max="5" width="10" style="75" customWidth="1"/>
    <col min="6" max="6" width="5.73046875" style="75" customWidth="1"/>
    <col min="7" max="8" width="3.59765625" style="75" bestFit="1" customWidth="1"/>
    <col min="9" max="9" width="5.46484375" style="75" customWidth="1"/>
    <col min="10" max="10" width="6.59765625" style="85" customWidth="1"/>
    <col min="11" max="11" width="2.86328125" style="63" bestFit="1" customWidth="1"/>
    <col min="12" max="12" width="6.59765625" style="86" customWidth="1"/>
    <col min="13" max="13" width="3.3984375" style="75" bestFit="1" customWidth="1"/>
    <col min="14" max="14" width="3.3984375" style="75" customWidth="1"/>
    <col min="15" max="15" width="3.265625" style="75" bestFit="1" customWidth="1"/>
    <col min="16" max="16" width="3.265625" style="75" customWidth="1"/>
    <col min="17" max="18" width="3.265625" style="75" bestFit="1" customWidth="1"/>
    <col min="19" max="22" width="10.86328125" style="87" customWidth="1"/>
    <col min="23" max="23" width="14.46484375" style="87" customWidth="1"/>
    <col min="24" max="25" width="3.59765625" style="63" bestFit="1" customWidth="1"/>
    <col min="26" max="26" width="2" style="63" bestFit="1" customWidth="1"/>
    <col min="27" max="29" width="3.59765625" style="63" bestFit="1" customWidth="1"/>
    <col min="30" max="30" width="2" style="63" bestFit="1" customWidth="1"/>
    <col min="31" max="33" width="3.59765625" style="63" bestFit="1" customWidth="1"/>
    <col min="34" max="34" width="2" style="63" bestFit="1" customWidth="1"/>
    <col min="35" max="36" width="3.59765625" style="63" bestFit="1" customWidth="1"/>
  </cols>
  <sheetData>
    <row r="1" spans="1:36" s="13" customFormat="1" ht="64.5" x14ac:dyDescent="0.45">
      <c r="A1" s="13" t="s">
        <v>147</v>
      </c>
      <c r="B1" s="118" t="s">
        <v>148</v>
      </c>
      <c r="C1" s="1" t="s">
        <v>149</v>
      </c>
      <c r="D1" s="2" t="s">
        <v>0</v>
      </c>
      <c r="E1" s="3" t="s">
        <v>1</v>
      </c>
      <c r="F1" s="4" t="s">
        <v>2</v>
      </c>
      <c r="G1" s="5" t="s">
        <v>3</v>
      </c>
      <c r="H1" s="5" t="s">
        <v>4</v>
      </c>
      <c r="I1" s="6" t="s">
        <v>5</v>
      </c>
      <c r="J1" s="7" t="s">
        <v>6</v>
      </c>
      <c r="K1" s="8" t="s">
        <v>7</v>
      </c>
      <c r="L1" s="9" t="s">
        <v>8</v>
      </c>
      <c r="M1" s="10" t="s">
        <v>9</v>
      </c>
      <c r="N1" s="11" t="s">
        <v>10</v>
      </c>
      <c r="O1" s="89" t="s">
        <v>11</v>
      </c>
      <c r="P1" s="101" t="s">
        <v>4</v>
      </c>
      <c r="Q1" s="96" t="s">
        <v>12</v>
      </c>
      <c r="R1" s="12" t="s">
        <v>13</v>
      </c>
      <c r="S1" s="196" t="s">
        <v>14</v>
      </c>
      <c r="T1" s="197"/>
      <c r="U1" s="197"/>
      <c r="V1" s="197"/>
      <c r="W1" s="198"/>
      <c r="X1" s="130" t="s">
        <v>15</v>
      </c>
      <c r="Y1" s="131" t="s">
        <v>42</v>
      </c>
      <c r="Z1" s="132"/>
      <c r="AA1" s="133" t="s">
        <v>43</v>
      </c>
      <c r="AB1" s="134" t="s">
        <v>16</v>
      </c>
      <c r="AC1" s="135" t="s">
        <v>42</v>
      </c>
      <c r="AD1" s="136"/>
      <c r="AE1" s="137" t="s">
        <v>43</v>
      </c>
      <c r="AF1" s="138" t="s">
        <v>17</v>
      </c>
      <c r="AG1" s="139" t="s">
        <v>42</v>
      </c>
      <c r="AH1" s="140"/>
      <c r="AI1" s="141" t="s">
        <v>43</v>
      </c>
      <c r="AJ1" s="142" t="s">
        <v>44</v>
      </c>
    </row>
    <row r="2" spans="1:36" ht="7.5" customHeight="1" thickBot="1" x14ac:dyDescent="0.5">
      <c r="B2" s="14"/>
      <c r="C2" s="15"/>
      <c r="D2" s="16"/>
      <c r="E2" s="17"/>
      <c r="F2" s="18">
        <v>0</v>
      </c>
      <c r="G2" s="19"/>
      <c r="H2" s="19"/>
      <c r="I2" s="20">
        <v>0</v>
      </c>
      <c r="J2" s="21"/>
      <c r="K2" s="22"/>
      <c r="L2" s="23"/>
      <c r="M2" s="24"/>
      <c r="N2" s="19"/>
      <c r="O2" s="90"/>
      <c r="P2" s="102"/>
      <c r="Q2" s="97"/>
      <c r="R2" s="25"/>
      <c r="S2" s="199"/>
      <c r="T2" s="200"/>
      <c r="U2" s="200"/>
      <c r="V2" s="200"/>
      <c r="W2" s="201"/>
      <c r="X2" s="114"/>
      <c r="Y2" s="143"/>
      <c r="Z2" s="144"/>
      <c r="AA2" s="145"/>
      <c r="AB2" s="114"/>
      <c r="AC2" s="143"/>
      <c r="AD2" s="144"/>
      <c r="AE2" s="145"/>
      <c r="AF2" s="114"/>
      <c r="AG2" s="143"/>
      <c r="AH2" s="144"/>
      <c r="AI2" s="145"/>
      <c r="AJ2" s="114"/>
    </row>
    <row r="3" spans="1:36" s="39" customFormat="1" ht="26.25" customHeight="1" x14ac:dyDescent="0.45">
      <c r="A3" s="118">
        <v>45383</v>
      </c>
      <c r="B3" s="26">
        <v>0.41666666666666669</v>
      </c>
      <c r="C3" s="164" t="s">
        <v>48</v>
      </c>
      <c r="D3" s="28">
        <v>4188</v>
      </c>
      <c r="E3" s="29">
        <v>4206</v>
      </c>
      <c r="F3" s="30">
        <f t="shared" ref="F3:F11" si="0">IF(ISBLANK(E3),0,(E3-D3+1))</f>
        <v>19</v>
      </c>
      <c r="G3" s="31">
        <v>1</v>
      </c>
      <c r="H3" s="31">
        <v>5</v>
      </c>
      <c r="I3" s="32">
        <f t="shared" ref="I3:I11" si="1">F3-H3-G3</f>
        <v>13</v>
      </c>
      <c r="J3" s="166">
        <f>13+5</f>
        <v>18</v>
      </c>
      <c r="K3" s="34">
        <f>IF(ISBLANK(J3),-90,(-((J3)-SUM(M3:P3,L3))))</f>
        <v>0</v>
      </c>
      <c r="L3" s="167">
        <v>8</v>
      </c>
      <c r="M3" s="36">
        <v>0</v>
      </c>
      <c r="N3" s="37">
        <v>0</v>
      </c>
      <c r="O3" s="91">
        <v>8</v>
      </c>
      <c r="P3" s="107">
        <v>2</v>
      </c>
      <c r="Q3" s="168">
        <v>1</v>
      </c>
      <c r="R3" s="169">
        <v>0</v>
      </c>
      <c r="S3" s="235" t="s">
        <v>51</v>
      </c>
      <c r="T3" s="236"/>
      <c r="U3" s="236"/>
      <c r="V3" s="236"/>
      <c r="W3" s="237"/>
      <c r="X3" s="45" t="s">
        <v>18</v>
      </c>
      <c r="Y3" s="146"/>
      <c r="Z3" s="147" t="s">
        <v>45</v>
      </c>
      <c r="AA3" s="148"/>
      <c r="AB3" s="149">
        <f t="shared" ref="AB3:AB11" si="2">Y3+AA3</f>
        <v>0</v>
      </c>
      <c r="AC3" s="150"/>
      <c r="AD3" s="151" t="s">
        <v>45</v>
      </c>
      <c r="AE3" s="152"/>
      <c r="AF3" s="153">
        <f t="shared" ref="AF3:AF11" si="3">AC3+AE3</f>
        <v>0</v>
      </c>
      <c r="AG3" s="154"/>
      <c r="AH3" s="155" t="s">
        <v>45</v>
      </c>
      <c r="AI3" s="156"/>
      <c r="AJ3" s="157">
        <f t="shared" ref="AJ3:AJ11" si="4">AG3+AI3</f>
        <v>0</v>
      </c>
    </row>
    <row r="4" spans="1:36" s="39" customFormat="1" ht="26.25" customHeight="1" x14ac:dyDescent="0.45">
      <c r="A4" s="118">
        <v>45383</v>
      </c>
      <c r="B4" s="26">
        <v>0.4375</v>
      </c>
      <c r="C4" s="164" t="s">
        <v>49</v>
      </c>
      <c r="D4" s="28">
        <v>4207</v>
      </c>
      <c r="E4" s="29">
        <v>4222</v>
      </c>
      <c r="F4" s="30">
        <f t="shared" si="0"/>
        <v>16</v>
      </c>
      <c r="G4" s="31">
        <v>0</v>
      </c>
      <c r="H4" s="31">
        <v>4</v>
      </c>
      <c r="I4" s="32">
        <f t="shared" si="1"/>
        <v>12</v>
      </c>
      <c r="J4" s="166">
        <f>12+4</f>
        <v>16</v>
      </c>
      <c r="K4" s="34">
        <f t="shared" ref="K4:K11" si="5">IF(ISBLANK(J4),-90,(-((J4)-SUM(M4:P4,L4))))</f>
        <v>0</v>
      </c>
      <c r="L4" s="167">
        <v>6</v>
      </c>
      <c r="M4" s="36">
        <v>0</v>
      </c>
      <c r="N4" s="37">
        <v>0</v>
      </c>
      <c r="O4" s="91">
        <v>8</v>
      </c>
      <c r="P4" s="107">
        <v>2</v>
      </c>
      <c r="Q4" s="168">
        <v>0</v>
      </c>
      <c r="R4" s="169">
        <v>0</v>
      </c>
      <c r="S4" s="238"/>
      <c r="T4" s="233"/>
      <c r="U4" s="233"/>
      <c r="V4" s="233"/>
      <c r="W4" s="234"/>
      <c r="X4" s="45" t="s">
        <v>18</v>
      </c>
      <c r="Y4" s="146"/>
      <c r="Z4" s="147" t="s">
        <v>45</v>
      </c>
      <c r="AA4" s="148"/>
      <c r="AB4" s="149">
        <f t="shared" si="2"/>
        <v>0</v>
      </c>
      <c r="AC4" s="150"/>
      <c r="AD4" s="151" t="s">
        <v>45</v>
      </c>
      <c r="AE4" s="152"/>
      <c r="AF4" s="153">
        <f t="shared" si="3"/>
        <v>0</v>
      </c>
      <c r="AG4" s="154"/>
      <c r="AH4" s="155" t="s">
        <v>45</v>
      </c>
      <c r="AI4" s="156"/>
      <c r="AJ4" s="157">
        <f t="shared" si="4"/>
        <v>0</v>
      </c>
    </row>
    <row r="5" spans="1:36" s="39" customFormat="1" ht="26.25" customHeight="1" x14ac:dyDescent="0.45">
      <c r="A5" s="118">
        <v>45383</v>
      </c>
      <c r="B5" s="26">
        <v>0.45833333333333331</v>
      </c>
      <c r="C5" s="164" t="s">
        <v>50</v>
      </c>
      <c r="D5" s="28">
        <v>4223</v>
      </c>
      <c r="E5" s="29">
        <v>4244</v>
      </c>
      <c r="F5" s="30">
        <f t="shared" si="0"/>
        <v>22</v>
      </c>
      <c r="G5" s="31">
        <v>4</v>
      </c>
      <c r="H5" s="31">
        <v>8</v>
      </c>
      <c r="I5" s="32">
        <f t="shared" si="1"/>
        <v>10</v>
      </c>
      <c r="J5" s="166">
        <f>10+8</f>
        <v>18</v>
      </c>
      <c r="K5" s="34">
        <f t="shared" si="5"/>
        <v>1</v>
      </c>
      <c r="L5" s="167">
        <v>10</v>
      </c>
      <c r="M5" s="36">
        <v>0</v>
      </c>
      <c r="N5" s="37">
        <v>2</v>
      </c>
      <c r="O5" s="91">
        <v>4</v>
      </c>
      <c r="P5" s="107">
        <v>3</v>
      </c>
      <c r="Q5" s="168">
        <v>0</v>
      </c>
      <c r="R5" s="169">
        <v>0</v>
      </c>
      <c r="S5" s="239" t="s">
        <v>52</v>
      </c>
      <c r="T5" s="240"/>
      <c r="U5" s="240"/>
      <c r="V5" s="240"/>
      <c r="W5" s="241"/>
      <c r="X5" s="45" t="s">
        <v>18</v>
      </c>
      <c r="Y5" s="146"/>
      <c r="Z5" s="147" t="s">
        <v>45</v>
      </c>
      <c r="AA5" s="148"/>
      <c r="AB5" s="149">
        <f t="shared" si="2"/>
        <v>0</v>
      </c>
      <c r="AC5" s="150"/>
      <c r="AD5" s="151" t="s">
        <v>45</v>
      </c>
      <c r="AE5" s="152"/>
      <c r="AF5" s="153">
        <f t="shared" si="3"/>
        <v>0</v>
      </c>
      <c r="AG5" s="154"/>
      <c r="AH5" s="155" t="s">
        <v>45</v>
      </c>
      <c r="AI5" s="156"/>
      <c r="AJ5" s="157">
        <f t="shared" si="4"/>
        <v>0</v>
      </c>
    </row>
    <row r="6" spans="1:36" s="39" customFormat="1" ht="26.25" customHeight="1" x14ac:dyDescent="0.45">
      <c r="A6" s="118">
        <v>45383</v>
      </c>
      <c r="B6" s="26">
        <v>0.5</v>
      </c>
      <c r="C6" s="164" t="s">
        <v>48</v>
      </c>
      <c r="D6" s="28">
        <v>4245</v>
      </c>
      <c r="E6" s="29">
        <v>4252</v>
      </c>
      <c r="F6" s="30">
        <f t="shared" si="0"/>
        <v>8</v>
      </c>
      <c r="G6" s="165"/>
      <c r="H6" s="31">
        <v>0</v>
      </c>
      <c r="I6" s="32">
        <f t="shared" si="1"/>
        <v>8</v>
      </c>
      <c r="J6" s="166">
        <f>8+0</f>
        <v>8</v>
      </c>
      <c r="K6" s="34">
        <f t="shared" si="5"/>
        <v>3</v>
      </c>
      <c r="L6" s="167">
        <v>8</v>
      </c>
      <c r="M6" s="36">
        <v>0</v>
      </c>
      <c r="N6" s="37">
        <v>3</v>
      </c>
      <c r="O6" s="91">
        <v>0</v>
      </c>
      <c r="P6" s="107">
        <v>0</v>
      </c>
      <c r="Q6" s="168">
        <v>0</v>
      </c>
      <c r="R6" s="169">
        <v>0</v>
      </c>
      <c r="S6" s="232" t="s">
        <v>55</v>
      </c>
      <c r="T6" s="233"/>
      <c r="U6" s="233"/>
      <c r="V6" s="233"/>
      <c r="W6" s="234"/>
      <c r="X6" s="45" t="s">
        <v>18</v>
      </c>
      <c r="Y6" s="146"/>
      <c r="Z6" s="147" t="s">
        <v>45</v>
      </c>
      <c r="AA6" s="148"/>
      <c r="AB6" s="149">
        <f t="shared" si="2"/>
        <v>0</v>
      </c>
      <c r="AC6" s="150"/>
      <c r="AD6" s="151" t="s">
        <v>45</v>
      </c>
      <c r="AE6" s="152"/>
      <c r="AF6" s="153">
        <f t="shared" si="3"/>
        <v>0</v>
      </c>
      <c r="AG6" s="154"/>
      <c r="AH6" s="155" t="s">
        <v>45</v>
      </c>
      <c r="AI6" s="156"/>
      <c r="AJ6" s="157">
        <f t="shared" si="4"/>
        <v>0</v>
      </c>
    </row>
    <row r="7" spans="1:36" s="39" customFormat="1" ht="26.25" customHeight="1" x14ac:dyDescent="0.45">
      <c r="A7" s="118">
        <v>45383</v>
      </c>
      <c r="B7" s="26">
        <v>0.52083333333333337</v>
      </c>
      <c r="C7" s="164" t="s">
        <v>49</v>
      </c>
      <c r="D7" s="28">
        <v>4253</v>
      </c>
      <c r="E7" s="29">
        <v>4262</v>
      </c>
      <c r="F7" s="30">
        <f t="shared" si="0"/>
        <v>10</v>
      </c>
      <c r="G7" s="31">
        <v>1</v>
      </c>
      <c r="H7" s="31">
        <v>0</v>
      </c>
      <c r="I7" s="32">
        <f t="shared" si="1"/>
        <v>9</v>
      </c>
      <c r="J7" s="166">
        <f>9+0</f>
        <v>9</v>
      </c>
      <c r="K7" s="34">
        <f t="shared" si="5"/>
        <v>2</v>
      </c>
      <c r="L7" s="167">
        <v>4</v>
      </c>
      <c r="M7" s="36">
        <v>0</v>
      </c>
      <c r="N7" s="37">
        <v>3</v>
      </c>
      <c r="O7" s="91">
        <v>4</v>
      </c>
      <c r="P7" s="107">
        <v>0</v>
      </c>
      <c r="Q7" s="168">
        <v>0</v>
      </c>
      <c r="R7" s="169">
        <v>0</v>
      </c>
      <c r="S7" s="238"/>
      <c r="T7" s="233"/>
      <c r="U7" s="233"/>
      <c r="V7" s="233"/>
      <c r="W7" s="234"/>
      <c r="X7" s="45" t="s">
        <v>18</v>
      </c>
      <c r="Y7" s="146"/>
      <c r="Z7" s="147" t="s">
        <v>45</v>
      </c>
      <c r="AA7" s="148"/>
      <c r="AB7" s="149">
        <f t="shared" si="2"/>
        <v>0</v>
      </c>
      <c r="AC7" s="150"/>
      <c r="AD7" s="151" t="s">
        <v>45</v>
      </c>
      <c r="AE7" s="152"/>
      <c r="AF7" s="153">
        <f t="shared" si="3"/>
        <v>0</v>
      </c>
      <c r="AG7" s="154"/>
      <c r="AH7" s="155" t="s">
        <v>45</v>
      </c>
      <c r="AI7" s="156"/>
      <c r="AJ7" s="157">
        <f t="shared" si="4"/>
        <v>0</v>
      </c>
    </row>
    <row r="8" spans="1:36" s="39" customFormat="1" ht="26.25" customHeight="1" x14ac:dyDescent="0.45">
      <c r="A8" s="118">
        <v>45383</v>
      </c>
      <c r="B8" s="26">
        <v>4.1666666666666664E-2</v>
      </c>
      <c r="C8" s="164" t="s">
        <v>50</v>
      </c>
      <c r="D8" s="28">
        <v>4263</v>
      </c>
      <c r="E8" s="29">
        <v>4281</v>
      </c>
      <c r="F8" s="30">
        <f t="shared" si="0"/>
        <v>19</v>
      </c>
      <c r="G8" s="31">
        <v>4</v>
      </c>
      <c r="H8" s="31">
        <v>1</v>
      </c>
      <c r="I8" s="32">
        <f t="shared" si="1"/>
        <v>14</v>
      </c>
      <c r="J8" s="166">
        <f>14+1</f>
        <v>15</v>
      </c>
      <c r="K8" s="34">
        <f t="shared" si="5"/>
        <v>1</v>
      </c>
      <c r="L8" s="167">
        <v>7</v>
      </c>
      <c r="M8" s="36">
        <v>0</v>
      </c>
      <c r="N8" s="37">
        <v>0</v>
      </c>
      <c r="O8" s="91">
        <v>8</v>
      </c>
      <c r="P8" s="107">
        <v>1</v>
      </c>
      <c r="Q8" s="168">
        <v>0</v>
      </c>
      <c r="R8" s="169">
        <v>1</v>
      </c>
      <c r="S8" s="239" t="s">
        <v>47</v>
      </c>
      <c r="T8" s="240"/>
      <c r="U8" s="240"/>
      <c r="V8" s="240"/>
      <c r="W8" s="241"/>
      <c r="X8" s="45" t="s">
        <v>18</v>
      </c>
      <c r="Y8" s="146"/>
      <c r="Z8" s="147" t="s">
        <v>45</v>
      </c>
      <c r="AA8" s="148"/>
      <c r="AB8" s="149">
        <f t="shared" si="2"/>
        <v>0</v>
      </c>
      <c r="AC8" s="150"/>
      <c r="AD8" s="151" t="s">
        <v>45</v>
      </c>
      <c r="AE8" s="152"/>
      <c r="AF8" s="153">
        <f t="shared" si="3"/>
        <v>0</v>
      </c>
      <c r="AG8" s="154"/>
      <c r="AH8" s="155" t="s">
        <v>45</v>
      </c>
      <c r="AI8" s="156"/>
      <c r="AJ8" s="157">
        <f t="shared" si="4"/>
        <v>0</v>
      </c>
    </row>
    <row r="9" spans="1:36" s="39" customFormat="1" ht="26.25" customHeight="1" x14ac:dyDescent="0.45">
      <c r="A9" s="118">
        <v>45383</v>
      </c>
      <c r="B9" s="26">
        <v>8.3333333333333329E-2</v>
      </c>
      <c r="C9" s="164" t="s">
        <v>53</v>
      </c>
      <c r="D9" s="28">
        <v>4282</v>
      </c>
      <c r="E9" s="29">
        <v>4293</v>
      </c>
      <c r="F9" s="30">
        <f t="shared" si="0"/>
        <v>12</v>
      </c>
      <c r="G9" s="31">
        <v>0</v>
      </c>
      <c r="H9" s="31">
        <v>1</v>
      </c>
      <c r="I9" s="32">
        <f t="shared" si="1"/>
        <v>11</v>
      </c>
      <c r="J9" s="166">
        <f>11+1</f>
        <v>12</v>
      </c>
      <c r="K9" s="34">
        <f t="shared" si="5"/>
        <v>0</v>
      </c>
      <c r="L9" s="167">
        <v>7</v>
      </c>
      <c r="M9" s="36">
        <v>0</v>
      </c>
      <c r="N9" s="37">
        <v>1</v>
      </c>
      <c r="O9" s="91">
        <v>3</v>
      </c>
      <c r="P9" s="107">
        <v>1</v>
      </c>
      <c r="Q9" s="168">
        <v>0</v>
      </c>
      <c r="R9" s="169">
        <v>0</v>
      </c>
      <c r="S9" s="238"/>
      <c r="T9" s="233"/>
      <c r="U9" s="233"/>
      <c r="V9" s="233"/>
      <c r="W9" s="234"/>
      <c r="X9" s="45" t="s">
        <v>18</v>
      </c>
      <c r="Y9" s="146"/>
      <c r="Z9" s="147" t="s">
        <v>45</v>
      </c>
      <c r="AA9" s="148"/>
      <c r="AB9" s="149">
        <f t="shared" si="2"/>
        <v>0</v>
      </c>
      <c r="AC9" s="150"/>
      <c r="AD9" s="151" t="s">
        <v>45</v>
      </c>
      <c r="AE9" s="152"/>
      <c r="AF9" s="153">
        <f t="shared" si="3"/>
        <v>0</v>
      </c>
      <c r="AG9" s="154"/>
      <c r="AH9" s="155" t="s">
        <v>45</v>
      </c>
      <c r="AI9" s="156"/>
      <c r="AJ9" s="157">
        <f t="shared" si="4"/>
        <v>0</v>
      </c>
    </row>
    <row r="10" spans="1:36" s="39" customFormat="1" ht="26.25" customHeight="1" x14ac:dyDescent="0.45">
      <c r="A10" s="118">
        <v>45383</v>
      </c>
      <c r="B10" s="26">
        <v>0.125</v>
      </c>
      <c r="C10" s="164" t="s">
        <v>54</v>
      </c>
      <c r="D10" s="28">
        <v>4294</v>
      </c>
      <c r="E10" s="29">
        <v>4306</v>
      </c>
      <c r="F10" s="30">
        <f t="shared" si="0"/>
        <v>13</v>
      </c>
      <c r="G10" s="31">
        <v>0</v>
      </c>
      <c r="H10" s="31">
        <v>2</v>
      </c>
      <c r="I10" s="32">
        <f t="shared" si="1"/>
        <v>11</v>
      </c>
      <c r="J10" s="166">
        <f>11+2</f>
        <v>13</v>
      </c>
      <c r="K10" s="34">
        <f t="shared" si="5"/>
        <v>0</v>
      </c>
      <c r="L10" s="167">
        <v>4</v>
      </c>
      <c r="M10" s="36">
        <v>0</v>
      </c>
      <c r="N10" s="37">
        <v>3</v>
      </c>
      <c r="O10" s="91">
        <v>5</v>
      </c>
      <c r="P10" s="107">
        <v>1</v>
      </c>
      <c r="Q10" s="168">
        <v>0</v>
      </c>
      <c r="R10" s="169">
        <v>0</v>
      </c>
      <c r="S10" s="238"/>
      <c r="T10" s="233"/>
      <c r="U10" s="233"/>
      <c r="V10" s="233"/>
      <c r="W10" s="234"/>
      <c r="X10" s="45" t="s">
        <v>18</v>
      </c>
      <c r="Y10" s="146"/>
      <c r="Z10" s="147" t="s">
        <v>45</v>
      </c>
      <c r="AA10" s="148"/>
      <c r="AB10" s="149">
        <f t="shared" si="2"/>
        <v>0</v>
      </c>
      <c r="AC10" s="150"/>
      <c r="AD10" s="151" t="s">
        <v>45</v>
      </c>
      <c r="AE10" s="152"/>
      <c r="AF10" s="153">
        <f t="shared" si="3"/>
        <v>0</v>
      </c>
      <c r="AG10" s="154"/>
      <c r="AH10" s="155" t="s">
        <v>45</v>
      </c>
      <c r="AI10" s="156"/>
      <c r="AJ10" s="157">
        <f t="shared" si="4"/>
        <v>0</v>
      </c>
    </row>
    <row r="11" spans="1:36" s="39" customFormat="1" ht="26.25" customHeight="1" thickBot="1" x14ac:dyDescent="0.5">
      <c r="A11" s="118">
        <v>45383</v>
      </c>
      <c r="B11" s="26">
        <v>0.16666666666666666</v>
      </c>
      <c r="C11" s="164" t="s">
        <v>53</v>
      </c>
      <c r="D11" s="28">
        <v>4307</v>
      </c>
      <c r="E11" s="29">
        <v>4320</v>
      </c>
      <c r="F11" s="30">
        <f t="shared" si="0"/>
        <v>14</v>
      </c>
      <c r="G11" s="31">
        <v>0</v>
      </c>
      <c r="H11" s="31">
        <v>4</v>
      </c>
      <c r="I11" s="32">
        <f t="shared" si="1"/>
        <v>10</v>
      </c>
      <c r="J11" s="166">
        <f>10+4</f>
        <v>14</v>
      </c>
      <c r="K11" s="34">
        <f t="shared" si="5"/>
        <v>0</v>
      </c>
      <c r="L11" s="167">
        <v>8</v>
      </c>
      <c r="M11" s="36">
        <v>0</v>
      </c>
      <c r="N11" s="37">
        <v>0</v>
      </c>
      <c r="O11" s="91">
        <v>4</v>
      </c>
      <c r="P11" s="107">
        <v>2</v>
      </c>
      <c r="Q11" s="168">
        <v>0</v>
      </c>
      <c r="R11" s="169">
        <v>0</v>
      </c>
      <c r="S11" s="242"/>
      <c r="T11" s="243"/>
      <c r="U11" s="243"/>
      <c r="V11" s="243"/>
      <c r="W11" s="244"/>
      <c r="X11" s="45" t="s">
        <v>18</v>
      </c>
      <c r="Y11" s="146"/>
      <c r="Z11" s="147" t="s">
        <v>45</v>
      </c>
      <c r="AA11" s="148"/>
      <c r="AB11" s="149">
        <f t="shared" si="2"/>
        <v>0</v>
      </c>
      <c r="AC11" s="150"/>
      <c r="AD11" s="151" t="s">
        <v>45</v>
      </c>
      <c r="AE11" s="152"/>
      <c r="AF11" s="153">
        <f t="shared" si="3"/>
        <v>0</v>
      </c>
      <c r="AG11" s="154"/>
      <c r="AH11" s="155" t="s">
        <v>45</v>
      </c>
      <c r="AI11" s="156"/>
      <c r="AJ11" s="157">
        <f t="shared" si="4"/>
        <v>0</v>
      </c>
    </row>
    <row r="12" spans="1:36" s="39" customFormat="1" ht="26.25" customHeight="1" x14ac:dyDescent="0.45">
      <c r="A12" s="118">
        <v>45384</v>
      </c>
      <c r="B12" s="26">
        <v>0.41666666666666669</v>
      </c>
      <c r="C12" s="189" t="s">
        <v>68</v>
      </c>
      <c r="D12" s="28">
        <v>4322</v>
      </c>
      <c r="E12" s="29">
        <v>4328</v>
      </c>
      <c r="F12" s="30">
        <f t="shared" ref="F12" si="6">IF(ISBLANK(E12),0,(E12-D12+1))</f>
        <v>7</v>
      </c>
      <c r="G12" s="31">
        <v>4</v>
      </c>
      <c r="H12" s="31">
        <v>0</v>
      </c>
      <c r="I12" s="32">
        <f t="shared" ref="I12" si="7">F12-H12-G12</f>
        <v>3</v>
      </c>
      <c r="J12" s="166">
        <f>3+0</f>
        <v>3</v>
      </c>
      <c r="K12" s="34">
        <f>IF(ISBLANK(J12),-90,(-((J12)-SUM(M12:P12,L12))))</f>
        <v>0</v>
      </c>
      <c r="L12" s="167">
        <v>0</v>
      </c>
      <c r="M12" s="188">
        <v>3</v>
      </c>
      <c r="N12" s="37">
        <v>0</v>
      </c>
      <c r="O12" s="91">
        <v>0</v>
      </c>
      <c r="P12" s="107">
        <v>0</v>
      </c>
      <c r="Q12" s="168">
        <v>0</v>
      </c>
      <c r="R12" s="170">
        <v>0</v>
      </c>
      <c r="S12" s="202" t="s">
        <v>79</v>
      </c>
      <c r="T12" s="203"/>
      <c r="U12" s="203"/>
      <c r="V12" s="203"/>
      <c r="W12" s="204"/>
      <c r="X12" s="171" t="s">
        <v>18</v>
      </c>
      <c r="Y12" s="146"/>
      <c r="Z12" s="147" t="s">
        <v>45</v>
      </c>
      <c r="AA12" s="148"/>
      <c r="AB12" s="149">
        <f t="shared" ref="AB12:AB27" si="8">Y12+AA12</f>
        <v>0</v>
      </c>
      <c r="AC12" s="150"/>
      <c r="AD12" s="151" t="s">
        <v>45</v>
      </c>
      <c r="AE12" s="152"/>
      <c r="AF12" s="153">
        <f t="shared" ref="AF12:AF27" si="9">AC12+AE12</f>
        <v>0</v>
      </c>
      <c r="AG12" s="154"/>
      <c r="AH12" s="155" t="s">
        <v>45</v>
      </c>
      <c r="AI12" s="156"/>
      <c r="AJ12" s="157">
        <f t="shared" ref="AJ12:AJ27" si="10">AG12+AI12</f>
        <v>0</v>
      </c>
    </row>
    <row r="13" spans="1:36" s="39" customFormat="1" ht="27" customHeight="1" x14ac:dyDescent="0.45">
      <c r="A13" s="118">
        <v>45384</v>
      </c>
      <c r="B13" s="172">
        <v>0.41666666666666669</v>
      </c>
      <c r="C13" s="173" t="s">
        <v>69</v>
      </c>
      <c r="D13" s="42" t="s">
        <v>18</v>
      </c>
      <c r="E13" s="43" t="s">
        <v>18</v>
      </c>
      <c r="F13" s="30" t="s">
        <v>18</v>
      </c>
      <c r="G13" s="44" t="s">
        <v>18</v>
      </c>
      <c r="H13" s="45" t="s">
        <v>18</v>
      </c>
      <c r="I13" s="32" t="s">
        <v>18</v>
      </c>
      <c r="J13" s="46" t="s">
        <v>18</v>
      </c>
      <c r="K13" s="34" t="e">
        <f t="shared" ref="K13:K27" si="11">IF(ISBLANK(J13),-90,(-((J13)-SUM(M13:P13,L13))))</f>
        <v>#VALUE!</v>
      </c>
      <c r="L13" s="47" t="s">
        <v>18</v>
      </c>
      <c r="M13" s="48" t="s">
        <v>18</v>
      </c>
      <c r="N13" s="49" t="s">
        <v>18</v>
      </c>
      <c r="O13" s="92" t="s">
        <v>18</v>
      </c>
      <c r="P13" s="103" t="s">
        <v>18</v>
      </c>
      <c r="Q13" s="48" t="s">
        <v>18</v>
      </c>
      <c r="R13" s="92" t="s">
        <v>18</v>
      </c>
      <c r="S13" s="245" t="s">
        <v>56</v>
      </c>
      <c r="T13" s="246"/>
      <c r="U13" s="246"/>
      <c r="V13" s="246"/>
      <c r="W13" s="247"/>
      <c r="X13" s="171">
        <v>60</v>
      </c>
      <c r="Y13" s="146" t="s">
        <v>18</v>
      </c>
      <c r="Z13" s="147" t="s">
        <v>18</v>
      </c>
      <c r="AA13" s="148" t="s">
        <v>18</v>
      </c>
      <c r="AB13" s="149" t="s">
        <v>18</v>
      </c>
      <c r="AC13" s="150" t="s">
        <v>18</v>
      </c>
      <c r="AD13" s="151" t="s">
        <v>18</v>
      </c>
      <c r="AE13" s="152" t="s">
        <v>18</v>
      </c>
      <c r="AF13" s="153" t="s">
        <v>18</v>
      </c>
      <c r="AG13" s="154" t="s">
        <v>18</v>
      </c>
      <c r="AH13" s="155" t="s">
        <v>18</v>
      </c>
      <c r="AI13" s="156" t="s">
        <v>18</v>
      </c>
      <c r="AJ13" s="157" t="s">
        <v>18</v>
      </c>
    </row>
    <row r="14" spans="1:36" s="39" customFormat="1" ht="27" customHeight="1" x14ac:dyDescent="0.45">
      <c r="A14" s="118">
        <v>45384</v>
      </c>
      <c r="B14" s="172">
        <v>0.4375</v>
      </c>
      <c r="C14" s="173" t="s">
        <v>70</v>
      </c>
      <c r="D14" s="42" t="s">
        <v>18</v>
      </c>
      <c r="E14" s="43" t="s">
        <v>18</v>
      </c>
      <c r="F14" s="30" t="s">
        <v>18</v>
      </c>
      <c r="G14" s="44" t="s">
        <v>18</v>
      </c>
      <c r="H14" s="45" t="s">
        <v>18</v>
      </c>
      <c r="I14" s="32" t="s">
        <v>18</v>
      </c>
      <c r="J14" s="46" t="s">
        <v>18</v>
      </c>
      <c r="K14" s="34" t="e">
        <f t="shared" si="11"/>
        <v>#VALUE!</v>
      </c>
      <c r="L14" s="47" t="s">
        <v>18</v>
      </c>
      <c r="M14" s="48" t="s">
        <v>18</v>
      </c>
      <c r="N14" s="49" t="s">
        <v>18</v>
      </c>
      <c r="O14" s="92" t="s">
        <v>18</v>
      </c>
      <c r="P14" s="103" t="s">
        <v>18</v>
      </c>
      <c r="Q14" s="48" t="s">
        <v>18</v>
      </c>
      <c r="R14" s="92" t="s">
        <v>18</v>
      </c>
      <c r="S14" s="248" t="s">
        <v>57</v>
      </c>
      <c r="T14" s="249"/>
      <c r="U14" s="249"/>
      <c r="V14" s="249"/>
      <c r="W14" s="250"/>
      <c r="X14" s="171">
        <v>113</v>
      </c>
      <c r="Y14" s="146" t="s">
        <v>18</v>
      </c>
      <c r="Z14" s="147" t="s">
        <v>18</v>
      </c>
      <c r="AA14" s="148" t="s">
        <v>18</v>
      </c>
      <c r="AB14" s="149" t="s">
        <v>18</v>
      </c>
      <c r="AC14" s="150" t="s">
        <v>18</v>
      </c>
      <c r="AD14" s="151" t="s">
        <v>18</v>
      </c>
      <c r="AE14" s="152" t="s">
        <v>18</v>
      </c>
      <c r="AF14" s="153" t="s">
        <v>18</v>
      </c>
      <c r="AG14" s="154" t="s">
        <v>18</v>
      </c>
      <c r="AH14" s="155" t="s">
        <v>18</v>
      </c>
      <c r="AI14" s="156" t="s">
        <v>18</v>
      </c>
      <c r="AJ14" s="157" t="s">
        <v>18</v>
      </c>
    </row>
    <row r="15" spans="1:36" s="39" customFormat="1" ht="26.25" customHeight="1" x14ac:dyDescent="0.45">
      <c r="A15" s="118">
        <v>45384</v>
      </c>
      <c r="B15" s="26">
        <v>0.45833333333333331</v>
      </c>
      <c r="C15" s="164" t="s">
        <v>49</v>
      </c>
      <c r="D15" s="28">
        <v>4329</v>
      </c>
      <c r="E15" s="29">
        <v>4333</v>
      </c>
      <c r="F15" s="30">
        <f t="shared" ref="F15:F27" si="12">IF(ISBLANK(E15),0,(E15-D15+1))</f>
        <v>5</v>
      </c>
      <c r="G15" s="31">
        <v>0</v>
      </c>
      <c r="H15" s="31">
        <v>0</v>
      </c>
      <c r="I15" s="32">
        <f t="shared" ref="I15:I27" si="13">F15-H15-G15</f>
        <v>5</v>
      </c>
      <c r="J15" s="166">
        <f>5+0</f>
        <v>5</v>
      </c>
      <c r="K15" s="34">
        <f t="shared" si="11"/>
        <v>0</v>
      </c>
      <c r="L15" s="167">
        <v>1</v>
      </c>
      <c r="M15" s="36">
        <v>0</v>
      </c>
      <c r="N15" s="37">
        <v>0</v>
      </c>
      <c r="O15" s="91">
        <v>4</v>
      </c>
      <c r="P15" s="107">
        <v>0</v>
      </c>
      <c r="Q15" s="168">
        <v>0</v>
      </c>
      <c r="R15" s="170">
        <v>0</v>
      </c>
      <c r="S15" s="205" t="s">
        <v>58</v>
      </c>
      <c r="T15" s="206"/>
      <c r="U15" s="206"/>
      <c r="V15" s="206"/>
      <c r="W15" s="207"/>
      <c r="X15" s="171" t="s">
        <v>18</v>
      </c>
      <c r="Y15" s="146"/>
      <c r="Z15" s="147" t="s">
        <v>45</v>
      </c>
      <c r="AA15" s="148"/>
      <c r="AB15" s="149">
        <f t="shared" si="8"/>
        <v>0</v>
      </c>
      <c r="AC15" s="150"/>
      <c r="AD15" s="151" t="s">
        <v>45</v>
      </c>
      <c r="AE15" s="152"/>
      <c r="AF15" s="153">
        <f t="shared" si="9"/>
        <v>0</v>
      </c>
      <c r="AG15" s="154"/>
      <c r="AH15" s="155" t="s">
        <v>45</v>
      </c>
      <c r="AI15" s="156"/>
      <c r="AJ15" s="157">
        <f t="shared" si="10"/>
        <v>0</v>
      </c>
    </row>
    <row r="16" spans="1:36" s="39" customFormat="1" ht="27" customHeight="1" x14ac:dyDescent="0.45">
      <c r="A16" s="118">
        <v>45384</v>
      </c>
      <c r="B16" s="172">
        <v>0.45833333333333331</v>
      </c>
      <c r="C16" s="173" t="s">
        <v>71</v>
      </c>
      <c r="D16" s="42" t="s">
        <v>18</v>
      </c>
      <c r="E16" s="43" t="s">
        <v>18</v>
      </c>
      <c r="F16" s="30" t="s">
        <v>18</v>
      </c>
      <c r="G16" s="44" t="s">
        <v>18</v>
      </c>
      <c r="H16" s="45" t="s">
        <v>18</v>
      </c>
      <c r="I16" s="32" t="s">
        <v>18</v>
      </c>
      <c r="J16" s="46" t="s">
        <v>18</v>
      </c>
      <c r="K16" s="34" t="e">
        <f t="shared" si="11"/>
        <v>#VALUE!</v>
      </c>
      <c r="L16" s="47" t="s">
        <v>18</v>
      </c>
      <c r="M16" s="48" t="s">
        <v>18</v>
      </c>
      <c r="N16" s="49" t="s">
        <v>18</v>
      </c>
      <c r="O16" s="92" t="s">
        <v>18</v>
      </c>
      <c r="P16" s="103" t="s">
        <v>18</v>
      </c>
      <c r="Q16" s="48" t="s">
        <v>18</v>
      </c>
      <c r="R16" s="92" t="s">
        <v>18</v>
      </c>
      <c r="S16" s="245" t="s">
        <v>59</v>
      </c>
      <c r="T16" s="246"/>
      <c r="U16" s="246"/>
      <c r="V16" s="246"/>
      <c r="W16" s="247"/>
      <c r="X16" s="171">
        <v>30</v>
      </c>
      <c r="Y16" s="146" t="s">
        <v>18</v>
      </c>
      <c r="Z16" s="147" t="s">
        <v>18</v>
      </c>
      <c r="AA16" s="148" t="s">
        <v>18</v>
      </c>
      <c r="AB16" s="149" t="s">
        <v>18</v>
      </c>
      <c r="AC16" s="150" t="s">
        <v>18</v>
      </c>
      <c r="AD16" s="151" t="s">
        <v>18</v>
      </c>
      <c r="AE16" s="152" t="s">
        <v>18</v>
      </c>
      <c r="AF16" s="153" t="s">
        <v>18</v>
      </c>
      <c r="AG16" s="154" t="s">
        <v>18</v>
      </c>
      <c r="AH16" s="155" t="s">
        <v>18</v>
      </c>
      <c r="AI16" s="156" t="s">
        <v>18</v>
      </c>
      <c r="AJ16" s="157" t="s">
        <v>18</v>
      </c>
    </row>
    <row r="17" spans="1:36" s="39" customFormat="1" ht="27" customHeight="1" x14ac:dyDescent="0.45">
      <c r="A17" s="118">
        <v>45384</v>
      </c>
      <c r="B17" s="172">
        <v>0.48958333333333331</v>
      </c>
      <c r="C17" s="173" t="s">
        <v>72</v>
      </c>
      <c r="D17" s="42" t="s">
        <v>18</v>
      </c>
      <c r="E17" s="43" t="s">
        <v>18</v>
      </c>
      <c r="F17" s="30" t="s">
        <v>18</v>
      </c>
      <c r="G17" s="44" t="s">
        <v>18</v>
      </c>
      <c r="H17" s="45" t="s">
        <v>18</v>
      </c>
      <c r="I17" s="32" t="s">
        <v>18</v>
      </c>
      <c r="J17" s="46" t="s">
        <v>18</v>
      </c>
      <c r="K17" s="34" t="e">
        <f t="shared" si="11"/>
        <v>#VALUE!</v>
      </c>
      <c r="L17" s="47" t="s">
        <v>18</v>
      </c>
      <c r="M17" s="48" t="s">
        <v>18</v>
      </c>
      <c r="N17" s="49" t="s">
        <v>18</v>
      </c>
      <c r="O17" s="92" t="s">
        <v>18</v>
      </c>
      <c r="P17" s="103" t="s">
        <v>18</v>
      </c>
      <c r="Q17" s="48" t="s">
        <v>18</v>
      </c>
      <c r="R17" s="92" t="s">
        <v>18</v>
      </c>
      <c r="S17" s="245" t="s">
        <v>60</v>
      </c>
      <c r="T17" s="246"/>
      <c r="U17" s="246"/>
      <c r="V17" s="246"/>
      <c r="W17" s="247"/>
      <c r="X17" s="171">
        <v>80</v>
      </c>
      <c r="Y17" s="146" t="s">
        <v>18</v>
      </c>
      <c r="Z17" s="147" t="s">
        <v>18</v>
      </c>
      <c r="AA17" s="148" t="s">
        <v>18</v>
      </c>
      <c r="AB17" s="149" t="s">
        <v>18</v>
      </c>
      <c r="AC17" s="150" t="s">
        <v>18</v>
      </c>
      <c r="AD17" s="151" t="s">
        <v>18</v>
      </c>
      <c r="AE17" s="152" t="s">
        <v>18</v>
      </c>
      <c r="AF17" s="153" t="s">
        <v>18</v>
      </c>
      <c r="AG17" s="154" t="s">
        <v>18</v>
      </c>
      <c r="AH17" s="155" t="s">
        <v>18</v>
      </c>
      <c r="AI17" s="156" t="s">
        <v>18</v>
      </c>
      <c r="AJ17" s="157" t="s">
        <v>18</v>
      </c>
    </row>
    <row r="18" spans="1:36" s="39" customFormat="1" ht="26.25" customHeight="1" x14ac:dyDescent="0.45">
      <c r="A18" s="118">
        <v>45384</v>
      </c>
      <c r="B18" s="26">
        <v>0.5</v>
      </c>
      <c r="C18" s="189" t="s">
        <v>73</v>
      </c>
      <c r="D18" s="28">
        <v>4334</v>
      </c>
      <c r="E18" s="29">
        <v>4341</v>
      </c>
      <c r="F18" s="30">
        <f t="shared" si="12"/>
        <v>8</v>
      </c>
      <c r="G18" s="31">
        <v>0</v>
      </c>
      <c r="H18" s="31">
        <v>0</v>
      </c>
      <c r="I18" s="32">
        <f t="shared" si="13"/>
        <v>8</v>
      </c>
      <c r="J18" s="166">
        <f>8+0</f>
        <v>8</v>
      </c>
      <c r="K18" s="34">
        <f t="shared" si="11"/>
        <v>1</v>
      </c>
      <c r="L18" s="167">
        <v>3</v>
      </c>
      <c r="M18" s="188">
        <v>6</v>
      </c>
      <c r="N18" s="37">
        <v>0</v>
      </c>
      <c r="O18" s="91">
        <v>0</v>
      </c>
      <c r="P18" s="107">
        <v>0</v>
      </c>
      <c r="Q18" s="168">
        <v>0</v>
      </c>
      <c r="R18" s="170">
        <v>0</v>
      </c>
      <c r="S18" s="205" t="s">
        <v>80</v>
      </c>
      <c r="T18" s="206"/>
      <c r="U18" s="206"/>
      <c r="V18" s="206"/>
      <c r="W18" s="207"/>
      <c r="X18" s="171" t="s">
        <v>18</v>
      </c>
      <c r="Y18" s="146"/>
      <c r="Z18" s="147" t="s">
        <v>45</v>
      </c>
      <c r="AA18" s="148"/>
      <c r="AB18" s="149">
        <f t="shared" si="8"/>
        <v>0</v>
      </c>
      <c r="AC18" s="150"/>
      <c r="AD18" s="151" t="s">
        <v>45</v>
      </c>
      <c r="AE18" s="152"/>
      <c r="AF18" s="153">
        <f t="shared" si="9"/>
        <v>0</v>
      </c>
      <c r="AG18" s="154"/>
      <c r="AH18" s="155" t="s">
        <v>45</v>
      </c>
      <c r="AI18" s="156"/>
      <c r="AJ18" s="157">
        <f t="shared" si="10"/>
        <v>0</v>
      </c>
    </row>
    <row r="19" spans="1:36" s="39" customFormat="1" ht="26.25" customHeight="1" x14ac:dyDescent="0.45">
      <c r="A19" s="118">
        <v>45384</v>
      </c>
      <c r="B19" s="26">
        <v>0.52083333333333337</v>
      </c>
      <c r="C19" s="164" t="s">
        <v>68</v>
      </c>
      <c r="D19" s="28">
        <v>4342</v>
      </c>
      <c r="E19" s="29">
        <v>4361</v>
      </c>
      <c r="F19" s="30">
        <f t="shared" si="12"/>
        <v>20</v>
      </c>
      <c r="G19" s="31">
        <v>0</v>
      </c>
      <c r="H19" s="31">
        <v>1</v>
      </c>
      <c r="I19" s="32">
        <f t="shared" si="13"/>
        <v>19</v>
      </c>
      <c r="J19" s="166">
        <f>19+1</f>
        <v>20</v>
      </c>
      <c r="K19" s="34">
        <f t="shared" si="11"/>
        <v>0</v>
      </c>
      <c r="L19" s="167">
        <v>11</v>
      </c>
      <c r="M19" s="36">
        <v>0</v>
      </c>
      <c r="N19" s="37">
        <v>5</v>
      </c>
      <c r="O19" s="91">
        <v>3</v>
      </c>
      <c r="P19" s="107">
        <v>1</v>
      </c>
      <c r="Q19" s="168">
        <v>0</v>
      </c>
      <c r="R19" s="170">
        <v>0</v>
      </c>
      <c r="S19" s="205" t="s">
        <v>61</v>
      </c>
      <c r="T19" s="206"/>
      <c r="U19" s="206"/>
      <c r="V19" s="206"/>
      <c r="W19" s="207"/>
      <c r="X19" s="171" t="s">
        <v>18</v>
      </c>
      <c r="Y19" s="146"/>
      <c r="Z19" s="147" t="s">
        <v>45</v>
      </c>
      <c r="AA19" s="148"/>
      <c r="AB19" s="149">
        <f t="shared" si="8"/>
        <v>0</v>
      </c>
      <c r="AC19" s="150"/>
      <c r="AD19" s="151" t="s">
        <v>45</v>
      </c>
      <c r="AE19" s="152"/>
      <c r="AF19" s="153">
        <f t="shared" si="9"/>
        <v>0</v>
      </c>
      <c r="AG19" s="154"/>
      <c r="AH19" s="155" t="s">
        <v>45</v>
      </c>
      <c r="AI19" s="156"/>
      <c r="AJ19" s="157">
        <f t="shared" si="10"/>
        <v>0</v>
      </c>
    </row>
    <row r="20" spans="1:36" s="39" customFormat="1" ht="26.25" customHeight="1" x14ac:dyDescent="0.45">
      <c r="A20" s="118">
        <v>45384</v>
      </c>
      <c r="B20" s="26">
        <v>4.1666666666666664E-2</v>
      </c>
      <c r="C20" s="164" t="s">
        <v>74</v>
      </c>
      <c r="D20" s="28">
        <v>4362</v>
      </c>
      <c r="E20" s="29">
        <v>4375</v>
      </c>
      <c r="F20" s="30">
        <f t="shared" si="12"/>
        <v>14</v>
      </c>
      <c r="G20" s="31">
        <v>0</v>
      </c>
      <c r="H20" s="31">
        <v>0</v>
      </c>
      <c r="I20" s="32">
        <f t="shared" si="13"/>
        <v>14</v>
      </c>
      <c r="J20" s="166">
        <f>14+0</f>
        <v>14</v>
      </c>
      <c r="K20" s="34">
        <f t="shared" si="11"/>
        <v>0</v>
      </c>
      <c r="L20" s="167">
        <v>9</v>
      </c>
      <c r="M20" s="36">
        <v>0</v>
      </c>
      <c r="N20" s="37">
        <v>1</v>
      </c>
      <c r="O20" s="91">
        <v>4</v>
      </c>
      <c r="P20" s="107">
        <v>0</v>
      </c>
      <c r="Q20" s="168">
        <v>0</v>
      </c>
      <c r="R20" s="170">
        <v>0</v>
      </c>
      <c r="S20" s="251"/>
      <c r="T20" s="252"/>
      <c r="U20" s="252"/>
      <c r="V20" s="252"/>
      <c r="W20" s="253"/>
      <c r="X20" s="171" t="s">
        <v>18</v>
      </c>
      <c r="Y20" s="146"/>
      <c r="Z20" s="147" t="s">
        <v>45</v>
      </c>
      <c r="AA20" s="148"/>
      <c r="AB20" s="149">
        <f t="shared" si="8"/>
        <v>0</v>
      </c>
      <c r="AC20" s="150"/>
      <c r="AD20" s="151" t="s">
        <v>45</v>
      </c>
      <c r="AE20" s="152"/>
      <c r="AF20" s="153">
        <f t="shared" si="9"/>
        <v>0</v>
      </c>
      <c r="AG20" s="154"/>
      <c r="AH20" s="155" t="s">
        <v>45</v>
      </c>
      <c r="AI20" s="156"/>
      <c r="AJ20" s="157">
        <f t="shared" si="10"/>
        <v>0</v>
      </c>
    </row>
    <row r="21" spans="1:36" s="39" customFormat="1" ht="26.25" customHeight="1" x14ac:dyDescent="0.45">
      <c r="A21" s="118">
        <v>45384</v>
      </c>
      <c r="B21" s="26">
        <v>8.3333333333333329E-2</v>
      </c>
      <c r="C21" s="164" t="s">
        <v>75</v>
      </c>
      <c r="D21" s="28">
        <v>4376</v>
      </c>
      <c r="E21" s="29">
        <v>4385</v>
      </c>
      <c r="F21" s="30">
        <f t="shared" si="12"/>
        <v>10</v>
      </c>
      <c r="G21" s="31">
        <v>0</v>
      </c>
      <c r="H21" s="31">
        <v>0</v>
      </c>
      <c r="I21" s="32">
        <f t="shared" si="13"/>
        <v>10</v>
      </c>
      <c r="J21" s="166">
        <f>10+0</f>
        <v>10</v>
      </c>
      <c r="K21" s="34">
        <f t="shared" si="11"/>
        <v>0</v>
      </c>
      <c r="L21" s="167">
        <v>6</v>
      </c>
      <c r="M21" s="36">
        <v>0</v>
      </c>
      <c r="N21" s="37">
        <v>3</v>
      </c>
      <c r="O21" s="91">
        <v>1</v>
      </c>
      <c r="P21" s="107">
        <v>0</v>
      </c>
      <c r="Q21" s="168">
        <v>1</v>
      </c>
      <c r="R21" s="170">
        <v>0</v>
      </c>
      <c r="S21" s="251"/>
      <c r="T21" s="252"/>
      <c r="U21" s="252"/>
      <c r="V21" s="252"/>
      <c r="W21" s="253"/>
      <c r="X21" s="171" t="s">
        <v>18</v>
      </c>
      <c r="Y21" s="146"/>
      <c r="Z21" s="147" t="s">
        <v>45</v>
      </c>
      <c r="AA21" s="148"/>
      <c r="AB21" s="149">
        <f t="shared" si="8"/>
        <v>0</v>
      </c>
      <c r="AC21" s="150"/>
      <c r="AD21" s="151" t="s">
        <v>45</v>
      </c>
      <c r="AE21" s="152"/>
      <c r="AF21" s="153">
        <f t="shared" si="9"/>
        <v>0</v>
      </c>
      <c r="AG21" s="154"/>
      <c r="AH21" s="155" t="s">
        <v>45</v>
      </c>
      <c r="AI21" s="156"/>
      <c r="AJ21" s="157">
        <f t="shared" si="10"/>
        <v>0</v>
      </c>
    </row>
    <row r="22" spans="1:36" s="39" customFormat="1" ht="27" customHeight="1" x14ac:dyDescent="0.45">
      <c r="A22" s="118">
        <v>45384</v>
      </c>
      <c r="B22" s="172">
        <v>8.3333333333333329E-2</v>
      </c>
      <c r="C22" s="173" t="s">
        <v>49</v>
      </c>
      <c r="D22" s="42" t="s">
        <v>18</v>
      </c>
      <c r="E22" s="43" t="s">
        <v>18</v>
      </c>
      <c r="F22" s="30" t="s">
        <v>18</v>
      </c>
      <c r="G22" s="44" t="s">
        <v>18</v>
      </c>
      <c r="H22" s="45" t="s">
        <v>18</v>
      </c>
      <c r="I22" s="32" t="s">
        <v>18</v>
      </c>
      <c r="J22" s="46" t="s">
        <v>18</v>
      </c>
      <c r="K22" s="34" t="e">
        <f t="shared" si="11"/>
        <v>#VALUE!</v>
      </c>
      <c r="L22" s="47" t="s">
        <v>18</v>
      </c>
      <c r="M22" s="48" t="s">
        <v>18</v>
      </c>
      <c r="N22" s="49" t="s">
        <v>18</v>
      </c>
      <c r="O22" s="92" t="s">
        <v>18</v>
      </c>
      <c r="P22" s="103" t="s">
        <v>18</v>
      </c>
      <c r="Q22" s="48" t="s">
        <v>18</v>
      </c>
      <c r="R22" s="92" t="s">
        <v>18</v>
      </c>
      <c r="S22" s="245" t="s">
        <v>62</v>
      </c>
      <c r="T22" s="246"/>
      <c r="U22" s="246"/>
      <c r="V22" s="246"/>
      <c r="W22" s="247"/>
      <c r="X22" s="171">
        <v>50</v>
      </c>
      <c r="Y22" s="146" t="s">
        <v>18</v>
      </c>
      <c r="Z22" s="147" t="s">
        <v>18</v>
      </c>
      <c r="AA22" s="148" t="s">
        <v>18</v>
      </c>
      <c r="AB22" s="149" t="s">
        <v>18</v>
      </c>
      <c r="AC22" s="150" t="s">
        <v>18</v>
      </c>
      <c r="AD22" s="151" t="s">
        <v>18</v>
      </c>
      <c r="AE22" s="152" t="s">
        <v>18</v>
      </c>
      <c r="AF22" s="153" t="s">
        <v>18</v>
      </c>
      <c r="AG22" s="154" t="s">
        <v>18</v>
      </c>
      <c r="AH22" s="155" t="s">
        <v>18</v>
      </c>
      <c r="AI22" s="156" t="s">
        <v>18</v>
      </c>
      <c r="AJ22" s="157" t="s">
        <v>18</v>
      </c>
    </row>
    <row r="23" spans="1:36" s="39" customFormat="1" ht="27" customHeight="1" x14ac:dyDescent="0.45">
      <c r="A23" s="118">
        <v>45384</v>
      </c>
      <c r="B23" s="172">
        <v>8.3333333333333329E-2</v>
      </c>
      <c r="C23" s="173" t="s">
        <v>54</v>
      </c>
      <c r="D23" s="42" t="s">
        <v>18</v>
      </c>
      <c r="E23" s="43" t="s">
        <v>18</v>
      </c>
      <c r="F23" s="30" t="s">
        <v>18</v>
      </c>
      <c r="G23" s="44" t="s">
        <v>18</v>
      </c>
      <c r="H23" s="45" t="s">
        <v>18</v>
      </c>
      <c r="I23" s="32" t="s">
        <v>18</v>
      </c>
      <c r="J23" s="46" t="s">
        <v>18</v>
      </c>
      <c r="K23" s="34" t="e">
        <f t="shared" si="11"/>
        <v>#VALUE!</v>
      </c>
      <c r="L23" s="47" t="s">
        <v>18</v>
      </c>
      <c r="M23" s="48" t="s">
        <v>18</v>
      </c>
      <c r="N23" s="49" t="s">
        <v>18</v>
      </c>
      <c r="O23" s="92" t="s">
        <v>18</v>
      </c>
      <c r="P23" s="103" t="s">
        <v>18</v>
      </c>
      <c r="Q23" s="48" t="s">
        <v>18</v>
      </c>
      <c r="R23" s="92" t="s">
        <v>18</v>
      </c>
      <c r="S23" s="245" t="s">
        <v>63</v>
      </c>
      <c r="T23" s="246"/>
      <c r="U23" s="246"/>
      <c r="V23" s="246"/>
      <c r="W23" s="247"/>
      <c r="X23" s="171">
        <v>25</v>
      </c>
      <c r="Y23" s="146" t="s">
        <v>18</v>
      </c>
      <c r="Z23" s="147" t="s">
        <v>18</v>
      </c>
      <c r="AA23" s="148" t="s">
        <v>18</v>
      </c>
      <c r="AB23" s="149" t="s">
        <v>18</v>
      </c>
      <c r="AC23" s="150" t="s">
        <v>18</v>
      </c>
      <c r="AD23" s="151" t="s">
        <v>18</v>
      </c>
      <c r="AE23" s="152" t="s">
        <v>18</v>
      </c>
      <c r="AF23" s="153" t="s">
        <v>18</v>
      </c>
      <c r="AG23" s="154" t="s">
        <v>18</v>
      </c>
      <c r="AH23" s="155" t="s">
        <v>18</v>
      </c>
      <c r="AI23" s="156" t="s">
        <v>18</v>
      </c>
      <c r="AJ23" s="157" t="s">
        <v>18</v>
      </c>
    </row>
    <row r="24" spans="1:36" s="39" customFormat="1" ht="27" customHeight="1" x14ac:dyDescent="0.45">
      <c r="A24" s="118">
        <v>45384</v>
      </c>
      <c r="B24" s="172">
        <v>0.10416666666666667</v>
      </c>
      <c r="C24" s="173" t="s">
        <v>76</v>
      </c>
      <c r="D24" s="42" t="s">
        <v>18</v>
      </c>
      <c r="E24" s="43" t="s">
        <v>18</v>
      </c>
      <c r="F24" s="30" t="s">
        <v>18</v>
      </c>
      <c r="G24" s="44" t="s">
        <v>18</v>
      </c>
      <c r="H24" s="45" t="s">
        <v>18</v>
      </c>
      <c r="I24" s="32" t="s">
        <v>18</v>
      </c>
      <c r="J24" s="46" t="s">
        <v>18</v>
      </c>
      <c r="K24" s="34" t="e">
        <f t="shared" si="11"/>
        <v>#VALUE!</v>
      </c>
      <c r="L24" s="47" t="s">
        <v>18</v>
      </c>
      <c r="M24" s="48" t="s">
        <v>18</v>
      </c>
      <c r="N24" s="49" t="s">
        <v>18</v>
      </c>
      <c r="O24" s="92" t="s">
        <v>18</v>
      </c>
      <c r="P24" s="103" t="s">
        <v>18</v>
      </c>
      <c r="Q24" s="48" t="s">
        <v>18</v>
      </c>
      <c r="R24" s="92" t="s">
        <v>18</v>
      </c>
      <c r="S24" s="245" t="s">
        <v>64</v>
      </c>
      <c r="T24" s="246"/>
      <c r="U24" s="246"/>
      <c r="V24" s="246"/>
      <c r="W24" s="247"/>
      <c r="X24" s="171">
        <v>66</v>
      </c>
      <c r="Y24" s="146" t="s">
        <v>18</v>
      </c>
      <c r="Z24" s="147" t="s">
        <v>18</v>
      </c>
      <c r="AA24" s="148" t="s">
        <v>18</v>
      </c>
      <c r="AB24" s="149" t="s">
        <v>18</v>
      </c>
      <c r="AC24" s="150" t="s">
        <v>18</v>
      </c>
      <c r="AD24" s="151" t="s">
        <v>18</v>
      </c>
      <c r="AE24" s="152" t="s">
        <v>18</v>
      </c>
      <c r="AF24" s="153" t="s">
        <v>18</v>
      </c>
      <c r="AG24" s="154" t="s">
        <v>18</v>
      </c>
      <c r="AH24" s="155" t="s">
        <v>18</v>
      </c>
      <c r="AI24" s="156" t="s">
        <v>18</v>
      </c>
      <c r="AJ24" s="157" t="s">
        <v>18</v>
      </c>
    </row>
    <row r="25" spans="1:36" s="39" customFormat="1" ht="27" customHeight="1" x14ac:dyDescent="0.45">
      <c r="A25" s="118">
        <v>45384</v>
      </c>
      <c r="B25" s="172">
        <v>0.10416666666666667</v>
      </c>
      <c r="C25" s="173" t="s">
        <v>77</v>
      </c>
      <c r="D25" s="42" t="s">
        <v>18</v>
      </c>
      <c r="E25" s="43" t="s">
        <v>18</v>
      </c>
      <c r="F25" s="30" t="s">
        <v>18</v>
      </c>
      <c r="G25" s="44" t="s">
        <v>18</v>
      </c>
      <c r="H25" s="45" t="s">
        <v>18</v>
      </c>
      <c r="I25" s="32" t="s">
        <v>18</v>
      </c>
      <c r="J25" s="46" t="s">
        <v>18</v>
      </c>
      <c r="K25" s="34" t="e">
        <f t="shared" si="11"/>
        <v>#VALUE!</v>
      </c>
      <c r="L25" s="47" t="s">
        <v>18</v>
      </c>
      <c r="M25" s="48" t="s">
        <v>18</v>
      </c>
      <c r="N25" s="49" t="s">
        <v>18</v>
      </c>
      <c r="O25" s="92" t="s">
        <v>18</v>
      </c>
      <c r="P25" s="103" t="s">
        <v>18</v>
      </c>
      <c r="Q25" s="48" t="s">
        <v>18</v>
      </c>
      <c r="R25" s="92" t="s">
        <v>18</v>
      </c>
      <c r="S25" s="245" t="s">
        <v>65</v>
      </c>
      <c r="T25" s="246"/>
      <c r="U25" s="246"/>
      <c r="V25" s="246"/>
      <c r="W25" s="247"/>
      <c r="X25" s="171">
        <v>23</v>
      </c>
      <c r="Y25" s="146" t="s">
        <v>18</v>
      </c>
      <c r="Z25" s="147" t="s">
        <v>18</v>
      </c>
      <c r="AA25" s="148" t="s">
        <v>18</v>
      </c>
      <c r="AB25" s="149" t="s">
        <v>18</v>
      </c>
      <c r="AC25" s="150" t="s">
        <v>18</v>
      </c>
      <c r="AD25" s="151" t="s">
        <v>18</v>
      </c>
      <c r="AE25" s="152" t="s">
        <v>18</v>
      </c>
      <c r="AF25" s="153" t="s">
        <v>18</v>
      </c>
      <c r="AG25" s="154" t="s">
        <v>18</v>
      </c>
      <c r="AH25" s="155" t="s">
        <v>18</v>
      </c>
      <c r="AI25" s="156" t="s">
        <v>18</v>
      </c>
      <c r="AJ25" s="157" t="s">
        <v>18</v>
      </c>
    </row>
    <row r="26" spans="1:36" s="39" customFormat="1" ht="26.25" customHeight="1" x14ac:dyDescent="0.45">
      <c r="A26" s="118">
        <v>45384</v>
      </c>
      <c r="B26" s="26">
        <v>0.125</v>
      </c>
      <c r="C26" s="164" t="s">
        <v>78</v>
      </c>
      <c r="D26" s="28">
        <v>4386</v>
      </c>
      <c r="E26" s="29">
        <v>4399</v>
      </c>
      <c r="F26" s="30">
        <f t="shared" si="12"/>
        <v>14</v>
      </c>
      <c r="G26" s="31">
        <v>2</v>
      </c>
      <c r="H26" s="31">
        <v>3</v>
      </c>
      <c r="I26" s="32">
        <f t="shared" si="13"/>
        <v>9</v>
      </c>
      <c r="J26" s="166">
        <f>9+3</f>
        <v>12</v>
      </c>
      <c r="K26" s="34">
        <f t="shared" si="11"/>
        <v>0</v>
      </c>
      <c r="L26" s="167">
        <v>3</v>
      </c>
      <c r="M26" s="36">
        <v>0</v>
      </c>
      <c r="N26" s="37">
        <v>2</v>
      </c>
      <c r="O26" s="91">
        <v>5</v>
      </c>
      <c r="P26" s="107">
        <v>2</v>
      </c>
      <c r="Q26" s="168">
        <v>0</v>
      </c>
      <c r="R26" s="170">
        <v>0</v>
      </c>
      <c r="S26" s="205" t="s">
        <v>66</v>
      </c>
      <c r="T26" s="206"/>
      <c r="U26" s="206"/>
      <c r="V26" s="206"/>
      <c r="W26" s="207"/>
      <c r="X26" s="171" t="s">
        <v>18</v>
      </c>
      <c r="Y26" s="146"/>
      <c r="Z26" s="147" t="s">
        <v>45</v>
      </c>
      <c r="AA26" s="148"/>
      <c r="AB26" s="149">
        <f t="shared" si="8"/>
        <v>0</v>
      </c>
      <c r="AC26" s="150"/>
      <c r="AD26" s="151" t="s">
        <v>45</v>
      </c>
      <c r="AE26" s="152"/>
      <c r="AF26" s="153">
        <f t="shared" si="9"/>
        <v>0</v>
      </c>
      <c r="AG26" s="154"/>
      <c r="AH26" s="155" t="s">
        <v>45</v>
      </c>
      <c r="AI26" s="156"/>
      <c r="AJ26" s="157">
        <f t="shared" si="10"/>
        <v>0</v>
      </c>
    </row>
    <row r="27" spans="1:36" s="39" customFormat="1" ht="26.25" customHeight="1" thickBot="1" x14ac:dyDescent="0.5">
      <c r="A27" s="118">
        <v>45384</v>
      </c>
      <c r="B27" s="26">
        <v>0.16666666666666666</v>
      </c>
      <c r="C27" s="164" t="s">
        <v>54</v>
      </c>
      <c r="D27" s="28">
        <v>4400</v>
      </c>
      <c r="E27" s="29">
        <v>4408</v>
      </c>
      <c r="F27" s="30">
        <f t="shared" si="12"/>
        <v>9</v>
      </c>
      <c r="G27" s="31">
        <v>0</v>
      </c>
      <c r="H27" s="31">
        <v>1</v>
      </c>
      <c r="I27" s="32">
        <f t="shared" si="13"/>
        <v>8</v>
      </c>
      <c r="J27" s="166">
        <f>8+1</f>
        <v>9</v>
      </c>
      <c r="K27" s="34">
        <f t="shared" si="11"/>
        <v>0</v>
      </c>
      <c r="L27" s="167">
        <v>3</v>
      </c>
      <c r="M27" s="174">
        <v>5</v>
      </c>
      <c r="N27" s="37">
        <v>0</v>
      </c>
      <c r="O27" s="91">
        <v>1</v>
      </c>
      <c r="P27" s="107">
        <v>0</v>
      </c>
      <c r="Q27" s="168">
        <v>0</v>
      </c>
      <c r="R27" s="170">
        <v>0</v>
      </c>
      <c r="S27" s="214" t="s">
        <v>67</v>
      </c>
      <c r="T27" s="215"/>
      <c r="U27" s="215"/>
      <c r="V27" s="215"/>
      <c r="W27" s="216"/>
      <c r="X27" s="171" t="s">
        <v>18</v>
      </c>
      <c r="Y27" s="146"/>
      <c r="Z27" s="147" t="s">
        <v>45</v>
      </c>
      <c r="AA27" s="148"/>
      <c r="AB27" s="149">
        <f t="shared" si="8"/>
        <v>0</v>
      </c>
      <c r="AC27" s="150"/>
      <c r="AD27" s="151" t="s">
        <v>45</v>
      </c>
      <c r="AE27" s="152"/>
      <c r="AF27" s="153">
        <f t="shared" si="9"/>
        <v>0</v>
      </c>
      <c r="AG27" s="154"/>
      <c r="AH27" s="155" t="s">
        <v>45</v>
      </c>
      <c r="AI27" s="156"/>
      <c r="AJ27" s="157">
        <f t="shared" si="10"/>
        <v>0</v>
      </c>
    </row>
    <row r="28" spans="1:36" s="39" customFormat="1" ht="26.25" customHeight="1" x14ac:dyDescent="0.45">
      <c r="A28" s="118">
        <v>45385</v>
      </c>
      <c r="B28" s="26">
        <v>0.41666666666666669</v>
      </c>
      <c r="C28" s="164" t="s">
        <v>73</v>
      </c>
      <c r="D28" s="28">
        <v>4409</v>
      </c>
      <c r="E28" s="29">
        <v>4412</v>
      </c>
      <c r="F28" s="30">
        <f t="shared" ref="F28:F38" si="14">IF(ISBLANK(E28),0,(E28-D28+1))</f>
        <v>4</v>
      </c>
      <c r="G28" s="31">
        <v>2</v>
      </c>
      <c r="H28" s="31">
        <v>0</v>
      </c>
      <c r="I28" s="32">
        <f t="shared" ref="I28:I38" si="15">F28-H28-G28</f>
        <v>2</v>
      </c>
      <c r="J28" s="166">
        <f>2+0</f>
        <v>2</v>
      </c>
      <c r="K28" s="34">
        <f>IF(ISBLANK(J28),-90,(-((J28)-SUM(M28:P28,L28))))</f>
        <v>0</v>
      </c>
      <c r="L28" s="167">
        <v>2</v>
      </c>
      <c r="M28" s="36">
        <v>0</v>
      </c>
      <c r="N28" s="37">
        <v>0</v>
      </c>
      <c r="O28" s="91">
        <v>0</v>
      </c>
      <c r="P28" s="107">
        <v>0</v>
      </c>
      <c r="Q28" s="168">
        <v>0</v>
      </c>
      <c r="R28" s="169">
        <v>0</v>
      </c>
      <c r="S28" s="257" t="s">
        <v>81</v>
      </c>
      <c r="T28" s="258"/>
      <c r="U28" s="258"/>
      <c r="V28" s="258"/>
      <c r="W28" s="259"/>
      <c r="X28" s="45" t="s">
        <v>18</v>
      </c>
      <c r="Y28" s="146"/>
      <c r="Z28" s="147" t="s">
        <v>45</v>
      </c>
      <c r="AA28" s="148"/>
      <c r="AB28" s="149">
        <f t="shared" ref="AB28:AB38" si="16">Y28+AA28</f>
        <v>0</v>
      </c>
      <c r="AC28" s="150"/>
      <c r="AD28" s="151" t="s">
        <v>45</v>
      </c>
      <c r="AE28" s="152"/>
      <c r="AF28" s="153">
        <f t="shared" ref="AF28:AF38" si="17">AC28+AE28</f>
        <v>0</v>
      </c>
      <c r="AG28" s="154"/>
      <c r="AH28" s="155" t="s">
        <v>45</v>
      </c>
      <c r="AI28" s="156"/>
      <c r="AJ28" s="157">
        <f t="shared" ref="AJ28:AJ38" si="18">AG28+AI28</f>
        <v>0</v>
      </c>
    </row>
    <row r="29" spans="1:36" s="39" customFormat="1" ht="26.25" customHeight="1" x14ac:dyDescent="0.45">
      <c r="A29" s="118">
        <v>45385</v>
      </c>
      <c r="B29" s="26">
        <v>0.45833333333333331</v>
      </c>
      <c r="C29" s="164" t="s">
        <v>50</v>
      </c>
      <c r="D29" s="28">
        <v>4413</v>
      </c>
      <c r="E29" s="29">
        <v>4415</v>
      </c>
      <c r="F29" s="30">
        <f t="shared" si="14"/>
        <v>3</v>
      </c>
      <c r="G29" s="31">
        <v>0</v>
      </c>
      <c r="H29" s="31">
        <v>0</v>
      </c>
      <c r="I29" s="32">
        <f t="shared" si="15"/>
        <v>3</v>
      </c>
      <c r="J29" s="166">
        <f>3+0</f>
        <v>3</v>
      </c>
      <c r="K29" s="34">
        <f t="shared" ref="K29:K41" si="19">IF(ISBLANK(J29),-90,(-((J29)-SUM(M29:P29,L29))))</f>
        <v>0</v>
      </c>
      <c r="L29" s="167">
        <v>2</v>
      </c>
      <c r="M29" s="36">
        <v>0</v>
      </c>
      <c r="N29" s="37">
        <v>0</v>
      </c>
      <c r="O29" s="91">
        <v>1</v>
      </c>
      <c r="P29" s="107">
        <v>0</v>
      </c>
      <c r="Q29" s="168">
        <v>0</v>
      </c>
      <c r="R29" s="169">
        <v>0</v>
      </c>
      <c r="S29" s="217"/>
      <c r="T29" s="218"/>
      <c r="U29" s="218"/>
      <c r="V29" s="218"/>
      <c r="W29" s="260"/>
      <c r="X29" s="45" t="s">
        <v>18</v>
      </c>
      <c r="Y29" s="146"/>
      <c r="Z29" s="147" t="s">
        <v>45</v>
      </c>
      <c r="AA29" s="148"/>
      <c r="AB29" s="149">
        <f t="shared" si="16"/>
        <v>0</v>
      </c>
      <c r="AC29" s="150"/>
      <c r="AD29" s="151" t="s">
        <v>45</v>
      </c>
      <c r="AE29" s="152"/>
      <c r="AF29" s="153">
        <f t="shared" si="17"/>
        <v>0</v>
      </c>
      <c r="AG29" s="154"/>
      <c r="AH29" s="155" t="s">
        <v>45</v>
      </c>
      <c r="AI29" s="156"/>
      <c r="AJ29" s="157">
        <f t="shared" si="18"/>
        <v>0</v>
      </c>
    </row>
    <row r="30" spans="1:36" s="39" customFormat="1" ht="26.25" customHeight="1" x14ac:dyDescent="0.45">
      <c r="A30" s="118">
        <v>45385</v>
      </c>
      <c r="B30" s="26">
        <v>0.5</v>
      </c>
      <c r="C30" s="164" t="s">
        <v>89</v>
      </c>
      <c r="D30" s="28">
        <v>4416</v>
      </c>
      <c r="E30" s="29">
        <v>4417</v>
      </c>
      <c r="F30" s="30">
        <f t="shared" si="14"/>
        <v>2</v>
      </c>
      <c r="G30" s="31">
        <v>0</v>
      </c>
      <c r="H30" s="31">
        <v>0</v>
      </c>
      <c r="I30" s="32">
        <f t="shared" si="15"/>
        <v>2</v>
      </c>
      <c r="J30" s="166">
        <f>2+0</f>
        <v>2</v>
      </c>
      <c r="K30" s="34">
        <f t="shared" si="19"/>
        <v>0</v>
      </c>
      <c r="L30" s="167">
        <v>1</v>
      </c>
      <c r="M30" s="36">
        <v>0</v>
      </c>
      <c r="N30" s="37">
        <v>0</v>
      </c>
      <c r="O30" s="91">
        <v>1</v>
      </c>
      <c r="P30" s="107">
        <v>0</v>
      </c>
      <c r="Q30" s="168">
        <v>0</v>
      </c>
      <c r="R30" s="169">
        <v>0</v>
      </c>
      <c r="S30" s="217"/>
      <c r="T30" s="218"/>
      <c r="U30" s="218"/>
      <c r="V30" s="218"/>
      <c r="W30" s="260"/>
      <c r="X30" s="45" t="s">
        <v>18</v>
      </c>
      <c r="Y30" s="146"/>
      <c r="Z30" s="147" t="s">
        <v>45</v>
      </c>
      <c r="AA30" s="148"/>
      <c r="AB30" s="149">
        <f t="shared" si="16"/>
        <v>0</v>
      </c>
      <c r="AC30" s="150"/>
      <c r="AD30" s="151" t="s">
        <v>45</v>
      </c>
      <c r="AE30" s="152"/>
      <c r="AF30" s="153">
        <f t="shared" si="17"/>
        <v>0</v>
      </c>
      <c r="AG30" s="154"/>
      <c r="AH30" s="155" t="s">
        <v>45</v>
      </c>
      <c r="AI30" s="156"/>
      <c r="AJ30" s="157">
        <f t="shared" si="18"/>
        <v>0</v>
      </c>
    </row>
    <row r="31" spans="1:36" s="39" customFormat="1" ht="26.25" customHeight="1" x14ac:dyDescent="0.45">
      <c r="A31" s="118">
        <v>45385</v>
      </c>
      <c r="B31" s="172">
        <v>0.5</v>
      </c>
      <c r="C31" s="173" t="s">
        <v>90</v>
      </c>
      <c r="D31" s="42" t="s">
        <v>18</v>
      </c>
      <c r="E31" s="43" t="s">
        <v>18</v>
      </c>
      <c r="F31" s="30" t="s">
        <v>18</v>
      </c>
      <c r="G31" s="44" t="s">
        <v>18</v>
      </c>
      <c r="H31" s="45" t="s">
        <v>18</v>
      </c>
      <c r="I31" s="32" t="s">
        <v>18</v>
      </c>
      <c r="J31" s="46" t="s">
        <v>18</v>
      </c>
      <c r="K31" s="34" t="e">
        <f t="shared" si="19"/>
        <v>#VALUE!</v>
      </c>
      <c r="L31" s="47" t="s">
        <v>18</v>
      </c>
      <c r="M31" s="48" t="s">
        <v>18</v>
      </c>
      <c r="N31" s="49" t="s">
        <v>18</v>
      </c>
      <c r="O31" s="92" t="s">
        <v>18</v>
      </c>
      <c r="P31" s="103" t="s">
        <v>18</v>
      </c>
      <c r="Q31" s="48" t="s">
        <v>18</v>
      </c>
      <c r="R31" s="50" t="s">
        <v>18</v>
      </c>
      <c r="S31" s="254" t="s">
        <v>82</v>
      </c>
      <c r="T31" s="255"/>
      <c r="U31" s="255"/>
      <c r="V31" s="255"/>
      <c r="W31" s="256"/>
      <c r="X31" s="45">
        <v>50</v>
      </c>
      <c r="Y31" s="146" t="s">
        <v>18</v>
      </c>
      <c r="Z31" s="147" t="s">
        <v>18</v>
      </c>
      <c r="AA31" s="148" t="s">
        <v>18</v>
      </c>
      <c r="AB31" s="149" t="s">
        <v>18</v>
      </c>
      <c r="AC31" s="150" t="s">
        <v>18</v>
      </c>
      <c r="AD31" s="151" t="s">
        <v>18</v>
      </c>
      <c r="AE31" s="152" t="s">
        <v>18</v>
      </c>
      <c r="AF31" s="153" t="s">
        <v>18</v>
      </c>
      <c r="AG31" s="154" t="s">
        <v>18</v>
      </c>
      <c r="AH31" s="155" t="s">
        <v>18</v>
      </c>
      <c r="AI31" s="156" t="s">
        <v>18</v>
      </c>
      <c r="AJ31" s="157" t="s">
        <v>18</v>
      </c>
    </row>
    <row r="32" spans="1:36" s="39" customFormat="1" ht="26.25" customHeight="1" x14ac:dyDescent="0.45">
      <c r="A32" s="118">
        <v>45385</v>
      </c>
      <c r="B32" s="26">
        <v>0.52083333333333337</v>
      </c>
      <c r="C32" s="164" t="s">
        <v>73</v>
      </c>
      <c r="D32" s="28">
        <v>4418</v>
      </c>
      <c r="E32" s="29">
        <v>4428</v>
      </c>
      <c r="F32" s="30">
        <f t="shared" si="14"/>
        <v>11</v>
      </c>
      <c r="G32" s="31">
        <v>0</v>
      </c>
      <c r="H32" s="31">
        <v>0</v>
      </c>
      <c r="I32" s="32">
        <f t="shared" si="15"/>
        <v>11</v>
      </c>
      <c r="J32" s="166">
        <f>11+0</f>
        <v>11</v>
      </c>
      <c r="K32" s="34">
        <f t="shared" si="19"/>
        <v>1</v>
      </c>
      <c r="L32" s="167">
        <v>3</v>
      </c>
      <c r="M32" s="36">
        <v>0</v>
      </c>
      <c r="N32" s="37">
        <v>1</v>
      </c>
      <c r="O32" s="91">
        <v>8</v>
      </c>
      <c r="P32" s="107">
        <v>0</v>
      </c>
      <c r="Q32" s="168">
        <v>1</v>
      </c>
      <c r="R32" s="169">
        <v>0</v>
      </c>
      <c r="S32" s="261" t="s">
        <v>83</v>
      </c>
      <c r="T32" s="262"/>
      <c r="U32" s="262"/>
      <c r="V32" s="262"/>
      <c r="W32" s="263"/>
      <c r="X32" s="45" t="s">
        <v>18</v>
      </c>
      <c r="Y32" s="146"/>
      <c r="Z32" s="147" t="s">
        <v>45</v>
      </c>
      <c r="AA32" s="148"/>
      <c r="AB32" s="149">
        <f t="shared" si="16"/>
        <v>0</v>
      </c>
      <c r="AC32" s="150"/>
      <c r="AD32" s="151" t="s">
        <v>45</v>
      </c>
      <c r="AE32" s="152"/>
      <c r="AF32" s="153">
        <f t="shared" si="17"/>
        <v>0</v>
      </c>
      <c r="AG32" s="154"/>
      <c r="AH32" s="155" t="s">
        <v>45</v>
      </c>
      <c r="AI32" s="156"/>
      <c r="AJ32" s="157">
        <f t="shared" si="18"/>
        <v>0</v>
      </c>
    </row>
    <row r="33" spans="1:36" s="39" customFormat="1" ht="26.25" customHeight="1" x14ac:dyDescent="0.45">
      <c r="A33" s="118">
        <v>45385</v>
      </c>
      <c r="B33" s="26">
        <v>4.1666666666666664E-2</v>
      </c>
      <c r="C33" s="164" t="s">
        <v>50</v>
      </c>
      <c r="D33" s="28">
        <v>4429</v>
      </c>
      <c r="E33" s="29">
        <v>4437</v>
      </c>
      <c r="F33" s="30">
        <f t="shared" si="14"/>
        <v>9</v>
      </c>
      <c r="G33" s="31">
        <v>0</v>
      </c>
      <c r="H33" s="31">
        <v>1</v>
      </c>
      <c r="I33" s="32">
        <f t="shared" si="15"/>
        <v>8</v>
      </c>
      <c r="J33" s="166">
        <f>8+1</f>
        <v>9</v>
      </c>
      <c r="K33" s="34">
        <f t="shared" si="19"/>
        <v>0</v>
      </c>
      <c r="L33" s="167">
        <v>7</v>
      </c>
      <c r="M33" s="36">
        <v>0</v>
      </c>
      <c r="N33" s="37">
        <v>0</v>
      </c>
      <c r="O33" s="91">
        <v>2</v>
      </c>
      <c r="P33" s="107">
        <v>0</v>
      </c>
      <c r="Q33" s="168">
        <v>0</v>
      </c>
      <c r="R33" s="169">
        <v>0</v>
      </c>
      <c r="S33" s="217"/>
      <c r="T33" s="218"/>
      <c r="U33" s="218"/>
      <c r="V33" s="218"/>
      <c r="W33" s="260"/>
      <c r="X33" s="45" t="s">
        <v>18</v>
      </c>
      <c r="Y33" s="146"/>
      <c r="Z33" s="147" t="s">
        <v>45</v>
      </c>
      <c r="AA33" s="148"/>
      <c r="AB33" s="149">
        <f t="shared" si="16"/>
        <v>0</v>
      </c>
      <c r="AC33" s="150"/>
      <c r="AD33" s="151" t="s">
        <v>45</v>
      </c>
      <c r="AE33" s="152"/>
      <c r="AF33" s="153">
        <f t="shared" si="17"/>
        <v>0</v>
      </c>
      <c r="AG33" s="154"/>
      <c r="AH33" s="155" t="s">
        <v>45</v>
      </c>
      <c r="AI33" s="156"/>
      <c r="AJ33" s="157">
        <f t="shared" si="18"/>
        <v>0</v>
      </c>
    </row>
    <row r="34" spans="1:36" s="39" customFormat="1" ht="26.25" customHeight="1" x14ac:dyDescent="0.45">
      <c r="A34" s="118">
        <v>45385</v>
      </c>
      <c r="B34" s="26">
        <v>6.25E-2</v>
      </c>
      <c r="C34" s="164" t="s">
        <v>49</v>
      </c>
      <c r="D34" s="28">
        <v>4438</v>
      </c>
      <c r="E34" s="29">
        <v>4442</v>
      </c>
      <c r="F34" s="30">
        <f t="shared" si="14"/>
        <v>5</v>
      </c>
      <c r="G34" s="31">
        <v>0</v>
      </c>
      <c r="H34" s="31">
        <v>0</v>
      </c>
      <c r="I34" s="32">
        <f t="shared" si="15"/>
        <v>5</v>
      </c>
      <c r="J34" s="166">
        <f>5+0</f>
        <v>5</v>
      </c>
      <c r="K34" s="34">
        <f t="shared" si="19"/>
        <v>0</v>
      </c>
      <c r="L34" s="167">
        <v>3</v>
      </c>
      <c r="M34" s="36">
        <v>0</v>
      </c>
      <c r="N34" s="37">
        <v>0</v>
      </c>
      <c r="O34" s="91">
        <v>2</v>
      </c>
      <c r="P34" s="107">
        <v>0</v>
      </c>
      <c r="Q34" s="168">
        <v>0</v>
      </c>
      <c r="R34" s="169">
        <v>0</v>
      </c>
      <c r="S34" s="217"/>
      <c r="T34" s="218"/>
      <c r="U34" s="218"/>
      <c r="V34" s="218"/>
      <c r="W34" s="260"/>
      <c r="X34" s="45" t="s">
        <v>18</v>
      </c>
      <c r="Y34" s="146"/>
      <c r="Z34" s="147" t="s">
        <v>45</v>
      </c>
      <c r="AA34" s="148"/>
      <c r="AB34" s="149">
        <f t="shared" si="16"/>
        <v>0</v>
      </c>
      <c r="AC34" s="150"/>
      <c r="AD34" s="151" t="s">
        <v>45</v>
      </c>
      <c r="AE34" s="152"/>
      <c r="AF34" s="153">
        <f t="shared" si="17"/>
        <v>0</v>
      </c>
      <c r="AG34" s="154"/>
      <c r="AH34" s="155" t="s">
        <v>45</v>
      </c>
      <c r="AI34" s="156"/>
      <c r="AJ34" s="157">
        <f t="shared" si="18"/>
        <v>0</v>
      </c>
    </row>
    <row r="35" spans="1:36" s="39" customFormat="1" ht="26.25" customHeight="1" x14ac:dyDescent="0.45">
      <c r="A35" s="118">
        <v>45385</v>
      </c>
      <c r="B35" s="26">
        <v>8.3333333333333329E-2</v>
      </c>
      <c r="C35" s="164" t="s">
        <v>90</v>
      </c>
      <c r="D35" s="28">
        <v>4443</v>
      </c>
      <c r="E35" s="29">
        <v>4448</v>
      </c>
      <c r="F35" s="30">
        <f t="shared" si="14"/>
        <v>6</v>
      </c>
      <c r="G35" s="31">
        <v>0</v>
      </c>
      <c r="H35" s="31">
        <v>1</v>
      </c>
      <c r="I35" s="32">
        <f t="shared" si="15"/>
        <v>5</v>
      </c>
      <c r="J35" s="166">
        <f>5+1</f>
        <v>6</v>
      </c>
      <c r="K35" s="34">
        <f t="shared" si="19"/>
        <v>0</v>
      </c>
      <c r="L35" s="167">
        <v>3</v>
      </c>
      <c r="M35" s="36">
        <v>0</v>
      </c>
      <c r="N35" s="37">
        <v>0</v>
      </c>
      <c r="O35" s="91">
        <v>2</v>
      </c>
      <c r="P35" s="107">
        <v>1</v>
      </c>
      <c r="Q35" s="168">
        <v>0</v>
      </c>
      <c r="R35" s="169">
        <v>0</v>
      </c>
      <c r="S35" s="264" t="s">
        <v>84</v>
      </c>
      <c r="T35" s="265"/>
      <c r="U35" s="265"/>
      <c r="V35" s="265"/>
      <c r="W35" s="266"/>
      <c r="X35" s="45" t="s">
        <v>18</v>
      </c>
      <c r="Y35" s="146"/>
      <c r="Z35" s="147" t="s">
        <v>45</v>
      </c>
      <c r="AA35" s="148"/>
      <c r="AB35" s="149">
        <f t="shared" si="16"/>
        <v>0</v>
      </c>
      <c r="AC35" s="150"/>
      <c r="AD35" s="151" t="s">
        <v>45</v>
      </c>
      <c r="AE35" s="152"/>
      <c r="AF35" s="153">
        <f t="shared" si="17"/>
        <v>0</v>
      </c>
      <c r="AG35" s="154"/>
      <c r="AH35" s="155" t="s">
        <v>45</v>
      </c>
      <c r="AI35" s="156"/>
      <c r="AJ35" s="157">
        <f t="shared" si="18"/>
        <v>0</v>
      </c>
    </row>
    <row r="36" spans="1:36" s="39" customFormat="1" ht="26.25" customHeight="1" x14ac:dyDescent="0.45">
      <c r="A36" s="118">
        <v>45385</v>
      </c>
      <c r="B36" s="172">
        <v>0.10416666666666667</v>
      </c>
      <c r="C36" s="173" t="s">
        <v>91</v>
      </c>
      <c r="D36" s="42" t="s">
        <v>18</v>
      </c>
      <c r="E36" s="43" t="s">
        <v>18</v>
      </c>
      <c r="F36" s="30" t="s">
        <v>18</v>
      </c>
      <c r="G36" s="44" t="s">
        <v>18</v>
      </c>
      <c r="H36" s="45" t="s">
        <v>18</v>
      </c>
      <c r="I36" s="32" t="s">
        <v>18</v>
      </c>
      <c r="J36" s="46" t="s">
        <v>18</v>
      </c>
      <c r="K36" s="34" t="e">
        <f t="shared" si="19"/>
        <v>#VALUE!</v>
      </c>
      <c r="L36" s="47" t="s">
        <v>18</v>
      </c>
      <c r="M36" s="48" t="s">
        <v>18</v>
      </c>
      <c r="N36" s="49" t="s">
        <v>18</v>
      </c>
      <c r="O36" s="92" t="s">
        <v>18</v>
      </c>
      <c r="P36" s="103" t="s">
        <v>18</v>
      </c>
      <c r="Q36" s="48" t="s">
        <v>18</v>
      </c>
      <c r="R36" s="50" t="s">
        <v>18</v>
      </c>
      <c r="S36" s="254" t="s">
        <v>85</v>
      </c>
      <c r="T36" s="255"/>
      <c r="U36" s="255"/>
      <c r="V36" s="255"/>
      <c r="W36" s="256"/>
      <c r="X36" s="45">
        <v>35</v>
      </c>
      <c r="Y36" s="146" t="s">
        <v>18</v>
      </c>
      <c r="Z36" s="147" t="s">
        <v>18</v>
      </c>
      <c r="AA36" s="148" t="s">
        <v>18</v>
      </c>
      <c r="AB36" s="149" t="s">
        <v>18</v>
      </c>
      <c r="AC36" s="150" t="s">
        <v>18</v>
      </c>
      <c r="AD36" s="151" t="s">
        <v>18</v>
      </c>
      <c r="AE36" s="152" t="s">
        <v>18</v>
      </c>
      <c r="AF36" s="153" t="s">
        <v>18</v>
      </c>
      <c r="AG36" s="154" t="s">
        <v>18</v>
      </c>
      <c r="AH36" s="155" t="s">
        <v>18</v>
      </c>
      <c r="AI36" s="156" t="s">
        <v>18</v>
      </c>
      <c r="AJ36" s="157" t="s">
        <v>18</v>
      </c>
    </row>
    <row r="37" spans="1:36" s="39" customFormat="1" ht="26.25" customHeight="1" x14ac:dyDescent="0.45">
      <c r="A37" s="118">
        <v>45385</v>
      </c>
      <c r="B37" s="26">
        <v>0.125</v>
      </c>
      <c r="C37" s="164" t="s">
        <v>89</v>
      </c>
      <c r="D37" s="28">
        <v>4449</v>
      </c>
      <c r="E37" s="29">
        <v>4451</v>
      </c>
      <c r="F37" s="30">
        <f t="shared" si="14"/>
        <v>3</v>
      </c>
      <c r="G37" s="31">
        <v>0</v>
      </c>
      <c r="H37" s="31">
        <v>0</v>
      </c>
      <c r="I37" s="32">
        <f t="shared" si="15"/>
        <v>3</v>
      </c>
      <c r="J37" s="166">
        <f>3+0</f>
        <v>3</v>
      </c>
      <c r="K37" s="34">
        <f t="shared" si="19"/>
        <v>0</v>
      </c>
      <c r="L37" s="167">
        <v>2</v>
      </c>
      <c r="M37" s="36">
        <v>0</v>
      </c>
      <c r="N37" s="37">
        <v>0</v>
      </c>
      <c r="O37" s="91">
        <v>1</v>
      </c>
      <c r="P37" s="107">
        <v>0</v>
      </c>
      <c r="Q37" s="168">
        <v>0</v>
      </c>
      <c r="R37" s="169">
        <v>0</v>
      </c>
      <c r="S37" s="217"/>
      <c r="T37" s="218"/>
      <c r="U37" s="218"/>
      <c r="V37" s="218"/>
      <c r="W37" s="260"/>
      <c r="X37" s="45" t="s">
        <v>18</v>
      </c>
      <c r="Y37" s="146"/>
      <c r="Z37" s="147" t="s">
        <v>45</v>
      </c>
      <c r="AA37" s="148"/>
      <c r="AB37" s="149">
        <f t="shared" si="16"/>
        <v>0</v>
      </c>
      <c r="AC37" s="150"/>
      <c r="AD37" s="151" t="s">
        <v>45</v>
      </c>
      <c r="AE37" s="152"/>
      <c r="AF37" s="153">
        <f t="shared" si="17"/>
        <v>0</v>
      </c>
      <c r="AG37" s="154"/>
      <c r="AH37" s="155" t="s">
        <v>45</v>
      </c>
      <c r="AI37" s="156"/>
      <c r="AJ37" s="157">
        <f t="shared" si="18"/>
        <v>0</v>
      </c>
    </row>
    <row r="38" spans="1:36" s="39" customFormat="1" ht="26.25" customHeight="1" x14ac:dyDescent="0.45">
      <c r="A38" s="118">
        <v>45385</v>
      </c>
      <c r="B38" s="26">
        <v>0.16666666666666666</v>
      </c>
      <c r="C38" s="164" t="s">
        <v>49</v>
      </c>
      <c r="D38" s="28">
        <v>4452</v>
      </c>
      <c r="E38" s="29">
        <v>4457</v>
      </c>
      <c r="F38" s="30">
        <f t="shared" si="14"/>
        <v>6</v>
      </c>
      <c r="G38" s="31">
        <v>0</v>
      </c>
      <c r="H38" s="31">
        <v>0</v>
      </c>
      <c r="I38" s="32">
        <f t="shared" si="15"/>
        <v>6</v>
      </c>
      <c r="J38" s="166">
        <f>6+0</f>
        <v>6</v>
      </c>
      <c r="K38" s="34">
        <f t="shared" si="19"/>
        <v>0</v>
      </c>
      <c r="L38" s="167">
        <v>3</v>
      </c>
      <c r="M38" s="36">
        <v>0</v>
      </c>
      <c r="N38" s="37">
        <v>0</v>
      </c>
      <c r="O38" s="91">
        <v>3</v>
      </c>
      <c r="P38" s="107">
        <v>0</v>
      </c>
      <c r="Q38" s="168">
        <v>1</v>
      </c>
      <c r="R38" s="169">
        <v>0</v>
      </c>
      <c r="S38" s="217"/>
      <c r="T38" s="218"/>
      <c r="U38" s="218"/>
      <c r="V38" s="218"/>
      <c r="W38" s="260"/>
      <c r="X38" s="45" t="s">
        <v>18</v>
      </c>
      <c r="Y38" s="146"/>
      <c r="Z38" s="147" t="s">
        <v>45</v>
      </c>
      <c r="AA38" s="148"/>
      <c r="AB38" s="149">
        <f t="shared" si="16"/>
        <v>0</v>
      </c>
      <c r="AC38" s="150"/>
      <c r="AD38" s="151" t="s">
        <v>45</v>
      </c>
      <c r="AE38" s="152"/>
      <c r="AF38" s="153">
        <f t="shared" si="17"/>
        <v>0</v>
      </c>
      <c r="AG38" s="154"/>
      <c r="AH38" s="155" t="s">
        <v>45</v>
      </c>
      <c r="AI38" s="156"/>
      <c r="AJ38" s="157">
        <f t="shared" si="18"/>
        <v>0</v>
      </c>
    </row>
    <row r="39" spans="1:36" s="39" customFormat="1" x14ac:dyDescent="0.45">
      <c r="A39" s="118">
        <v>45385</v>
      </c>
      <c r="B39" s="175">
        <v>0.20833333333333334</v>
      </c>
      <c r="C39" s="176" t="s">
        <v>92</v>
      </c>
      <c r="D39" s="177" t="s">
        <v>18</v>
      </c>
      <c r="E39" s="178" t="s">
        <v>18</v>
      </c>
      <c r="F39" s="30" t="s">
        <v>18</v>
      </c>
      <c r="G39" s="179" t="s">
        <v>18</v>
      </c>
      <c r="H39" s="179" t="s">
        <v>18</v>
      </c>
      <c r="I39" s="32" t="s">
        <v>18</v>
      </c>
      <c r="J39" s="180" t="s">
        <v>18</v>
      </c>
      <c r="K39" s="34" t="e">
        <f t="shared" si="19"/>
        <v>#VALUE!</v>
      </c>
      <c r="L39" s="181" t="s">
        <v>18</v>
      </c>
      <c r="M39" s="182" t="s">
        <v>18</v>
      </c>
      <c r="N39" s="179" t="s">
        <v>18</v>
      </c>
      <c r="O39" s="183" t="s">
        <v>18</v>
      </c>
      <c r="P39" s="184" t="s">
        <v>18</v>
      </c>
      <c r="Q39" s="182" t="s">
        <v>18</v>
      </c>
      <c r="R39" s="185" t="s">
        <v>18</v>
      </c>
      <c r="S39" s="267" t="s">
        <v>86</v>
      </c>
      <c r="T39" s="268"/>
      <c r="U39" s="268"/>
      <c r="V39" s="268"/>
      <c r="W39" s="269"/>
      <c r="X39" s="45" t="s">
        <v>18</v>
      </c>
      <c r="Y39" s="146" t="s">
        <v>18</v>
      </c>
      <c r="Z39" s="147" t="s">
        <v>18</v>
      </c>
      <c r="AA39" s="148" t="s">
        <v>18</v>
      </c>
      <c r="AB39" s="149" t="s">
        <v>18</v>
      </c>
      <c r="AC39" s="150" t="s">
        <v>18</v>
      </c>
      <c r="AD39" s="151" t="s">
        <v>18</v>
      </c>
      <c r="AE39" s="152" t="s">
        <v>18</v>
      </c>
      <c r="AF39" s="153" t="s">
        <v>18</v>
      </c>
      <c r="AG39" s="154" t="s">
        <v>18</v>
      </c>
      <c r="AH39" s="155" t="s">
        <v>18</v>
      </c>
      <c r="AI39" s="156" t="s">
        <v>18</v>
      </c>
      <c r="AJ39" s="157" t="s">
        <v>18</v>
      </c>
    </row>
    <row r="40" spans="1:36" s="39" customFormat="1" ht="26.25" customHeight="1" x14ac:dyDescent="0.45">
      <c r="A40" s="118">
        <v>45385</v>
      </c>
      <c r="B40" s="172">
        <v>0.22916666666666666</v>
      </c>
      <c r="C40" s="173" t="s">
        <v>91</v>
      </c>
      <c r="D40" s="42" t="s">
        <v>18</v>
      </c>
      <c r="E40" s="43" t="s">
        <v>18</v>
      </c>
      <c r="F40" s="30" t="s">
        <v>18</v>
      </c>
      <c r="G40" s="44" t="s">
        <v>18</v>
      </c>
      <c r="H40" s="45" t="s">
        <v>18</v>
      </c>
      <c r="I40" s="32" t="s">
        <v>18</v>
      </c>
      <c r="J40" s="46" t="s">
        <v>18</v>
      </c>
      <c r="K40" s="34" t="e">
        <f t="shared" si="19"/>
        <v>#VALUE!</v>
      </c>
      <c r="L40" s="47" t="s">
        <v>18</v>
      </c>
      <c r="M40" s="48" t="s">
        <v>18</v>
      </c>
      <c r="N40" s="49" t="s">
        <v>18</v>
      </c>
      <c r="O40" s="92" t="s">
        <v>18</v>
      </c>
      <c r="P40" s="103" t="s">
        <v>18</v>
      </c>
      <c r="Q40" s="48" t="s">
        <v>18</v>
      </c>
      <c r="R40" s="50" t="s">
        <v>18</v>
      </c>
      <c r="S40" s="254" t="s">
        <v>87</v>
      </c>
      <c r="T40" s="255"/>
      <c r="U40" s="255"/>
      <c r="V40" s="255"/>
      <c r="W40" s="256"/>
      <c r="X40" s="45">
        <v>50</v>
      </c>
      <c r="Y40" s="146" t="s">
        <v>18</v>
      </c>
      <c r="Z40" s="147" t="s">
        <v>18</v>
      </c>
      <c r="AA40" s="148" t="s">
        <v>18</v>
      </c>
      <c r="AB40" s="149" t="s">
        <v>18</v>
      </c>
      <c r="AC40" s="150" t="s">
        <v>18</v>
      </c>
      <c r="AD40" s="151" t="s">
        <v>18</v>
      </c>
      <c r="AE40" s="152" t="s">
        <v>18</v>
      </c>
      <c r="AF40" s="153" t="s">
        <v>18</v>
      </c>
      <c r="AG40" s="154" t="s">
        <v>18</v>
      </c>
      <c r="AH40" s="155" t="s">
        <v>18</v>
      </c>
      <c r="AI40" s="156" t="s">
        <v>18</v>
      </c>
      <c r="AJ40" s="157" t="s">
        <v>18</v>
      </c>
    </row>
    <row r="41" spans="1:36" s="39" customFormat="1" x14ac:dyDescent="0.45">
      <c r="A41" s="118">
        <v>45385</v>
      </c>
      <c r="B41" s="175">
        <v>0.29166666666666669</v>
      </c>
      <c r="C41" s="176" t="s">
        <v>92</v>
      </c>
      <c r="D41" s="177" t="s">
        <v>18</v>
      </c>
      <c r="E41" s="178" t="s">
        <v>18</v>
      </c>
      <c r="F41" s="30" t="s">
        <v>18</v>
      </c>
      <c r="G41" s="179" t="s">
        <v>18</v>
      </c>
      <c r="H41" s="179" t="s">
        <v>18</v>
      </c>
      <c r="I41" s="32" t="s">
        <v>18</v>
      </c>
      <c r="J41" s="180" t="s">
        <v>18</v>
      </c>
      <c r="K41" s="34" t="e">
        <f t="shared" si="19"/>
        <v>#VALUE!</v>
      </c>
      <c r="L41" s="181" t="s">
        <v>18</v>
      </c>
      <c r="M41" s="182" t="s">
        <v>18</v>
      </c>
      <c r="N41" s="179" t="s">
        <v>18</v>
      </c>
      <c r="O41" s="183" t="s">
        <v>18</v>
      </c>
      <c r="P41" s="184" t="s">
        <v>18</v>
      </c>
      <c r="Q41" s="182" t="s">
        <v>18</v>
      </c>
      <c r="R41" s="185" t="s">
        <v>18</v>
      </c>
      <c r="S41" s="270" t="s">
        <v>88</v>
      </c>
      <c r="T41" s="271"/>
      <c r="U41" s="271"/>
      <c r="V41" s="271"/>
      <c r="W41" s="272"/>
      <c r="X41" s="45" t="s">
        <v>18</v>
      </c>
      <c r="Y41" s="146" t="s">
        <v>18</v>
      </c>
      <c r="Z41" s="147" t="s">
        <v>18</v>
      </c>
      <c r="AA41" s="148" t="s">
        <v>18</v>
      </c>
      <c r="AB41" s="149" t="s">
        <v>18</v>
      </c>
      <c r="AC41" s="150" t="s">
        <v>18</v>
      </c>
      <c r="AD41" s="151" t="s">
        <v>18</v>
      </c>
      <c r="AE41" s="152" t="s">
        <v>18</v>
      </c>
      <c r="AF41" s="153" t="s">
        <v>18</v>
      </c>
      <c r="AG41" s="154" t="s">
        <v>18</v>
      </c>
      <c r="AH41" s="155" t="s">
        <v>18</v>
      </c>
      <c r="AI41" s="156" t="s">
        <v>18</v>
      </c>
      <c r="AJ41" s="157" t="s">
        <v>18</v>
      </c>
    </row>
    <row r="42" spans="1:36" s="39" customFormat="1" ht="26.25" customHeight="1" x14ac:dyDescent="0.45">
      <c r="A42" s="118">
        <v>45386</v>
      </c>
      <c r="B42" s="26">
        <v>0.41666666666666669</v>
      </c>
      <c r="C42" s="164" t="s">
        <v>99</v>
      </c>
      <c r="D42" s="28">
        <v>4458</v>
      </c>
      <c r="E42" s="29">
        <v>4465</v>
      </c>
      <c r="F42" s="30">
        <f t="shared" ref="F42:F55" si="20">IF(ISBLANK(E42),0,(E42-D42+1))</f>
        <v>8</v>
      </c>
      <c r="G42" s="31">
        <v>1</v>
      </c>
      <c r="H42" s="31">
        <v>0</v>
      </c>
      <c r="I42" s="32">
        <f t="shared" ref="I42:I55" si="21">F42-H42-G42</f>
        <v>7</v>
      </c>
      <c r="J42" s="166">
        <f>7+0</f>
        <v>7</v>
      </c>
      <c r="K42" s="34">
        <f>IF(ISBLANK(J42),-90,(-((J42)-SUM(M42:P42,L42))))</f>
        <v>0</v>
      </c>
      <c r="L42" s="167">
        <v>3</v>
      </c>
      <c r="M42" s="36">
        <v>0</v>
      </c>
      <c r="N42" s="37">
        <v>1</v>
      </c>
      <c r="O42" s="91">
        <v>3</v>
      </c>
      <c r="P42" s="107">
        <v>0</v>
      </c>
      <c r="Q42" s="168">
        <v>1</v>
      </c>
      <c r="R42" s="169">
        <v>0</v>
      </c>
      <c r="S42" s="273" t="s">
        <v>93</v>
      </c>
      <c r="T42" s="274"/>
      <c r="U42" s="274"/>
      <c r="V42" s="274"/>
      <c r="W42" s="275"/>
      <c r="X42" s="45" t="s">
        <v>18</v>
      </c>
      <c r="Y42" s="146"/>
      <c r="Z42" s="147" t="s">
        <v>45</v>
      </c>
      <c r="AA42" s="148"/>
      <c r="AB42" s="149">
        <f t="shared" ref="AB42:AB55" si="22">Y42+AA42</f>
        <v>0</v>
      </c>
      <c r="AC42" s="150"/>
      <c r="AD42" s="151" t="s">
        <v>45</v>
      </c>
      <c r="AE42" s="152"/>
      <c r="AF42" s="153">
        <f t="shared" ref="AF42:AF55" si="23">AC42+AE42</f>
        <v>0</v>
      </c>
      <c r="AG42" s="154"/>
      <c r="AH42" s="155" t="s">
        <v>45</v>
      </c>
      <c r="AI42" s="156"/>
      <c r="AJ42" s="157">
        <f t="shared" ref="AJ42:AJ55" si="24">AG42+AI42</f>
        <v>0</v>
      </c>
    </row>
    <row r="43" spans="1:36" s="39" customFormat="1" ht="26.25" customHeight="1" x14ac:dyDescent="0.45">
      <c r="A43" s="118">
        <v>45386</v>
      </c>
      <c r="B43" s="26">
        <v>0.45833333333333331</v>
      </c>
      <c r="C43" s="164" t="s">
        <v>100</v>
      </c>
      <c r="D43" s="28">
        <v>4466</v>
      </c>
      <c r="E43" s="29">
        <v>4477</v>
      </c>
      <c r="F43" s="30">
        <f t="shared" si="20"/>
        <v>12</v>
      </c>
      <c r="G43" s="31">
        <v>1</v>
      </c>
      <c r="H43" s="31">
        <v>3</v>
      </c>
      <c r="I43" s="32">
        <f t="shared" si="21"/>
        <v>8</v>
      </c>
      <c r="J43" s="166">
        <f>8+3</f>
        <v>11</v>
      </c>
      <c r="K43" s="34">
        <f t="shared" ref="K43:K55" si="25">IF(ISBLANK(J43),-90,(-((J43)-SUM(M43:P43,L43))))</f>
        <v>0</v>
      </c>
      <c r="L43" s="167">
        <v>7</v>
      </c>
      <c r="M43" s="36">
        <v>0</v>
      </c>
      <c r="N43" s="37">
        <v>3</v>
      </c>
      <c r="O43" s="91">
        <v>1</v>
      </c>
      <c r="P43" s="107">
        <v>0</v>
      </c>
      <c r="Q43" s="168">
        <v>1</v>
      </c>
      <c r="R43" s="169">
        <v>0</v>
      </c>
      <c r="S43" s="276" t="s">
        <v>94</v>
      </c>
      <c r="T43" s="277"/>
      <c r="U43" s="277"/>
      <c r="V43" s="277"/>
      <c r="W43" s="278"/>
      <c r="X43" s="45" t="s">
        <v>18</v>
      </c>
      <c r="Y43" s="146"/>
      <c r="Z43" s="147" t="s">
        <v>45</v>
      </c>
      <c r="AA43" s="148"/>
      <c r="AB43" s="149">
        <f t="shared" si="22"/>
        <v>0</v>
      </c>
      <c r="AC43" s="150"/>
      <c r="AD43" s="151" t="s">
        <v>45</v>
      </c>
      <c r="AE43" s="152"/>
      <c r="AF43" s="153">
        <f t="shared" si="23"/>
        <v>0</v>
      </c>
      <c r="AG43" s="154"/>
      <c r="AH43" s="155" t="s">
        <v>45</v>
      </c>
      <c r="AI43" s="156"/>
      <c r="AJ43" s="157">
        <f t="shared" si="24"/>
        <v>0</v>
      </c>
    </row>
    <row r="44" spans="1:36" s="39" customFormat="1" ht="34.5" customHeight="1" x14ac:dyDescent="0.45">
      <c r="A44" s="118">
        <v>45386</v>
      </c>
      <c r="B44" s="172">
        <v>0.45833333333333331</v>
      </c>
      <c r="C44" s="173" t="s">
        <v>53</v>
      </c>
      <c r="D44" s="42" t="s">
        <v>18</v>
      </c>
      <c r="E44" s="43" t="s">
        <v>18</v>
      </c>
      <c r="F44" s="30" t="s">
        <v>18</v>
      </c>
      <c r="G44" s="44" t="s">
        <v>18</v>
      </c>
      <c r="H44" s="45" t="s">
        <v>18</v>
      </c>
      <c r="I44" s="32" t="s">
        <v>18</v>
      </c>
      <c r="J44" s="46" t="s">
        <v>18</v>
      </c>
      <c r="K44" s="34" t="e">
        <f t="shared" si="25"/>
        <v>#VALUE!</v>
      </c>
      <c r="L44" s="47" t="s">
        <v>18</v>
      </c>
      <c r="M44" s="48" t="s">
        <v>18</v>
      </c>
      <c r="N44" s="49" t="s">
        <v>18</v>
      </c>
      <c r="O44" s="92" t="s">
        <v>18</v>
      </c>
      <c r="P44" s="103" t="s">
        <v>18</v>
      </c>
      <c r="Q44" s="48" t="s">
        <v>18</v>
      </c>
      <c r="R44" s="50" t="s">
        <v>18</v>
      </c>
      <c r="S44" s="279" t="s">
        <v>95</v>
      </c>
      <c r="T44" s="280"/>
      <c r="U44" s="280"/>
      <c r="V44" s="280"/>
      <c r="W44" s="281"/>
      <c r="X44" s="45" t="s">
        <v>18</v>
      </c>
      <c r="Y44" s="146"/>
      <c r="Z44" s="147" t="s">
        <v>45</v>
      </c>
      <c r="AA44" s="148"/>
      <c r="AB44" s="149">
        <f t="shared" si="22"/>
        <v>0</v>
      </c>
      <c r="AC44" s="150"/>
      <c r="AD44" s="151" t="s">
        <v>45</v>
      </c>
      <c r="AE44" s="152"/>
      <c r="AF44" s="153">
        <f t="shared" si="23"/>
        <v>0</v>
      </c>
      <c r="AG44" s="154"/>
      <c r="AH44" s="155" t="s">
        <v>45</v>
      </c>
      <c r="AI44" s="156"/>
      <c r="AJ44" s="157">
        <f t="shared" si="24"/>
        <v>0</v>
      </c>
    </row>
    <row r="45" spans="1:36" s="39" customFormat="1" ht="26.25" customHeight="1" x14ac:dyDescent="0.45">
      <c r="A45" s="118">
        <v>45386</v>
      </c>
      <c r="B45" s="26">
        <v>0.5</v>
      </c>
      <c r="C45" s="164" t="s">
        <v>101</v>
      </c>
      <c r="D45" s="28">
        <v>4478</v>
      </c>
      <c r="E45" s="29">
        <v>4482</v>
      </c>
      <c r="F45" s="30">
        <f t="shared" si="20"/>
        <v>5</v>
      </c>
      <c r="G45" s="31">
        <v>0</v>
      </c>
      <c r="H45" s="31">
        <v>0</v>
      </c>
      <c r="I45" s="32">
        <f t="shared" si="21"/>
        <v>5</v>
      </c>
      <c r="J45" s="166">
        <f>5+0</f>
        <v>5</v>
      </c>
      <c r="K45" s="34">
        <f t="shared" si="25"/>
        <v>0</v>
      </c>
      <c r="L45" s="167">
        <v>4</v>
      </c>
      <c r="M45" s="36">
        <v>0</v>
      </c>
      <c r="N45" s="37">
        <v>1</v>
      </c>
      <c r="O45" s="91">
        <v>0</v>
      </c>
      <c r="P45" s="107">
        <v>0</v>
      </c>
      <c r="Q45" s="168">
        <v>0</v>
      </c>
      <c r="R45" s="169">
        <v>0</v>
      </c>
      <c r="S45" s="217"/>
      <c r="T45" s="218"/>
      <c r="U45" s="218"/>
      <c r="V45" s="218"/>
      <c r="W45" s="260"/>
      <c r="X45" s="45" t="s">
        <v>18</v>
      </c>
      <c r="Y45" s="146"/>
      <c r="Z45" s="147" t="s">
        <v>45</v>
      </c>
      <c r="AA45" s="148"/>
      <c r="AB45" s="149">
        <f t="shared" si="22"/>
        <v>0</v>
      </c>
      <c r="AC45" s="150"/>
      <c r="AD45" s="151" t="s">
        <v>45</v>
      </c>
      <c r="AE45" s="152"/>
      <c r="AF45" s="153">
        <f t="shared" si="23"/>
        <v>0</v>
      </c>
      <c r="AG45" s="154"/>
      <c r="AH45" s="155" t="s">
        <v>45</v>
      </c>
      <c r="AI45" s="156"/>
      <c r="AJ45" s="157">
        <f t="shared" si="24"/>
        <v>0</v>
      </c>
    </row>
    <row r="46" spans="1:36" s="39" customFormat="1" ht="26.25" customHeight="1" x14ac:dyDescent="0.45">
      <c r="A46" s="118">
        <v>45386</v>
      </c>
      <c r="B46" s="26">
        <v>0.52083333333333337</v>
      </c>
      <c r="C46" s="164" t="s">
        <v>99</v>
      </c>
      <c r="D46" s="28">
        <v>4483</v>
      </c>
      <c r="E46" s="29">
        <v>4499</v>
      </c>
      <c r="F46" s="30">
        <f t="shared" si="20"/>
        <v>17</v>
      </c>
      <c r="G46" s="31">
        <v>2</v>
      </c>
      <c r="H46" s="31">
        <v>2</v>
      </c>
      <c r="I46" s="32">
        <f t="shared" si="21"/>
        <v>13</v>
      </c>
      <c r="J46" s="166">
        <f>13+2</f>
        <v>15</v>
      </c>
      <c r="K46" s="34">
        <f t="shared" si="25"/>
        <v>0</v>
      </c>
      <c r="L46" s="167">
        <v>9</v>
      </c>
      <c r="M46" s="36">
        <v>0</v>
      </c>
      <c r="N46" s="37">
        <v>2</v>
      </c>
      <c r="O46" s="91">
        <v>3</v>
      </c>
      <c r="P46" s="107">
        <v>1</v>
      </c>
      <c r="Q46" s="168">
        <v>0</v>
      </c>
      <c r="R46" s="169">
        <v>1</v>
      </c>
      <c r="S46" s="217"/>
      <c r="T46" s="218"/>
      <c r="U46" s="218"/>
      <c r="V46" s="218"/>
      <c r="W46" s="260"/>
      <c r="X46" s="45" t="s">
        <v>18</v>
      </c>
      <c r="Y46" s="146"/>
      <c r="Z46" s="147" t="s">
        <v>45</v>
      </c>
      <c r="AA46" s="148"/>
      <c r="AB46" s="149">
        <f t="shared" si="22"/>
        <v>0</v>
      </c>
      <c r="AC46" s="150"/>
      <c r="AD46" s="151" t="s">
        <v>45</v>
      </c>
      <c r="AE46" s="152"/>
      <c r="AF46" s="153">
        <f t="shared" si="23"/>
        <v>0</v>
      </c>
      <c r="AG46" s="154"/>
      <c r="AH46" s="155" t="s">
        <v>45</v>
      </c>
      <c r="AI46" s="156"/>
      <c r="AJ46" s="157">
        <f t="shared" si="24"/>
        <v>0</v>
      </c>
    </row>
    <row r="47" spans="1:36" s="39" customFormat="1" ht="26.25" customHeight="1" x14ac:dyDescent="0.45">
      <c r="A47" s="118">
        <v>45386</v>
      </c>
      <c r="B47" s="26">
        <v>4.1666666666666664E-2</v>
      </c>
      <c r="C47" s="164" t="s">
        <v>102</v>
      </c>
      <c r="D47" s="28">
        <v>4500</v>
      </c>
      <c r="E47" s="29">
        <v>4509</v>
      </c>
      <c r="F47" s="30">
        <f t="shared" si="20"/>
        <v>10</v>
      </c>
      <c r="G47" s="31">
        <v>0</v>
      </c>
      <c r="H47" s="31">
        <v>1</v>
      </c>
      <c r="I47" s="32">
        <f t="shared" si="21"/>
        <v>9</v>
      </c>
      <c r="J47" s="166">
        <f>9+1</f>
        <v>10</v>
      </c>
      <c r="K47" s="34">
        <f t="shared" si="25"/>
        <v>1</v>
      </c>
      <c r="L47" s="167">
        <v>8</v>
      </c>
      <c r="M47" s="36">
        <v>0</v>
      </c>
      <c r="N47" s="37">
        <v>0</v>
      </c>
      <c r="O47" s="91">
        <v>2</v>
      </c>
      <c r="P47" s="107">
        <v>1</v>
      </c>
      <c r="Q47" s="168">
        <v>0</v>
      </c>
      <c r="R47" s="169">
        <v>0</v>
      </c>
      <c r="S47" s="217"/>
      <c r="T47" s="218"/>
      <c r="U47" s="218"/>
      <c r="V47" s="218"/>
      <c r="W47" s="260"/>
      <c r="X47" s="45" t="s">
        <v>18</v>
      </c>
      <c r="Y47" s="146"/>
      <c r="Z47" s="147" t="s">
        <v>45</v>
      </c>
      <c r="AA47" s="148"/>
      <c r="AB47" s="149">
        <f t="shared" si="22"/>
        <v>0</v>
      </c>
      <c r="AC47" s="150"/>
      <c r="AD47" s="151" t="s">
        <v>45</v>
      </c>
      <c r="AE47" s="152"/>
      <c r="AF47" s="153">
        <f t="shared" si="23"/>
        <v>0</v>
      </c>
      <c r="AG47" s="154"/>
      <c r="AH47" s="155" t="s">
        <v>45</v>
      </c>
      <c r="AI47" s="156"/>
      <c r="AJ47" s="157">
        <f t="shared" si="24"/>
        <v>0</v>
      </c>
    </row>
    <row r="48" spans="1:36" s="39" customFormat="1" ht="32.25" customHeight="1" x14ac:dyDescent="0.45">
      <c r="A48" s="118">
        <v>45386</v>
      </c>
      <c r="B48" s="172">
        <v>4.1666666666666664E-2</v>
      </c>
      <c r="C48" s="173" t="s">
        <v>53</v>
      </c>
      <c r="D48" s="42" t="s">
        <v>18</v>
      </c>
      <c r="E48" s="43" t="s">
        <v>18</v>
      </c>
      <c r="F48" s="30" t="s">
        <v>18</v>
      </c>
      <c r="G48" s="44" t="s">
        <v>18</v>
      </c>
      <c r="H48" s="45" t="s">
        <v>18</v>
      </c>
      <c r="I48" s="32" t="s">
        <v>18</v>
      </c>
      <c r="J48" s="46" t="s">
        <v>18</v>
      </c>
      <c r="K48" s="34" t="e">
        <f t="shared" si="25"/>
        <v>#VALUE!</v>
      </c>
      <c r="L48" s="47" t="s">
        <v>18</v>
      </c>
      <c r="M48" s="48" t="s">
        <v>18</v>
      </c>
      <c r="N48" s="49" t="s">
        <v>18</v>
      </c>
      <c r="O48" s="92" t="s">
        <v>18</v>
      </c>
      <c r="P48" s="103" t="s">
        <v>18</v>
      </c>
      <c r="Q48" s="48" t="s">
        <v>18</v>
      </c>
      <c r="R48" s="50" t="s">
        <v>18</v>
      </c>
      <c r="S48" s="279" t="s">
        <v>96</v>
      </c>
      <c r="T48" s="280"/>
      <c r="U48" s="280"/>
      <c r="V48" s="280"/>
      <c r="W48" s="281"/>
      <c r="X48" s="45" t="s">
        <v>18</v>
      </c>
      <c r="Y48" s="146"/>
      <c r="Z48" s="147" t="s">
        <v>45</v>
      </c>
      <c r="AA48" s="148"/>
      <c r="AB48" s="149">
        <f t="shared" si="22"/>
        <v>0</v>
      </c>
      <c r="AC48" s="150"/>
      <c r="AD48" s="151" t="s">
        <v>45</v>
      </c>
      <c r="AE48" s="152"/>
      <c r="AF48" s="153">
        <f t="shared" si="23"/>
        <v>0</v>
      </c>
      <c r="AG48" s="154"/>
      <c r="AH48" s="155" t="s">
        <v>45</v>
      </c>
      <c r="AI48" s="156"/>
      <c r="AJ48" s="157">
        <f t="shared" si="24"/>
        <v>0</v>
      </c>
    </row>
    <row r="49" spans="1:36" s="39" customFormat="1" ht="26.25" customHeight="1" x14ac:dyDescent="0.45">
      <c r="A49" s="118">
        <v>45386</v>
      </c>
      <c r="B49" s="26">
        <v>6.25E-2</v>
      </c>
      <c r="C49" s="164" t="s">
        <v>100</v>
      </c>
      <c r="D49" s="28">
        <v>4510</v>
      </c>
      <c r="E49" s="29">
        <v>4521</v>
      </c>
      <c r="F49" s="30">
        <f t="shared" si="20"/>
        <v>12</v>
      </c>
      <c r="G49" s="31">
        <v>0</v>
      </c>
      <c r="H49" s="31">
        <v>1</v>
      </c>
      <c r="I49" s="32">
        <f t="shared" si="21"/>
        <v>11</v>
      </c>
      <c r="J49" s="166">
        <f>11+1</f>
        <v>12</v>
      </c>
      <c r="K49" s="34">
        <f t="shared" si="25"/>
        <v>0</v>
      </c>
      <c r="L49" s="167">
        <v>7</v>
      </c>
      <c r="M49" s="36">
        <v>0</v>
      </c>
      <c r="N49" s="37">
        <v>3</v>
      </c>
      <c r="O49" s="91">
        <v>2</v>
      </c>
      <c r="P49" s="107">
        <v>0</v>
      </c>
      <c r="Q49" s="168">
        <v>0</v>
      </c>
      <c r="R49" s="169">
        <v>0</v>
      </c>
      <c r="S49" s="217"/>
      <c r="T49" s="218"/>
      <c r="U49" s="218"/>
      <c r="V49" s="218"/>
      <c r="W49" s="260"/>
      <c r="X49" s="45" t="s">
        <v>18</v>
      </c>
      <c r="Y49" s="146"/>
      <c r="Z49" s="147" t="s">
        <v>45</v>
      </c>
      <c r="AA49" s="148"/>
      <c r="AB49" s="149">
        <f t="shared" si="22"/>
        <v>0</v>
      </c>
      <c r="AC49" s="150"/>
      <c r="AD49" s="151" t="s">
        <v>45</v>
      </c>
      <c r="AE49" s="152"/>
      <c r="AF49" s="153">
        <f t="shared" si="23"/>
        <v>0</v>
      </c>
      <c r="AG49" s="154"/>
      <c r="AH49" s="155" t="s">
        <v>45</v>
      </c>
      <c r="AI49" s="156"/>
      <c r="AJ49" s="157">
        <f t="shared" si="24"/>
        <v>0</v>
      </c>
    </row>
    <row r="50" spans="1:36" s="39" customFormat="1" ht="26.25" customHeight="1" x14ac:dyDescent="0.45">
      <c r="A50" s="118">
        <v>45386</v>
      </c>
      <c r="B50" s="26">
        <v>8.3333333333333329E-2</v>
      </c>
      <c r="C50" s="164" t="s">
        <v>101</v>
      </c>
      <c r="D50" s="28">
        <v>4522</v>
      </c>
      <c r="E50" s="29">
        <v>4533</v>
      </c>
      <c r="F50" s="30">
        <f t="shared" si="20"/>
        <v>12</v>
      </c>
      <c r="G50" s="31">
        <v>0</v>
      </c>
      <c r="H50" s="31">
        <v>2</v>
      </c>
      <c r="I50" s="32">
        <f t="shared" si="21"/>
        <v>10</v>
      </c>
      <c r="J50" s="166">
        <f>10+2</f>
        <v>12</v>
      </c>
      <c r="K50" s="34">
        <f t="shared" si="25"/>
        <v>0</v>
      </c>
      <c r="L50" s="167">
        <v>9</v>
      </c>
      <c r="M50" s="36">
        <v>0</v>
      </c>
      <c r="N50" s="37">
        <v>0</v>
      </c>
      <c r="O50" s="91">
        <v>3</v>
      </c>
      <c r="P50" s="107">
        <v>0</v>
      </c>
      <c r="Q50" s="168">
        <v>0</v>
      </c>
      <c r="R50" s="169">
        <v>0</v>
      </c>
      <c r="S50" s="217"/>
      <c r="T50" s="218"/>
      <c r="U50" s="218"/>
      <c r="V50" s="218"/>
      <c r="W50" s="260"/>
      <c r="X50" s="45" t="s">
        <v>18</v>
      </c>
      <c r="Y50" s="146"/>
      <c r="Z50" s="147" t="s">
        <v>45</v>
      </c>
      <c r="AA50" s="148"/>
      <c r="AB50" s="149">
        <f t="shared" si="22"/>
        <v>0</v>
      </c>
      <c r="AC50" s="150"/>
      <c r="AD50" s="151" t="s">
        <v>45</v>
      </c>
      <c r="AE50" s="152"/>
      <c r="AF50" s="153">
        <f t="shared" si="23"/>
        <v>0</v>
      </c>
      <c r="AG50" s="154"/>
      <c r="AH50" s="155" t="s">
        <v>45</v>
      </c>
      <c r="AI50" s="156"/>
      <c r="AJ50" s="157">
        <f t="shared" si="24"/>
        <v>0</v>
      </c>
    </row>
    <row r="51" spans="1:36" s="39" customFormat="1" ht="26.25" customHeight="1" x14ac:dyDescent="0.45">
      <c r="A51" s="118">
        <v>45386</v>
      </c>
      <c r="B51" s="26">
        <v>0.10416666666666667</v>
      </c>
      <c r="C51" s="164" t="s">
        <v>103</v>
      </c>
      <c r="D51" s="28">
        <v>4534</v>
      </c>
      <c r="E51" s="29">
        <v>4547</v>
      </c>
      <c r="F51" s="30">
        <f t="shared" si="20"/>
        <v>14</v>
      </c>
      <c r="G51" s="31">
        <v>1</v>
      </c>
      <c r="H51" s="31">
        <v>4</v>
      </c>
      <c r="I51" s="32">
        <f t="shared" si="21"/>
        <v>9</v>
      </c>
      <c r="J51" s="166">
        <f>9+4</f>
        <v>13</v>
      </c>
      <c r="K51" s="34">
        <f t="shared" si="25"/>
        <v>0</v>
      </c>
      <c r="L51" s="167">
        <v>9</v>
      </c>
      <c r="M51" s="36">
        <v>0</v>
      </c>
      <c r="N51" s="37">
        <v>2</v>
      </c>
      <c r="O51" s="91">
        <v>0</v>
      </c>
      <c r="P51" s="107">
        <v>2</v>
      </c>
      <c r="Q51" s="168">
        <v>0</v>
      </c>
      <c r="R51" s="169">
        <v>0</v>
      </c>
      <c r="S51" s="276" t="s">
        <v>97</v>
      </c>
      <c r="T51" s="277"/>
      <c r="U51" s="277"/>
      <c r="V51" s="277"/>
      <c r="W51" s="278"/>
      <c r="X51" s="45" t="s">
        <v>18</v>
      </c>
      <c r="Y51" s="146"/>
      <c r="Z51" s="147" t="s">
        <v>45</v>
      </c>
      <c r="AA51" s="148"/>
      <c r="AB51" s="149">
        <f t="shared" si="22"/>
        <v>0</v>
      </c>
      <c r="AC51" s="150"/>
      <c r="AD51" s="151" t="s">
        <v>45</v>
      </c>
      <c r="AE51" s="152"/>
      <c r="AF51" s="153">
        <f t="shared" si="23"/>
        <v>0</v>
      </c>
      <c r="AG51" s="154"/>
      <c r="AH51" s="155" t="s">
        <v>45</v>
      </c>
      <c r="AI51" s="156"/>
      <c r="AJ51" s="157">
        <f t="shared" si="24"/>
        <v>0</v>
      </c>
    </row>
    <row r="52" spans="1:36" s="39" customFormat="1" ht="26.25" customHeight="1" x14ac:dyDescent="0.45">
      <c r="A52" s="118">
        <v>45386</v>
      </c>
      <c r="B52" s="26">
        <v>0.125</v>
      </c>
      <c r="C52" s="164" t="s">
        <v>102</v>
      </c>
      <c r="D52" s="28">
        <v>4548</v>
      </c>
      <c r="E52" s="29">
        <v>4559</v>
      </c>
      <c r="F52" s="30">
        <f t="shared" si="20"/>
        <v>12</v>
      </c>
      <c r="G52" s="31">
        <v>0</v>
      </c>
      <c r="H52" s="31">
        <v>4</v>
      </c>
      <c r="I52" s="32">
        <f t="shared" si="21"/>
        <v>8</v>
      </c>
      <c r="J52" s="166">
        <f>8+4</f>
        <v>12</v>
      </c>
      <c r="K52" s="34">
        <f t="shared" si="25"/>
        <v>0</v>
      </c>
      <c r="L52" s="167">
        <v>3</v>
      </c>
      <c r="M52" s="36">
        <v>0</v>
      </c>
      <c r="N52" s="37">
        <v>0</v>
      </c>
      <c r="O52" s="91">
        <v>5</v>
      </c>
      <c r="P52" s="107">
        <v>4</v>
      </c>
      <c r="Q52" s="168">
        <v>0</v>
      </c>
      <c r="R52" s="169">
        <v>0</v>
      </c>
      <c r="S52" s="217"/>
      <c r="T52" s="218"/>
      <c r="U52" s="218"/>
      <c r="V52" s="218"/>
      <c r="W52" s="260"/>
      <c r="X52" s="45" t="s">
        <v>18</v>
      </c>
      <c r="Y52" s="146"/>
      <c r="Z52" s="147" t="s">
        <v>45</v>
      </c>
      <c r="AA52" s="148"/>
      <c r="AB52" s="149">
        <f t="shared" si="22"/>
        <v>0</v>
      </c>
      <c r="AC52" s="150"/>
      <c r="AD52" s="151" t="s">
        <v>45</v>
      </c>
      <c r="AE52" s="152"/>
      <c r="AF52" s="153">
        <f t="shared" si="23"/>
        <v>0</v>
      </c>
      <c r="AG52" s="154"/>
      <c r="AH52" s="155" t="s">
        <v>45</v>
      </c>
      <c r="AI52" s="156"/>
      <c r="AJ52" s="157">
        <f t="shared" si="24"/>
        <v>0</v>
      </c>
    </row>
    <row r="53" spans="1:36" s="39" customFormat="1" ht="32.25" customHeight="1" x14ac:dyDescent="0.45">
      <c r="A53" s="118">
        <v>45386</v>
      </c>
      <c r="B53" s="172">
        <v>0.125</v>
      </c>
      <c r="C53" s="173" t="s">
        <v>90</v>
      </c>
      <c r="D53" s="42" t="s">
        <v>18</v>
      </c>
      <c r="E53" s="43" t="s">
        <v>18</v>
      </c>
      <c r="F53" s="30" t="s">
        <v>18</v>
      </c>
      <c r="G53" s="44" t="s">
        <v>18</v>
      </c>
      <c r="H53" s="45" t="s">
        <v>18</v>
      </c>
      <c r="I53" s="32" t="s">
        <v>18</v>
      </c>
      <c r="J53" s="46" t="s">
        <v>18</v>
      </c>
      <c r="K53" s="34" t="e">
        <f t="shared" si="25"/>
        <v>#VALUE!</v>
      </c>
      <c r="L53" s="47" t="s">
        <v>18</v>
      </c>
      <c r="M53" s="48" t="s">
        <v>18</v>
      </c>
      <c r="N53" s="49" t="s">
        <v>18</v>
      </c>
      <c r="O53" s="92" t="s">
        <v>18</v>
      </c>
      <c r="P53" s="103" t="s">
        <v>18</v>
      </c>
      <c r="Q53" s="48" t="s">
        <v>18</v>
      </c>
      <c r="R53" s="50" t="s">
        <v>18</v>
      </c>
      <c r="S53" s="279" t="s">
        <v>95</v>
      </c>
      <c r="T53" s="280"/>
      <c r="U53" s="280"/>
      <c r="V53" s="280"/>
      <c r="W53" s="281"/>
      <c r="X53" s="45" t="s">
        <v>18</v>
      </c>
      <c r="Y53" s="146"/>
      <c r="Z53" s="147" t="s">
        <v>45</v>
      </c>
      <c r="AA53" s="148"/>
      <c r="AB53" s="149">
        <f t="shared" si="22"/>
        <v>0</v>
      </c>
      <c r="AC53" s="150"/>
      <c r="AD53" s="151" t="s">
        <v>45</v>
      </c>
      <c r="AE53" s="152"/>
      <c r="AF53" s="153">
        <f t="shared" si="23"/>
        <v>0</v>
      </c>
      <c r="AG53" s="154"/>
      <c r="AH53" s="155" t="s">
        <v>45</v>
      </c>
      <c r="AI53" s="156"/>
      <c r="AJ53" s="157">
        <f t="shared" si="24"/>
        <v>0</v>
      </c>
    </row>
    <row r="54" spans="1:36" s="39" customFormat="1" ht="26.25" customHeight="1" x14ac:dyDescent="0.45">
      <c r="A54" s="118">
        <v>45386</v>
      </c>
      <c r="B54" s="26">
        <v>0.14583333333333334</v>
      </c>
      <c r="C54" s="164" t="s">
        <v>54</v>
      </c>
      <c r="D54" s="28">
        <v>4560</v>
      </c>
      <c r="E54" s="29">
        <v>4570</v>
      </c>
      <c r="F54" s="30">
        <f t="shared" si="20"/>
        <v>11</v>
      </c>
      <c r="G54" s="31">
        <v>0</v>
      </c>
      <c r="H54" s="31">
        <v>3</v>
      </c>
      <c r="I54" s="32">
        <f t="shared" si="21"/>
        <v>8</v>
      </c>
      <c r="J54" s="166">
        <f>8+3</f>
        <v>11</v>
      </c>
      <c r="K54" s="34">
        <f t="shared" si="25"/>
        <v>-2</v>
      </c>
      <c r="L54" s="167">
        <v>5</v>
      </c>
      <c r="M54" s="36">
        <v>0</v>
      </c>
      <c r="N54" s="37">
        <v>0</v>
      </c>
      <c r="O54" s="91">
        <v>4</v>
      </c>
      <c r="P54" s="107">
        <v>0</v>
      </c>
      <c r="Q54" s="168">
        <v>0</v>
      </c>
      <c r="R54" s="169">
        <v>2</v>
      </c>
      <c r="S54" s="217"/>
      <c r="T54" s="218"/>
      <c r="U54" s="218"/>
      <c r="V54" s="218"/>
      <c r="W54" s="260"/>
      <c r="X54" s="45" t="s">
        <v>18</v>
      </c>
      <c r="Y54" s="146"/>
      <c r="Z54" s="147" t="s">
        <v>45</v>
      </c>
      <c r="AA54" s="148"/>
      <c r="AB54" s="149">
        <f t="shared" si="22"/>
        <v>0</v>
      </c>
      <c r="AC54" s="150"/>
      <c r="AD54" s="151" t="s">
        <v>45</v>
      </c>
      <c r="AE54" s="152"/>
      <c r="AF54" s="153">
        <f t="shared" si="23"/>
        <v>0</v>
      </c>
      <c r="AG54" s="154"/>
      <c r="AH54" s="155" t="s">
        <v>45</v>
      </c>
      <c r="AI54" s="156"/>
      <c r="AJ54" s="157">
        <f t="shared" si="24"/>
        <v>0</v>
      </c>
    </row>
    <row r="55" spans="1:36" s="39" customFormat="1" ht="26.25" customHeight="1" x14ac:dyDescent="0.45">
      <c r="A55" s="118">
        <v>45386</v>
      </c>
      <c r="B55" s="26">
        <v>0.16666666666666666</v>
      </c>
      <c r="C55" s="164" t="s">
        <v>53</v>
      </c>
      <c r="D55" s="28">
        <v>4571</v>
      </c>
      <c r="E55" s="29">
        <v>4582</v>
      </c>
      <c r="F55" s="30">
        <f t="shared" si="20"/>
        <v>12</v>
      </c>
      <c r="G55" s="31">
        <v>1</v>
      </c>
      <c r="H55" s="31">
        <v>2</v>
      </c>
      <c r="I55" s="32">
        <f t="shared" si="21"/>
        <v>9</v>
      </c>
      <c r="J55" s="166">
        <f>9+2</f>
        <v>11</v>
      </c>
      <c r="K55" s="34">
        <f t="shared" si="25"/>
        <v>0</v>
      </c>
      <c r="L55" s="167">
        <v>6</v>
      </c>
      <c r="M55" s="36">
        <v>0</v>
      </c>
      <c r="N55" s="37">
        <v>0</v>
      </c>
      <c r="O55" s="91">
        <v>5</v>
      </c>
      <c r="P55" s="107">
        <v>0</v>
      </c>
      <c r="Q55" s="168">
        <v>0</v>
      </c>
      <c r="R55" s="169">
        <v>0</v>
      </c>
      <c r="S55" s="282" t="s">
        <v>98</v>
      </c>
      <c r="T55" s="283"/>
      <c r="U55" s="283"/>
      <c r="V55" s="283"/>
      <c r="W55" s="284"/>
      <c r="X55" s="45" t="s">
        <v>18</v>
      </c>
      <c r="Y55" s="146"/>
      <c r="Z55" s="147" t="s">
        <v>45</v>
      </c>
      <c r="AA55" s="148"/>
      <c r="AB55" s="149">
        <f t="shared" si="22"/>
        <v>0</v>
      </c>
      <c r="AC55" s="150"/>
      <c r="AD55" s="151" t="s">
        <v>45</v>
      </c>
      <c r="AE55" s="152"/>
      <c r="AF55" s="153">
        <f t="shared" si="23"/>
        <v>0</v>
      </c>
      <c r="AG55" s="154"/>
      <c r="AH55" s="155" t="s">
        <v>45</v>
      </c>
      <c r="AI55" s="156"/>
      <c r="AJ55" s="157">
        <f t="shared" si="24"/>
        <v>0</v>
      </c>
    </row>
    <row r="56" spans="1:36" s="39" customFormat="1" ht="26.25" customHeight="1" x14ac:dyDescent="0.45">
      <c r="A56" s="118">
        <v>45387</v>
      </c>
      <c r="B56" s="26">
        <v>0.41666666666666669</v>
      </c>
      <c r="C56" s="164" t="s">
        <v>68</v>
      </c>
      <c r="D56" s="28">
        <v>4587</v>
      </c>
      <c r="E56" s="29">
        <v>4603</v>
      </c>
      <c r="F56" s="30">
        <f t="shared" ref="F56" si="26">IF(ISBLANK(E56),0,(E56-D56+1))</f>
        <v>17</v>
      </c>
      <c r="G56" s="31">
        <v>1</v>
      </c>
      <c r="H56" s="31">
        <v>0</v>
      </c>
      <c r="I56" s="32">
        <f t="shared" ref="I56" si="27">F56-H56-G56</f>
        <v>16</v>
      </c>
      <c r="J56" s="166">
        <f>16+0</f>
        <v>16</v>
      </c>
      <c r="K56" s="34">
        <f>IF(ISBLANK(J56),-90,(-((J56)-SUM(M56:P56,L56))))</f>
        <v>0</v>
      </c>
      <c r="L56" s="167">
        <v>10</v>
      </c>
      <c r="M56" s="36">
        <v>0</v>
      </c>
      <c r="N56" s="37">
        <v>1</v>
      </c>
      <c r="O56" s="91">
        <v>5</v>
      </c>
      <c r="P56" s="107">
        <v>0</v>
      </c>
      <c r="Q56" s="168">
        <v>0</v>
      </c>
      <c r="R56" s="169">
        <v>0</v>
      </c>
      <c r="S56" s="285"/>
      <c r="T56" s="286"/>
      <c r="U56" s="286"/>
      <c r="V56" s="286"/>
      <c r="W56" s="287"/>
      <c r="X56" s="45" t="s">
        <v>18</v>
      </c>
      <c r="Y56" s="146"/>
      <c r="Z56" s="147" t="s">
        <v>45</v>
      </c>
      <c r="AA56" s="148"/>
      <c r="AB56" s="149">
        <f t="shared" ref="AB56" si="28">Y56+AA56</f>
        <v>0</v>
      </c>
      <c r="AC56" s="150"/>
      <c r="AD56" s="151" t="s">
        <v>45</v>
      </c>
      <c r="AE56" s="152"/>
      <c r="AF56" s="153">
        <f t="shared" ref="AF56" si="29">AC56+AE56</f>
        <v>0</v>
      </c>
      <c r="AG56" s="154"/>
      <c r="AH56" s="155" t="s">
        <v>45</v>
      </c>
      <c r="AI56" s="156"/>
      <c r="AJ56" s="157">
        <f t="shared" ref="AJ56" si="30">AG56+AI56</f>
        <v>0</v>
      </c>
    </row>
    <row r="57" spans="1:36" s="39" customFormat="1" ht="15" customHeight="1" x14ac:dyDescent="0.45">
      <c r="A57" s="118">
        <v>45387</v>
      </c>
      <c r="B57" s="172">
        <v>0.4375</v>
      </c>
      <c r="C57" s="173" t="s">
        <v>99</v>
      </c>
      <c r="D57" s="42" t="s">
        <v>18</v>
      </c>
      <c r="E57" s="43" t="s">
        <v>18</v>
      </c>
      <c r="F57" s="30" t="s">
        <v>18</v>
      </c>
      <c r="G57" s="44" t="s">
        <v>18</v>
      </c>
      <c r="H57" s="45" t="s">
        <v>18</v>
      </c>
      <c r="I57" s="32" t="s">
        <v>18</v>
      </c>
      <c r="J57" s="46" t="s">
        <v>18</v>
      </c>
      <c r="K57" s="34" t="e">
        <f t="shared" ref="K57:K75" si="31">IF(ISBLANK(J57),-90,(-((J57)-SUM(M57:P57,L57))))</f>
        <v>#VALUE!</v>
      </c>
      <c r="L57" s="47" t="s">
        <v>18</v>
      </c>
      <c r="M57" s="48" t="s">
        <v>18</v>
      </c>
      <c r="N57" s="49" t="s">
        <v>18</v>
      </c>
      <c r="O57" s="92" t="s">
        <v>18</v>
      </c>
      <c r="P57" s="103" t="s">
        <v>18</v>
      </c>
      <c r="Q57" s="48" t="s">
        <v>18</v>
      </c>
      <c r="R57" s="50" t="s">
        <v>18</v>
      </c>
      <c r="S57" s="254" t="s">
        <v>109</v>
      </c>
      <c r="T57" s="255"/>
      <c r="U57" s="255"/>
      <c r="V57" s="255"/>
      <c r="W57" s="256"/>
      <c r="X57" s="45"/>
      <c r="Y57" s="146" t="s">
        <v>18</v>
      </c>
      <c r="Z57" s="147" t="s">
        <v>18</v>
      </c>
      <c r="AA57" s="148" t="s">
        <v>18</v>
      </c>
      <c r="AB57" s="149" t="s">
        <v>18</v>
      </c>
      <c r="AC57" s="150" t="s">
        <v>18</v>
      </c>
      <c r="AD57" s="151" t="s">
        <v>18</v>
      </c>
      <c r="AE57" s="152" t="s">
        <v>18</v>
      </c>
      <c r="AF57" s="153" t="s">
        <v>18</v>
      </c>
      <c r="AG57" s="154" t="s">
        <v>18</v>
      </c>
      <c r="AH57" s="155" t="s">
        <v>18</v>
      </c>
      <c r="AI57" s="156" t="s">
        <v>18</v>
      </c>
      <c r="AJ57" s="157" t="s">
        <v>18</v>
      </c>
    </row>
    <row r="58" spans="1:36" s="39" customFormat="1" ht="26.25" customHeight="1" x14ac:dyDescent="0.45">
      <c r="A58" s="118">
        <v>45387</v>
      </c>
      <c r="B58" s="26">
        <v>0.45833333333333331</v>
      </c>
      <c r="C58" s="164" t="s">
        <v>73</v>
      </c>
      <c r="D58" s="28">
        <v>4604</v>
      </c>
      <c r="E58" s="29">
        <v>4622</v>
      </c>
      <c r="F58" s="30">
        <f t="shared" ref="F58:F73" si="32">IF(ISBLANK(E58),0,(E58-D58+1))</f>
        <v>19</v>
      </c>
      <c r="G58" s="31">
        <v>1</v>
      </c>
      <c r="H58" s="31">
        <v>3</v>
      </c>
      <c r="I58" s="32">
        <f t="shared" ref="I58:I73" si="33">F58-H58-G58</f>
        <v>15</v>
      </c>
      <c r="J58" s="166">
        <f>15+3</f>
        <v>18</v>
      </c>
      <c r="K58" s="34">
        <f t="shared" si="31"/>
        <v>1</v>
      </c>
      <c r="L58" s="167">
        <v>12</v>
      </c>
      <c r="M58" s="36">
        <v>0</v>
      </c>
      <c r="N58" s="37">
        <v>2</v>
      </c>
      <c r="O58" s="91">
        <v>5</v>
      </c>
      <c r="P58" s="107">
        <v>0</v>
      </c>
      <c r="Q58" s="168">
        <v>0</v>
      </c>
      <c r="R58" s="169">
        <v>0</v>
      </c>
      <c r="S58" s="261" t="s">
        <v>110</v>
      </c>
      <c r="T58" s="262"/>
      <c r="U58" s="262"/>
      <c r="V58" s="262"/>
      <c r="W58" s="263"/>
      <c r="X58" s="45" t="s">
        <v>18</v>
      </c>
      <c r="Y58" s="146"/>
      <c r="Z58" s="147" t="s">
        <v>45</v>
      </c>
      <c r="AA58" s="148"/>
      <c r="AB58" s="149">
        <f t="shared" ref="AB58:AB73" si="34">Y58+AA58</f>
        <v>0</v>
      </c>
      <c r="AC58" s="150"/>
      <c r="AD58" s="151" t="s">
        <v>45</v>
      </c>
      <c r="AE58" s="152"/>
      <c r="AF58" s="153">
        <f t="shared" ref="AF58:AF73" si="35">AC58+AE58</f>
        <v>0</v>
      </c>
      <c r="AG58" s="154"/>
      <c r="AH58" s="155" t="s">
        <v>45</v>
      </c>
      <c r="AI58" s="156"/>
      <c r="AJ58" s="157">
        <f t="shared" ref="AJ58:AJ73" si="36">AG58+AI58</f>
        <v>0</v>
      </c>
    </row>
    <row r="59" spans="1:36" s="39" customFormat="1" ht="26.25" customHeight="1" x14ac:dyDescent="0.45">
      <c r="A59" s="118">
        <v>45387</v>
      </c>
      <c r="B59" s="26">
        <v>0.47916666666666669</v>
      </c>
      <c r="C59" s="164" t="s">
        <v>101</v>
      </c>
      <c r="D59" s="28">
        <v>4623</v>
      </c>
      <c r="E59" s="29">
        <v>4634</v>
      </c>
      <c r="F59" s="30">
        <f t="shared" si="32"/>
        <v>12</v>
      </c>
      <c r="G59" s="31">
        <v>1</v>
      </c>
      <c r="H59" s="31">
        <v>4</v>
      </c>
      <c r="I59" s="32">
        <f t="shared" si="33"/>
        <v>7</v>
      </c>
      <c r="J59" s="166">
        <f>7+4</f>
        <v>11</v>
      </c>
      <c r="K59" s="34">
        <f>IF(ISBLANK(J59),-90,(-((J59)-SUM(M59:P59,L59))))</f>
        <v>2</v>
      </c>
      <c r="L59" s="167">
        <v>10</v>
      </c>
      <c r="M59" s="36">
        <v>0</v>
      </c>
      <c r="N59" s="37">
        <v>2</v>
      </c>
      <c r="O59" s="91">
        <v>0</v>
      </c>
      <c r="P59" s="107">
        <v>1</v>
      </c>
      <c r="Q59" s="168">
        <v>0</v>
      </c>
      <c r="R59" s="169">
        <v>0</v>
      </c>
      <c r="S59" s="261" t="s">
        <v>111</v>
      </c>
      <c r="T59" s="262"/>
      <c r="U59" s="262"/>
      <c r="V59" s="262"/>
      <c r="W59" s="263"/>
      <c r="X59" s="45" t="s">
        <v>18</v>
      </c>
      <c r="Y59" s="146"/>
      <c r="Z59" s="147" t="s">
        <v>45</v>
      </c>
      <c r="AA59" s="148"/>
      <c r="AB59" s="149">
        <f t="shared" si="34"/>
        <v>0</v>
      </c>
      <c r="AC59" s="150"/>
      <c r="AD59" s="151" t="s">
        <v>45</v>
      </c>
      <c r="AE59" s="152"/>
      <c r="AF59" s="153">
        <f t="shared" si="35"/>
        <v>0</v>
      </c>
      <c r="AG59" s="154"/>
      <c r="AH59" s="155" t="s">
        <v>45</v>
      </c>
      <c r="AI59" s="156"/>
      <c r="AJ59" s="157">
        <f t="shared" si="36"/>
        <v>0</v>
      </c>
    </row>
    <row r="60" spans="1:36" s="39" customFormat="1" ht="26.25" customHeight="1" x14ac:dyDescent="0.45">
      <c r="A60" s="118">
        <v>45387</v>
      </c>
      <c r="B60" s="26">
        <v>0.5</v>
      </c>
      <c r="C60" s="164" t="s">
        <v>68</v>
      </c>
      <c r="D60" s="28">
        <v>4635</v>
      </c>
      <c r="E60" s="29">
        <v>4654</v>
      </c>
      <c r="F60" s="30">
        <f t="shared" si="32"/>
        <v>20</v>
      </c>
      <c r="G60" s="31">
        <v>0</v>
      </c>
      <c r="H60" s="31">
        <v>4</v>
      </c>
      <c r="I60" s="32">
        <f t="shared" si="33"/>
        <v>16</v>
      </c>
      <c r="J60" s="166">
        <f>16+4</f>
        <v>20</v>
      </c>
      <c r="K60" s="34">
        <f t="shared" si="31"/>
        <v>1</v>
      </c>
      <c r="L60" s="167">
        <v>9</v>
      </c>
      <c r="M60" s="36">
        <v>0</v>
      </c>
      <c r="N60" s="37">
        <v>6</v>
      </c>
      <c r="O60" s="91">
        <v>4</v>
      </c>
      <c r="P60" s="107">
        <v>2</v>
      </c>
      <c r="Q60" s="168">
        <v>0</v>
      </c>
      <c r="R60" s="169">
        <v>0</v>
      </c>
      <c r="S60" s="261" t="s">
        <v>112</v>
      </c>
      <c r="T60" s="262"/>
      <c r="U60" s="262"/>
      <c r="V60" s="262"/>
      <c r="W60" s="263"/>
      <c r="X60" s="45" t="s">
        <v>18</v>
      </c>
      <c r="Y60" s="146"/>
      <c r="Z60" s="147" t="s">
        <v>45</v>
      </c>
      <c r="AA60" s="148"/>
      <c r="AB60" s="149">
        <f t="shared" si="34"/>
        <v>0</v>
      </c>
      <c r="AC60" s="150"/>
      <c r="AD60" s="151" t="s">
        <v>45</v>
      </c>
      <c r="AE60" s="152"/>
      <c r="AF60" s="153">
        <f t="shared" si="35"/>
        <v>0</v>
      </c>
      <c r="AG60" s="154"/>
      <c r="AH60" s="155" t="s">
        <v>45</v>
      </c>
      <c r="AI60" s="156"/>
      <c r="AJ60" s="157">
        <f t="shared" si="36"/>
        <v>0</v>
      </c>
    </row>
    <row r="61" spans="1:36" s="39" customFormat="1" ht="26.25" customHeight="1" x14ac:dyDescent="0.45">
      <c r="A61" s="118">
        <v>45387</v>
      </c>
      <c r="B61" s="26">
        <v>0.52083333333333337</v>
      </c>
      <c r="C61" s="164" t="s">
        <v>89</v>
      </c>
      <c r="D61" s="28">
        <v>4655</v>
      </c>
      <c r="E61" s="29">
        <v>4669</v>
      </c>
      <c r="F61" s="30">
        <f t="shared" si="32"/>
        <v>15</v>
      </c>
      <c r="G61" s="31">
        <v>0</v>
      </c>
      <c r="H61" s="31">
        <v>2</v>
      </c>
      <c r="I61" s="32">
        <f t="shared" si="33"/>
        <v>13</v>
      </c>
      <c r="J61" s="166">
        <f>13+2</f>
        <v>15</v>
      </c>
      <c r="K61" s="34">
        <f t="shared" si="31"/>
        <v>0</v>
      </c>
      <c r="L61" s="167">
        <v>8</v>
      </c>
      <c r="M61" s="36">
        <v>0</v>
      </c>
      <c r="N61" s="37">
        <v>1</v>
      </c>
      <c r="O61" s="91">
        <v>5</v>
      </c>
      <c r="P61" s="107">
        <v>1</v>
      </c>
      <c r="Q61" s="168">
        <v>1</v>
      </c>
      <c r="R61" s="169">
        <v>0</v>
      </c>
      <c r="S61" s="291"/>
      <c r="T61" s="292"/>
      <c r="U61" s="292"/>
      <c r="V61" s="292"/>
      <c r="W61" s="293"/>
      <c r="X61" s="45" t="s">
        <v>18</v>
      </c>
      <c r="Y61" s="146"/>
      <c r="Z61" s="147" t="s">
        <v>45</v>
      </c>
      <c r="AA61" s="148"/>
      <c r="AB61" s="149">
        <f t="shared" si="34"/>
        <v>0</v>
      </c>
      <c r="AC61" s="150"/>
      <c r="AD61" s="151" t="s">
        <v>45</v>
      </c>
      <c r="AE61" s="152"/>
      <c r="AF61" s="153">
        <f t="shared" si="35"/>
        <v>0</v>
      </c>
      <c r="AG61" s="154"/>
      <c r="AH61" s="155" t="s">
        <v>45</v>
      </c>
      <c r="AI61" s="156"/>
      <c r="AJ61" s="157">
        <f t="shared" si="36"/>
        <v>0</v>
      </c>
    </row>
    <row r="62" spans="1:36" s="39" customFormat="1" ht="26.25" customHeight="1" x14ac:dyDescent="0.45">
      <c r="A62" s="118">
        <v>45387</v>
      </c>
      <c r="B62" s="26">
        <v>4.1666666666666664E-2</v>
      </c>
      <c r="C62" s="164" t="s">
        <v>100</v>
      </c>
      <c r="D62" s="28">
        <v>4670</v>
      </c>
      <c r="E62" s="29">
        <v>4685</v>
      </c>
      <c r="F62" s="30">
        <f t="shared" si="32"/>
        <v>16</v>
      </c>
      <c r="G62" s="31">
        <v>0</v>
      </c>
      <c r="H62" s="31">
        <v>0</v>
      </c>
      <c r="I62" s="32">
        <f t="shared" si="33"/>
        <v>16</v>
      </c>
      <c r="J62" s="166">
        <f>16+0</f>
        <v>16</v>
      </c>
      <c r="K62" s="34">
        <f t="shared" si="31"/>
        <v>0</v>
      </c>
      <c r="L62" s="167">
        <v>3</v>
      </c>
      <c r="M62" s="36">
        <v>0</v>
      </c>
      <c r="N62" s="37">
        <v>6</v>
      </c>
      <c r="O62" s="91">
        <v>7</v>
      </c>
      <c r="P62" s="107">
        <v>0</v>
      </c>
      <c r="Q62" s="168">
        <v>0</v>
      </c>
      <c r="R62" s="169">
        <v>0</v>
      </c>
      <c r="S62" s="291"/>
      <c r="T62" s="292"/>
      <c r="U62" s="292"/>
      <c r="V62" s="292"/>
      <c r="W62" s="293"/>
      <c r="X62" s="45" t="s">
        <v>18</v>
      </c>
      <c r="Y62" s="146"/>
      <c r="Z62" s="147" t="s">
        <v>45</v>
      </c>
      <c r="AA62" s="148"/>
      <c r="AB62" s="149">
        <f t="shared" si="34"/>
        <v>0</v>
      </c>
      <c r="AC62" s="150"/>
      <c r="AD62" s="151" t="s">
        <v>45</v>
      </c>
      <c r="AE62" s="152"/>
      <c r="AF62" s="153">
        <f t="shared" si="35"/>
        <v>0</v>
      </c>
      <c r="AG62" s="154"/>
      <c r="AH62" s="155" t="s">
        <v>45</v>
      </c>
      <c r="AI62" s="156"/>
      <c r="AJ62" s="157">
        <f t="shared" si="36"/>
        <v>0</v>
      </c>
    </row>
    <row r="63" spans="1:36" s="39" customFormat="1" ht="26.25" customHeight="1" x14ac:dyDescent="0.45">
      <c r="A63" s="118">
        <v>45387</v>
      </c>
      <c r="B63" s="26">
        <v>6.25E-2</v>
      </c>
      <c r="C63" s="164" t="s">
        <v>73</v>
      </c>
      <c r="D63" s="28">
        <v>4686</v>
      </c>
      <c r="E63" s="29">
        <v>4696</v>
      </c>
      <c r="F63" s="30">
        <f t="shared" si="32"/>
        <v>11</v>
      </c>
      <c r="G63" s="31">
        <v>3</v>
      </c>
      <c r="H63" s="31">
        <v>0</v>
      </c>
      <c r="I63" s="32">
        <f t="shared" si="33"/>
        <v>8</v>
      </c>
      <c r="J63" s="166">
        <f>8+0</f>
        <v>8</v>
      </c>
      <c r="K63" s="34">
        <f t="shared" si="31"/>
        <v>0</v>
      </c>
      <c r="L63" s="167">
        <v>4</v>
      </c>
      <c r="M63" s="36">
        <v>0</v>
      </c>
      <c r="N63" s="37">
        <v>2</v>
      </c>
      <c r="O63" s="91">
        <v>2</v>
      </c>
      <c r="P63" s="107">
        <v>0</v>
      </c>
      <c r="Q63" s="168">
        <v>0</v>
      </c>
      <c r="R63" s="169">
        <v>0</v>
      </c>
      <c r="S63" s="261" t="s">
        <v>113</v>
      </c>
      <c r="T63" s="262"/>
      <c r="U63" s="262"/>
      <c r="V63" s="262"/>
      <c r="W63" s="263"/>
      <c r="X63" s="45" t="s">
        <v>18</v>
      </c>
      <c r="Y63" s="146"/>
      <c r="Z63" s="147" t="s">
        <v>45</v>
      </c>
      <c r="AA63" s="148"/>
      <c r="AB63" s="149">
        <f t="shared" si="34"/>
        <v>0</v>
      </c>
      <c r="AC63" s="150"/>
      <c r="AD63" s="151" t="s">
        <v>45</v>
      </c>
      <c r="AE63" s="152"/>
      <c r="AF63" s="153">
        <f t="shared" si="35"/>
        <v>0</v>
      </c>
      <c r="AG63" s="154"/>
      <c r="AH63" s="155" t="s">
        <v>45</v>
      </c>
      <c r="AI63" s="156"/>
      <c r="AJ63" s="157">
        <f t="shared" si="36"/>
        <v>0</v>
      </c>
    </row>
    <row r="64" spans="1:36" s="39" customFormat="1" ht="26.25" customHeight="1" x14ac:dyDescent="0.45">
      <c r="A64" s="118">
        <v>45387</v>
      </c>
      <c r="B64" s="26">
        <v>8.3333333333333329E-2</v>
      </c>
      <c r="C64" s="164" t="s">
        <v>101</v>
      </c>
      <c r="D64" s="28">
        <v>4697</v>
      </c>
      <c r="E64" s="29">
        <v>4707</v>
      </c>
      <c r="F64" s="30">
        <f t="shared" si="32"/>
        <v>11</v>
      </c>
      <c r="G64" s="31">
        <v>0</v>
      </c>
      <c r="H64" s="31">
        <v>1</v>
      </c>
      <c r="I64" s="32">
        <f t="shared" si="33"/>
        <v>10</v>
      </c>
      <c r="J64" s="166">
        <f>10+1</f>
        <v>11</v>
      </c>
      <c r="K64" s="34">
        <f t="shared" si="31"/>
        <v>0</v>
      </c>
      <c r="L64" s="167">
        <v>10</v>
      </c>
      <c r="M64" s="36">
        <v>0</v>
      </c>
      <c r="N64" s="37">
        <v>0</v>
      </c>
      <c r="O64" s="91">
        <v>1</v>
      </c>
      <c r="P64" s="107">
        <v>0</v>
      </c>
      <c r="Q64" s="168">
        <v>1</v>
      </c>
      <c r="R64" s="169">
        <v>0</v>
      </c>
      <c r="S64" s="291"/>
      <c r="T64" s="292"/>
      <c r="U64" s="292"/>
      <c r="V64" s="292"/>
      <c r="W64" s="293"/>
      <c r="X64" s="45" t="s">
        <v>18</v>
      </c>
      <c r="Y64" s="146"/>
      <c r="Z64" s="147" t="s">
        <v>45</v>
      </c>
      <c r="AA64" s="148"/>
      <c r="AB64" s="149">
        <f t="shared" si="34"/>
        <v>0</v>
      </c>
      <c r="AC64" s="150"/>
      <c r="AD64" s="151" t="s">
        <v>45</v>
      </c>
      <c r="AE64" s="152"/>
      <c r="AF64" s="153">
        <f t="shared" si="35"/>
        <v>0</v>
      </c>
      <c r="AG64" s="154"/>
      <c r="AH64" s="155" t="s">
        <v>45</v>
      </c>
      <c r="AI64" s="156"/>
      <c r="AJ64" s="157">
        <f t="shared" si="36"/>
        <v>0</v>
      </c>
    </row>
    <row r="65" spans="1:36" s="39" customFormat="1" ht="15" customHeight="1" x14ac:dyDescent="0.45">
      <c r="A65" s="118">
        <v>45387</v>
      </c>
      <c r="B65" s="172">
        <v>0.10416666666666667</v>
      </c>
      <c r="C65" s="173" t="s">
        <v>89</v>
      </c>
      <c r="D65" s="42" t="s">
        <v>18</v>
      </c>
      <c r="E65" s="43" t="s">
        <v>18</v>
      </c>
      <c r="F65" s="30" t="s">
        <v>18</v>
      </c>
      <c r="G65" s="44" t="s">
        <v>18</v>
      </c>
      <c r="H65" s="45" t="s">
        <v>18</v>
      </c>
      <c r="I65" s="32" t="s">
        <v>18</v>
      </c>
      <c r="J65" s="46" t="s">
        <v>18</v>
      </c>
      <c r="K65" s="34" t="e">
        <f t="shared" si="31"/>
        <v>#VALUE!</v>
      </c>
      <c r="L65" s="47" t="s">
        <v>18</v>
      </c>
      <c r="M65" s="48" t="s">
        <v>18</v>
      </c>
      <c r="N65" s="49" t="s">
        <v>18</v>
      </c>
      <c r="O65" s="92" t="s">
        <v>18</v>
      </c>
      <c r="P65" s="103" t="s">
        <v>18</v>
      </c>
      <c r="Q65" s="48" t="s">
        <v>18</v>
      </c>
      <c r="R65" s="50" t="s">
        <v>18</v>
      </c>
      <c r="S65" s="254" t="s">
        <v>114</v>
      </c>
      <c r="T65" s="255"/>
      <c r="U65" s="255"/>
      <c r="V65" s="255"/>
      <c r="W65" s="256"/>
      <c r="X65" s="45"/>
      <c r="Y65" s="146" t="s">
        <v>18</v>
      </c>
      <c r="Z65" s="147" t="s">
        <v>18</v>
      </c>
      <c r="AA65" s="148" t="s">
        <v>18</v>
      </c>
      <c r="AB65" s="149" t="s">
        <v>18</v>
      </c>
      <c r="AC65" s="150" t="s">
        <v>18</v>
      </c>
      <c r="AD65" s="151" t="s">
        <v>18</v>
      </c>
      <c r="AE65" s="152" t="s">
        <v>18</v>
      </c>
      <c r="AF65" s="153" t="s">
        <v>18</v>
      </c>
      <c r="AG65" s="154" t="s">
        <v>18</v>
      </c>
      <c r="AH65" s="155" t="s">
        <v>18</v>
      </c>
      <c r="AI65" s="156" t="s">
        <v>18</v>
      </c>
      <c r="AJ65" s="157" t="s">
        <v>18</v>
      </c>
    </row>
    <row r="66" spans="1:36" s="39" customFormat="1" ht="26.25" customHeight="1" x14ac:dyDescent="0.45">
      <c r="A66" s="118">
        <v>45387</v>
      </c>
      <c r="B66" s="26">
        <v>0.10416666666666667</v>
      </c>
      <c r="C66" s="164" t="s">
        <v>53</v>
      </c>
      <c r="D66" s="28">
        <v>4708</v>
      </c>
      <c r="E66" s="29">
        <v>4717</v>
      </c>
      <c r="F66" s="30">
        <f t="shared" si="32"/>
        <v>10</v>
      </c>
      <c r="G66" s="31">
        <v>0</v>
      </c>
      <c r="H66" s="31">
        <v>0</v>
      </c>
      <c r="I66" s="32">
        <f t="shared" si="33"/>
        <v>10</v>
      </c>
      <c r="J66" s="166">
        <f>10+0</f>
        <v>10</v>
      </c>
      <c r="K66" s="34">
        <f t="shared" si="31"/>
        <v>0</v>
      </c>
      <c r="L66" s="167">
        <v>3</v>
      </c>
      <c r="M66" s="36">
        <v>0</v>
      </c>
      <c r="N66" s="37">
        <v>3</v>
      </c>
      <c r="O66" s="91">
        <v>4</v>
      </c>
      <c r="P66" s="107">
        <v>0</v>
      </c>
      <c r="Q66" s="168">
        <v>0</v>
      </c>
      <c r="R66" s="169">
        <v>0</v>
      </c>
      <c r="S66" s="291"/>
      <c r="T66" s="292"/>
      <c r="U66" s="292"/>
      <c r="V66" s="292"/>
      <c r="W66" s="293"/>
      <c r="X66" s="45" t="s">
        <v>18</v>
      </c>
      <c r="Y66" s="146"/>
      <c r="Z66" s="147" t="s">
        <v>45</v>
      </c>
      <c r="AA66" s="148"/>
      <c r="AB66" s="149">
        <f t="shared" si="34"/>
        <v>0</v>
      </c>
      <c r="AC66" s="150"/>
      <c r="AD66" s="151" t="s">
        <v>45</v>
      </c>
      <c r="AE66" s="152"/>
      <c r="AF66" s="153">
        <f t="shared" si="35"/>
        <v>0</v>
      </c>
      <c r="AG66" s="154"/>
      <c r="AH66" s="155" t="s">
        <v>45</v>
      </c>
      <c r="AI66" s="156"/>
      <c r="AJ66" s="157">
        <f t="shared" si="36"/>
        <v>0</v>
      </c>
    </row>
    <row r="67" spans="1:36" s="39" customFormat="1" ht="26.25" customHeight="1" x14ac:dyDescent="0.45">
      <c r="A67" s="118">
        <v>45387</v>
      </c>
      <c r="B67" s="26">
        <v>0.125</v>
      </c>
      <c r="C67" s="164" t="s">
        <v>104</v>
      </c>
      <c r="D67" s="28">
        <v>4718</v>
      </c>
      <c r="E67" s="29">
        <v>4723</v>
      </c>
      <c r="F67" s="30">
        <f t="shared" si="32"/>
        <v>6</v>
      </c>
      <c r="G67" s="31">
        <v>0</v>
      </c>
      <c r="H67" s="31">
        <v>1</v>
      </c>
      <c r="I67" s="32">
        <f t="shared" si="33"/>
        <v>5</v>
      </c>
      <c r="J67" s="166">
        <f>5+1</f>
        <v>6</v>
      </c>
      <c r="K67" s="34">
        <f t="shared" si="31"/>
        <v>0</v>
      </c>
      <c r="L67" s="167">
        <v>4</v>
      </c>
      <c r="M67" s="36">
        <v>0</v>
      </c>
      <c r="N67" s="37">
        <v>2</v>
      </c>
      <c r="O67" s="91">
        <v>0</v>
      </c>
      <c r="P67" s="107">
        <v>0</v>
      </c>
      <c r="Q67" s="168">
        <v>0</v>
      </c>
      <c r="R67" s="169">
        <v>0</v>
      </c>
      <c r="S67" s="291"/>
      <c r="T67" s="292"/>
      <c r="U67" s="292"/>
      <c r="V67" s="292"/>
      <c r="W67" s="293"/>
      <c r="X67" s="45" t="s">
        <v>18</v>
      </c>
      <c r="Y67" s="146"/>
      <c r="Z67" s="147" t="s">
        <v>45</v>
      </c>
      <c r="AA67" s="148"/>
      <c r="AB67" s="149">
        <f t="shared" si="34"/>
        <v>0</v>
      </c>
      <c r="AC67" s="150"/>
      <c r="AD67" s="151" t="s">
        <v>45</v>
      </c>
      <c r="AE67" s="152"/>
      <c r="AF67" s="153">
        <f t="shared" si="35"/>
        <v>0</v>
      </c>
      <c r="AG67" s="154"/>
      <c r="AH67" s="155" t="s">
        <v>45</v>
      </c>
      <c r="AI67" s="156"/>
      <c r="AJ67" s="157">
        <f t="shared" si="36"/>
        <v>0</v>
      </c>
    </row>
    <row r="68" spans="1:36" s="39" customFormat="1" ht="15" customHeight="1" x14ac:dyDescent="0.45">
      <c r="A68" s="118">
        <v>45387</v>
      </c>
      <c r="B68" s="172">
        <v>0.125</v>
      </c>
      <c r="C68" s="173" t="s">
        <v>78</v>
      </c>
      <c r="D68" s="42" t="s">
        <v>18</v>
      </c>
      <c r="E68" s="43" t="s">
        <v>18</v>
      </c>
      <c r="F68" s="30" t="s">
        <v>18</v>
      </c>
      <c r="G68" s="44" t="s">
        <v>18</v>
      </c>
      <c r="H68" s="45" t="s">
        <v>18</v>
      </c>
      <c r="I68" s="32" t="s">
        <v>18</v>
      </c>
      <c r="J68" s="46" t="s">
        <v>18</v>
      </c>
      <c r="K68" s="34" t="e">
        <f t="shared" si="31"/>
        <v>#VALUE!</v>
      </c>
      <c r="L68" s="47" t="s">
        <v>18</v>
      </c>
      <c r="M68" s="48" t="s">
        <v>18</v>
      </c>
      <c r="N68" s="49" t="s">
        <v>18</v>
      </c>
      <c r="O68" s="92" t="s">
        <v>18</v>
      </c>
      <c r="P68" s="103" t="s">
        <v>18</v>
      </c>
      <c r="Q68" s="48" t="s">
        <v>18</v>
      </c>
      <c r="R68" s="50" t="s">
        <v>18</v>
      </c>
      <c r="S68" s="254" t="s">
        <v>115</v>
      </c>
      <c r="T68" s="255"/>
      <c r="U68" s="255"/>
      <c r="V68" s="255"/>
      <c r="W68" s="256"/>
      <c r="X68" s="45"/>
      <c r="Y68" s="146" t="s">
        <v>18</v>
      </c>
      <c r="Z68" s="147" t="s">
        <v>18</v>
      </c>
      <c r="AA68" s="148" t="s">
        <v>18</v>
      </c>
      <c r="AB68" s="149" t="s">
        <v>18</v>
      </c>
      <c r="AC68" s="150" t="s">
        <v>18</v>
      </c>
      <c r="AD68" s="151" t="s">
        <v>18</v>
      </c>
      <c r="AE68" s="152" t="s">
        <v>18</v>
      </c>
      <c r="AF68" s="153" t="s">
        <v>18</v>
      </c>
      <c r="AG68" s="154" t="s">
        <v>18</v>
      </c>
      <c r="AH68" s="155" t="s">
        <v>18</v>
      </c>
      <c r="AI68" s="156" t="s">
        <v>18</v>
      </c>
      <c r="AJ68" s="157" t="s">
        <v>18</v>
      </c>
    </row>
    <row r="69" spans="1:36" s="39" customFormat="1" ht="15" customHeight="1" x14ac:dyDescent="0.45">
      <c r="A69" s="118">
        <v>45387</v>
      </c>
      <c r="B69" s="172">
        <v>0.13541666666666666</v>
      </c>
      <c r="C69" s="173" t="s">
        <v>100</v>
      </c>
      <c r="D69" s="42" t="s">
        <v>18</v>
      </c>
      <c r="E69" s="43" t="s">
        <v>18</v>
      </c>
      <c r="F69" s="30" t="s">
        <v>18</v>
      </c>
      <c r="G69" s="44" t="s">
        <v>18</v>
      </c>
      <c r="H69" s="45" t="s">
        <v>18</v>
      </c>
      <c r="I69" s="32" t="s">
        <v>18</v>
      </c>
      <c r="J69" s="46" t="s">
        <v>18</v>
      </c>
      <c r="K69" s="34" t="e">
        <f t="shared" si="31"/>
        <v>#VALUE!</v>
      </c>
      <c r="L69" s="47" t="s">
        <v>18</v>
      </c>
      <c r="M69" s="48" t="s">
        <v>18</v>
      </c>
      <c r="N69" s="49" t="s">
        <v>18</v>
      </c>
      <c r="O69" s="92" t="s">
        <v>18</v>
      </c>
      <c r="P69" s="103" t="s">
        <v>18</v>
      </c>
      <c r="Q69" s="48" t="s">
        <v>18</v>
      </c>
      <c r="R69" s="50" t="s">
        <v>18</v>
      </c>
      <c r="S69" s="254" t="s">
        <v>116</v>
      </c>
      <c r="T69" s="255"/>
      <c r="U69" s="255"/>
      <c r="V69" s="255"/>
      <c r="W69" s="256"/>
      <c r="X69" s="45"/>
      <c r="Y69" s="146" t="s">
        <v>18</v>
      </c>
      <c r="Z69" s="147" t="s">
        <v>18</v>
      </c>
      <c r="AA69" s="148" t="s">
        <v>18</v>
      </c>
      <c r="AB69" s="149" t="s">
        <v>18</v>
      </c>
      <c r="AC69" s="150" t="s">
        <v>18</v>
      </c>
      <c r="AD69" s="151" t="s">
        <v>18</v>
      </c>
      <c r="AE69" s="152" t="s">
        <v>18</v>
      </c>
      <c r="AF69" s="153" t="s">
        <v>18</v>
      </c>
      <c r="AG69" s="154" t="s">
        <v>18</v>
      </c>
      <c r="AH69" s="155" t="s">
        <v>18</v>
      </c>
      <c r="AI69" s="156" t="s">
        <v>18</v>
      </c>
      <c r="AJ69" s="157" t="s">
        <v>18</v>
      </c>
    </row>
    <row r="70" spans="1:36" s="39" customFormat="1" ht="15" customHeight="1" x14ac:dyDescent="0.45">
      <c r="A70" s="118">
        <v>45387</v>
      </c>
      <c r="B70" s="172">
        <v>0.14583333333333334</v>
      </c>
      <c r="C70" s="173" t="s">
        <v>54</v>
      </c>
      <c r="D70" s="42" t="s">
        <v>18</v>
      </c>
      <c r="E70" s="43" t="s">
        <v>18</v>
      </c>
      <c r="F70" s="30" t="s">
        <v>18</v>
      </c>
      <c r="G70" s="44" t="s">
        <v>18</v>
      </c>
      <c r="H70" s="45" t="s">
        <v>18</v>
      </c>
      <c r="I70" s="32" t="s">
        <v>18</v>
      </c>
      <c r="J70" s="46" t="s">
        <v>18</v>
      </c>
      <c r="K70" s="34" t="e">
        <f t="shared" si="31"/>
        <v>#VALUE!</v>
      </c>
      <c r="L70" s="47" t="s">
        <v>18</v>
      </c>
      <c r="M70" s="48" t="s">
        <v>18</v>
      </c>
      <c r="N70" s="49" t="s">
        <v>18</v>
      </c>
      <c r="O70" s="92" t="s">
        <v>18</v>
      </c>
      <c r="P70" s="103" t="s">
        <v>18</v>
      </c>
      <c r="Q70" s="48" t="s">
        <v>18</v>
      </c>
      <c r="R70" s="50" t="s">
        <v>18</v>
      </c>
      <c r="S70" s="254" t="s">
        <v>117</v>
      </c>
      <c r="T70" s="255"/>
      <c r="U70" s="255"/>
      <c r="V70" s="255"/>
      <c r="W70" s="256"/>
      <c r="X70" s="45"/>
      <c r="Y70" s="146" t="s">
        <v>18</v>
      </c>
      <c r="Z70" s="147" t="s">
        <v>18</v>
      </c>
      <c r="AA70" s="148" t="s">
        <v>18</v>
      </c>
      <c r="AB70" s="149" t="s">
        <v>18</v>
      </c>
      <c r="AC70" s="150" t="s">
        <v>18</v>
      </c>
      <c r="AD70" s="151" t="s">
        <v>18</v>
      </c>
      <c r="AE70" s="152" t="s">
        <v>18</v>
      </c>
      <c r="AF70" s="153" t="s">
        <v>18</v>
      </c>
      <c r="AG70" s="154" t="s">
        <v>18</v>
      </c>
      <c r="AH70" s="155" t="s">
        <v>18</v>
      </c>
      <c r="AI70" s="156" t="s">
        <v>18</v>
      </c>
      <c r="AJ70" s="157" t="s">
        <v>18</v>
      </c>
    </row>
    <row r="71" spans="1:36" s="39" customFormat="1" ht="26.25" customHeight="1" x14ac:dyDescent="0.45">
      <c r="A71" s="118">
        <v>45387</v>
      </c>
      <c r="B71" s="26">
        <v>0.14583333333333334</v>
      </c>
      <c r="C71" s="164" t="s">
        <v>105</v>
      </c>
      <c r="D71" s="28">
        <v>4724</v>
      </c>
      <c r="E71" s="29">
        <v>4731</v>
      </c>
      <c r="F71" s="30">
        <f t="shared" si="32"/>
        <v>8</v>
      </c>
      <c r="G71" s="31">
        <v>0</v>
      </c>
      <c r="H71" s="31">
        <v>0</v>
      </c>
      <c r="I71" s="32">
        <f t="shared" si="33"/>
        <v>8</v>
      </c>
      <c r="J71" s="166">
        <f>8+0</f>
        <v>8</v>
      </c>
      <c r="K71" s="34">
        <f t="shared" si="31"/>
        <v>-1</v>
      </c>
      <c r="L71" s="167">
        <v>2</v>
      </c>
      <c r="M71" s="36">
        <v>0</v>
      </c>
      <c r="N71" s="37">
        <v>1</v>
      </c>
      <c r="O71" s="91">
        <v>4</v>
      </c>
      <c r="P71" s="107">
        <v>0</v>
      </c>
      <c r="Q71" s="168">
        <v>0</v>
      </c>
      <c r="R71" s="186">
        <v>1</v>
      </c>
      <c r="S71" s="288" t="s">
        <v>118</v>
      </c>
      <c r="T71" s="289"/>
      <c r="U71" s="289"/>
      <c r="V71" s="289"/>
      <c r="W71" s="290"/>
      <c r="X71" s="45" t="s">
        <v>18</v>
      </c>
      <c r="Y71" s="146"/>
      <c r="Z71" s="147" t="s">
        <v>45</v>
      </c>
      <c r="AA71" s="148"/>
      <c r="AB71" s="149">
        <f t="shared" ref="AB71" si="37">Y71+AA71</f>
        <v>0</v>
      </c>
      <c r="AC71" s="150"/>
      <c r="AD71" s="151" t="s">
        <v>45</v>
      </c>
      <c r="AE71" s="152"/>
      <c r="AF71" s="153">
        <f t="shared" ref="AF71" si="38">AC71+AE71</f>
        <v>0</v>
      </c>
      <c r="AG71" s="154"/>
      <c r="AH71" s="155" t="s">
        <v>45</v>
      </c>
      <c r="AI71" s="156"/>
      <c r="AJ71" s="157">
        <f t="shared" ref="AJ71" si="39">AG71+AI71</f>
        <v>0</v>
      </c>
    </row>
    <row r="72" spans="1:36" s="39" customFormat="1" ht="26.25" customHeight="1" x14ac:dyDescent="0.45">
      <c r="A72" s="118">
        <v>45387</v>
      </c>
      <c r="B72" s="26">
        <v>0.16666666666666666</v>
      </c>
      <c r="C72" s="164" t="s">
        <v>75</v>
      </c>
      <c r="D72" s="28">
        <v>4732</v>
      </c>
      <c r="E72" s="29">
        <v>4740</v>
      </c>
      <c r="F72" s="30">
        <f t="shared" si="32"/>
        <v>9</v>
      </c>
      <c r="G72" s="31">
        <v>0</v>
      </c>
      <c r="H72" s="31">
        <v>1</v>
      </c>
      <c r="I72" s="32">
        <f t="shared" si="33"/>
        <v>8</v>
      </c>
      <c r="J72" s="166">
        <f>8+1</f>
        <v>9</v>
      </c>
      <c r="K72" s="34">
        <f t="shared" si="31"/>
        <v>1</v>
      </c>
      <c r="L72" s="167">
        <v>3</v>
      </c>
      <c r="M72" s="36">
        <v>0</v>
      </c>
      <c r="N72" s="37">
        <v>2</v>
      </c>
      <c r="O72" s="91">
        <v>4</v>
      </c>
      <c r="P72" s="107">
        <v>1</v>
      </c>
      <c r="Q72" s="168">
        <v>0</v>
      </c>
      <c r="R72" s="169">
        <v>0</v>
      </c>
      <c r="S72" s="294" t="s">
        <v>119</v>
      </c>
      <c r="T72" s="295"/>
      <c r="U72" s="295"/>
      <c r="V72" s="295"/>
      <c r="W72" s="296"/>
      <c r="X72" s="45" t="s">
        <v>18</v>
      </c>
      <c r="Y72" s="146"/>
      <c r="Z72" s="147" t="s">
        <v>45</v>
      </c>
      <c r="AA72" s="148"/>
      <c r="AB72" s="149">
        <f t="shared" si="34"/>
        <v>0</v>
      </c>
      <c r="AC72" s="150"/>
      <c r="AD72" s="151" t="s">
        <v>45</v>
      </c>
      <c r="AE72" s="152"/>
      <c r="AF72" s="153">
        <f t="shared" si="35"/>
        <v>0</v>
      </c>
      <c r="AG72" s="154"/>
      <c r="AH72" s="155" t="s">
        <v>45</v>
      </c>
      <c r="AI72" s="156"/>
      <c r="AJ72" s="157">
        <f t="shared" si="36"/>
        <v>0</v>
      </c>
    </row>
    <row r="73" spans="1:36" s="39" customFormat="1" ht="26.25" customHeight="1" x14ac:dyDescent="0.45">
      <c r="A73" s="118">
        <v>45387</v>
      </c>
      <c r="B73" s="26">
        <v>0.1875</v>
      </c>
      <c r="C73" s="164" t="s">
        <v>53</v>
      </c>
      <c r="D73" s="28">
        <v>4741</v>
      </c>
      <c r="E73" s="29">
        <v>4750</v>
      </c>
      <c r="F73" s="30">
        <f t="shared" si="32"/>
        <v>10</v>
      </c>
      <c r="G73" s="31">
        <v>0</v>
      </c>
      <c r="H73" s="31">
        <v>3</v>
      </c>
      <c r="I73" s="32">
        <f t="shared" si="33"/>
        <v>7</v>
      </c>
      <c r="J73" s="166">
        <f>7+3</f>
        <v>10</v>
      </c>
      <c r="K73" s="34">
        <f t="shared" si="31"/>
        <v>3</v>
      </c>
      <c r="L73" s="167">
        <v>8</v>
      </c>
      <c r="M73" s="36">
        <v>0</v>
      </c>
      <c r="N73" s="37">
        <v>0</v>
      </c>
      <c r="O73" s="91">
        <v>3</v>
      </c>
      <c r="P73" s="107">
        <v>2</v>
      </c>
      <c r="Q73" s="168">
        <v>0</v>
      </c>
      <c r="R73" s="169">
        <v>0</v>
      </c>
      <c r="S73" s="294" t="s">
        <v>120</v>
      </c>
      <c r="T73" s="295"/>
      <c r="U73" s="295"/>
      <c r="V73" s="295"/>
      <c r="W73" s="296"/>
      <c r="X73" s="45" t="s">
        <v>18</v>
      </c>
      <c r="Y73" s="146"/>
      <c r="Z73" s="147" t="s">
        <v>45</v>
      </c>
      <c r="AA73" s="148"/>
      <c r="AB73" s="149">
        <f t="shared" si="34"/>
        <v>0</v>
      </c>
      <c r="AC73" s="150"/>
      <c r="AD73" s="151" t="s">
        <v>45</v>
      </c>
      <c r="AE73" s="152"/>
      <c r="AF73" s="153">
        <f t="shared" si="35"/>
        <v>0</v>
      </c>
      <c r="AG73" s="154"/>
      <c r="AH73" s="155" t="s">
        <v>45</v>
      </c>
      <c r="AI73" s="156"/>
      <c r="AJ73" s="157">
        <f t="shared" si="36"/>
        <v>0</v>
      </c>
    </row>
    <row r="74" spans="1:36" s="39" customFormat="1" ht="16.5" customHeight="1" x14ac:dyDescent="0.45">
      <c r="A74" s="118">
        <v>45387</v>
      </c>
      <c r="B74" s="175">
        <v>0.3125</v>
      </c>
      <c r="C74" s="176" t="s">
        <v>106</v>
      </c>
      <c r="D74" s="177" t="s">
        <v>18</v>
      </c>
      <c r="E74" s="178" t="s">
        <v>18</v>
      </c>
      <c r="F74" s="30" t="s">
        <v>18</v>
      </c>
      <c r="G74" s="179" t="s">
        <v>18</v>
      </c>
      <c r="H74" s="179" t="s">
        <v>18</v>
      </c>
      <c r="I74" s="32" t="s">
        <v>18</v>
      </c>
      <c r="J74" s="180" t="s">
        <v>18</v>
      </c>
      <c r="K74" s="34" t="e">
        <f t="shared" si="31"/>
        <v>#VALUE!</v>
      </c>
      <c r="L74" s="181" t="s">
        <v>18</v>
      </c>
      <c r="M74" s="182" t="s">
        <v>18</v>
      </c>
      <c r="N74" s="179" t="s">
        <v>18</v>
      </c>
      <c r="O74" s="183" t="s">
        <v>18</v>
      </c>
      <c r="P74" s="184" t="s">
        <v>18</v>
      </c>
      <c r="Q74" s="182" t="s">
        <v>18</v>
      </c>
      <c r="R74" s="185" t="s">
        <v>18</v>
      </c>
      <c r="S74" s="267" t="s">
        <v>86</v>
      </c>
      <c r="T74" s="268"/>
      <c r="U74" s="268"/>
      <c r="V74" s="268"/>
      <c r="W74" s="269"/>
      <c r="X74" s="45" t="s">
        <v>18</v>
      </c>
      <c r="Y74" s="146" t="s">
        <v>18</v>
      </c>
      <c r="Z74" s="147" t="s">
        <v>18</v>
      </c>
      <c r="AA74" s="148" t="s">
        <v>18</v>
      </c>
      <c r="AB74" s="149" t="s">
        <v>18</v>
      </c>
      <c r="AC74" s="150" t="s">
        <v>18</v>
      </c>
      <c r="AD74" s="151" t="s">
        <v>18</v>
      </c>
      <c r="AE74" s="152" t="s">
        <v>18</v>
      </c>
      <c r="AF74" s="153" t="s">
        <v>18</v>
      </c>
      <c r="AG74" s="154" t="s">
        <v>18</v>
      </c>
      <c r="AH74" s="155" t="s">
        <v>18</v>
      </c>
      <c r="AI74" s="156" t="s">
        <v>18</v>
      </c>
      <c r="AJ74" s="157" t="s">
        <v>18</v>
      </c>
    </row>
    <row r="75" spans="1:36" s="39" customFormat="1" ht="16.5" customHeight="1" thickBot="1" x14ac:dyDescent="0.5">
      <c r="A75" s="118">
        <v>45387</v>
      </c>
      <c r="B75" s="175" t="s">
        <v>107</v>
      </c>
      <c r="C75" s="176" t="s">
        <v>108</v>
      </c>
      <c r="D75" s="177" t="s">
        <v>18</v>
      </c>
      <c r="E75" s="178" t="s">
        <v>18</v>
      </c>
      <c r="F75" s="30" t="s">
        <v>18</v>
      </c>
      <c r="G75" s="179" t="s">
        <v>18</v>
      </c>
      <c r="H75" s="179" t="s">
        <v>18</v>
      </c>
      <c r="I75" s="32" t="s">
        <v>18</v>
      </c>
      <c r="J75" s="180" t="s">
        <v>18</v>
      </c>
      <c r="K75" s="34" t="e">
        <f t="shared" si="31"/>
        <v>#VALUE!</v>
      </c>
      <c r="L75" s="181" t="s">
        <v>18</v>
      </c>
      <c r="M75" s="182" t="s">
        <v>18</v>
      </c>
      <c r="N75" s="179" t="s">
        <v>18</v>
      </c>
      <c r="O75" s="183" t="s">
        <v>18</v>
      </c>
      <c r="P75" s="184" t="s">
        <v>18</v>
      </c>
      <c r="Q75" s="182" t="s">
        <v>18</v>
      </c>
      <c r="R75" s="185" t="s">
        <v>18</v>
      </c>
      <c r="S75" s="270" t="s">
        <v>86</v>
      </c>
      <c r="T75" s="271"/>
      <c r="U75" s="271"/>
      <c r="V75" s="271"/>
      <c r="W75" s="272"/>
      <c r="X75" s="45" t="s">
        <v>18</v>
      </c>
      <c r="Y75" s="146" t="s">
        <v>18</v>
      </c>
      <c r="Z75" s="147" t="s">
        <v>18</v>
      </c>
      <c r="AA75" s="148" t="s">
        <v>18</v>
      </c>
      <c r="AB75" s="149" t="s">
        <v>18</v>
      </c>
      <c r="AC75" s="150" t="s">
        <v>18</v>
      </c>
      <c r="AD75" s="151" t="s">
        <v>18</v>
      </c>
      <c r="AE75" s="152" t="s">
        <v>18</v>
      </c>
      <c r="AF75" s="153" t="s">
        <v>18</v>
      </c>
      <c r="AG75" s="154" t="s">
        <v>18</v>
      </c>
      <c r="AH75" s="155" t="s">
        <v>18</v>
      </c>
      <c r="AI75" s="156" t="s">
        <v>18</v>
      </c>
      <c r="AJ75" s="157" t="s">
        <v>18</v>
      </c>
    </row>
    <row r="76" spans="1:36" s="39" customFormat="1" ht="26.25" customHeight="1" x14ac:dyDescent="0.45">
      <c r="A76" s="118">
        <v>45388</v>
      </c>
      <c r="B76" s="26">
        <v>0.41666666666666669</v>
      </c>
      <c r="C76" s="189" t="s">
        <v>121</v>
      </c>
      <c r="D76" s="28">
        <v>4753</v>
      </c>
      <c r="E76" s="29">
        <v>4766</v>
      </c>
      <c r="F76" s="30">
        <f t="shared" ref="F76:F91" si="40">IF(ISBLANK(E76),0,(E76-D76+1))</f>
        <v>14</v>
      </c>
      <c r="G76" s="31">
        <v>2</v>
      </c>
      <c r="H76" s="31">
        <v>1</v>
      </c>
      <c r="I76" s="32">
        <f t="shared" ref="I76:I91" si="41">F76-H76-G76</f>
        <v>11</v>
      </c>
      <c r="J76" s="166">
        <f>11+1</f>
        <v>12</v>
      </c>
      <c r="K76" s="34">
        <f>IF(ISBLANK(J76),-90,(-((J76)-SUM(M76:P76,L76))))</f>
        <v>-1</v>
      </c>
      <c r="L76" s="167">
        <v>4</v>
      </c>
      <c r="M76" s="188">
        <v>7</v>
      </c>
      <c r="N76" s="37">
        <v>0</v>
      </c>
      <c r="O76" s="91">
        <v>0</v>
      </c>
      <c r="P76" s="107">
        <v>0</v>
      </c>
      <c r="Q76" s="168">
        <v>1</v>
      </c>
      <c r="R76" s="187">
        <v>1</v>
      </c>
      <c r="S76" s="193" t="s">
        <v>125</v>
      </c>
      <c r="T76" s="194"/>
      <c r="U76" s="194"/>
      <c r="V76" s="194"/>
      <c r="W76" s="195"/>
      <c r="X76" s="45" t="s">
        <v>18</v>
      </c>
      <c r="Y76" s="146"/>
      <c r="Z76" s="147" t="s">
        <v>45</v>
      </c>
      <c r="AA76" s="148"/>
      <c r="AB76" s="149">
        <f t="shared" ref="AB76:AB91" si="42">Y76+AA76</f>
        <v>0</v>
      </c>
      <c r="AC76" s="150"/>
      <c r="AD76" s="151" t="s">
        <v>45</v>
      </c>
      <c r="AE76" s="152"/>
      <c r="AF76" s="153">
        <f t="shared" ref="AF76:AF91" si="43">AC76+AE76</f>
        <v>0</v>
      </c>
      <c r="AG76" s="154"/>
      <c r="AH76" s="155" t="s">
        <v>45</v>
      </c>
      <c r="AI76" s="156"/>
      <c r="AJ76" s="157">
        <f t="shared" ref="AJ76:AJ91" si="44">AG76+AI76</f>
        <v>0</v>
      </c>
    </row>
    <row r="77" spans="1:36" s="39" customFormat="1" ht="26.25" customHeight="1" x14ac:dyDescent="0.45">
      <c r="A77" s="118">
        <v>45388</v>
      </c>
      <c r="B77" s="26">
        <v>0.4375</v>
      </c>
      <c r="C77" s="164" t="s">
        <v>122</v>
      </c>
      <c r="D77" s="28">
        <v>4767</v>
      </c>
      <c r="E77" s="29">
        <v>4781</v>
      </c>
      <c r="F77" s="30">
        <f t="shared" si="40"/>
        <v>15</v>
      </c>
      <c r="G77" s="31">
        <v>0</v>
      </c>
      <c r="H77" s="31">
        <v>2</v>
      </c>
      <c r="I77" s="32">
        <f t="shared" si="41"/>
        <v>13</v>
      </c>
      <c r="J77" s="166">
        <f>13+2</f>
        <v>15</v>
      </c>
      <c r="K77" s="34">
        <f t="shared" ref="K77:K91" si="45">IF(ISBLANK(J77),-90,(-((J77)-SUM(M77:P77,L77))))</f>
        <v>1</v>
      </c>
      <c r="L77" s="167">
        <v>11</v>
      </c>
      <c r="M77" s="36">
        <v>0</v>
      </c>
      <c r="N77" s="37">
        <v>1</v>
      </c>
      <c r="O77" s="91">
        <v>4</v>
      </c>
      <c r="P77" s="107">
        <v>0</v>
      </c>
      <c r="Q77" s="168">
        <v>0</v>
      </c>
      <c r="R77" s="169">
        <v>0</v>
      </c>
      <c r="S77" s="217"/>
      <c r="T77" s="218"/>
      <c r="U77" s="218"/>
      <c r="V77" s="218"/>
      <c r="W77" s="219"/>
      <c r="X77" s="45" t="s">
        <v>18</v>
      </c>
      <c r="Y77" s="146"/>
      <c r="Z77" s="147" t="s">
        <v>45</v>
      </c>
      <c r="AA77" s="148"/>
      <c r="AB77" s="149">
        <f t="shared" si="42"/>
        <v>0</v>
      </c>
      <c r="AC77" s="150"/>
      <c r="AD77" s="151" t="s">
        <v>45</v>
      </c>
      <c r="AE77" s="152"/>
      <c r="AF77" s="153">
        <f t="shared" si="43"/>
        <v>0</v>
      </c>
      <c r="AG77" s="154"/>
      <c r="AH77" s="155" t="s">
        <v>45</v>
      </c>
      <c r="AI77" s="156"/>
      <c r="AJ77" s="157">
        <f t="shared" si="44"/>
        <v>0</v>
      </c>
    </row>
    <row r="78" spans="1:36" s="39" customFormat="1" ht="26.25" customHeight="1" x14ac:dyDescent="0.45">
      <c r="A78" s="118">
        <v>45388</v>
      </c>
      <c r="B78" s="26">
        <v>0.45833333333333331</v>
      </c>
      <c r="C78" s="189" t="s">
        <v>136</v>
      </c>
      <c r="D78" s="28">
        <v>4782</v>
      </c>
      <c r="E78" s="29">
        <v>4799</v>
      </c>
      <c r="F78" s="30">
        <f t="shared" si="40"/>
        <v>18</v>
      </c>
      <c r="G78" s="31">
        <v>1</v>
      </c>
      <c r="H78" s="31">
        <v>3</v>
      </c>
      <c r="I78" s="32">
        <f t="shared" si="41"/>
        <v>14</v>
      </c>
      <c r="J78" s="166">
        <f>14+3</f>
        <v>17</v>
      </c>
      <c r="K78" s="34">
        <f t="shared" si="45"/>
        <v>1</v>
      </c>
      <c r="L78" s="167">
        <v>7</v>
      </c>
      <c r="M78" s="188">
        <v>7</v>
      </c>
      <c r="N78" s="37">
        <v>0</v>
      </c>
      <c r="O78" s="91">
        <v>2</v>
      </c>
      <c r="P78" s="107">
        <v>2</v>
      </c>
      <c r="Q78" s="168">
        <v>0</v>
      </c>
      <c r="R78" s="169">
        <v>0</v>
      </c>
      <c r="S78" s="217"/>
      <c r="T78" s="218"/>
      <c r="U78" s="218"/>
      <c r="V78" s="218"/>
      <c r="W78" s="219"/>
      <c r="X78" s="45" t="s">
        <v>18</v>
      </c>
      <c r="Y78" s="146"/>
      <c r="Z78" s="147" t="s">
        <v>45</v>
      </c>
      <c r="AA78" s="148"/>
      <c r="AB78" s="149">
        <f t="shared" si="42"/>
        <v>0</v>
      </c>
      <c r="AC78" s="150"/>
      <c r="AD78" s="151" t="s">
        <v>45</v>
      </c>
      <c r="AE78" s="152"/>
      <c r="AF78" s="153">
        <f t="shared" si="43"/>
        <v>0</v>
      </c>
      <c r="AG78" s="154"/>
      <c r="AH78" s="155" t="s">
        <v>45</v>
      </c>
      <c r="AI78" s="156"/>
      <c r="AJ78" s="157">
        <f t="shared" si="44"/>
        <v>0</v>
      </c>
    </row>
    <row r="79" spans="1:36" s="39" customFormat="1" ht="26.25" customHeight="1" x14ac:dyDescent="0.45">
      <c r="A79" s="118">
        <v>45388</v>
      </c>
      <c r="B79" s="26">
        <v>0.47916666666666669</v>
      </c>
      <c r="C79" s="164" t="s">
        <v>100</v>
      </c>
      <c r="D79" s="28">
        <v>4800</v>
      </c>
      <c r="E79" s="29">
        <v>4805</v>
      </c>
      <c r="F79" s="30">
        <f t="shared" si="40"/>
        <v>6</v>
      </c>
      <c r="G79" s="31">
        <v>0</v>
      </c>
      <c r="H79" s="31">
        <v>0</v>
      </c>
      <c r="I79" s="32">
        <f t="shared" si="41"/>
        <v>6</v>
      </c>
      <c r="J79" s="166">
        <f>6+0</f>
        <v>6</v>
      </c>
      <c r="K79" s="34">
        <f t="shared" si="45"/>
        <v>0</v>
      </c>
      <c r="L79" s="167">
        <v>4</v>
      </c>
      <c r="M79" s="36">
        <v>0</v>
      </c>
      <c r="N79" s="37">
        <v>2</v>
      </c>
      <c r="O79" s="91">
        <v>0</v>
      </c>
      <c r="P79" s="107">
        <v>0</v>
      </c>
      <c r="Q79" s="168">
        <v>1</v>
      </c>
      <c r="R79" s="169">
        <v>0</v>
      </c>
      <c r="S79" s="217"/>
      <c r="T79" s="218"/>
      <c r="U79" s="218"/>
      <c r="V79" s="218"/>
      <c r="W79" s="219"/>
      <c r="X79" s="45" t="s">
        <v>18</v>
      </c>
      <c r="Y79" s="146"/>
      <c r="Z79" s="147" t="s">
        <v>45</v>
      </c>
      <c r="AA79" s="148"/>
      <c r="AB79" s="149">
        <f t="shared" si="42"/>
        <v>0</v>
      </c>
      <c r="AC79" s="150"/>
      <c r="AD79" s="151" t="s">
        <v>45</v>
      </c>
      <c r="AE79" s="152"/>
      <c r="AF79" s="153">
        <f t="shared" si="43"/>
        <v>0</v>
      </c>
      <c r="AG79" s="154"/>
      <c r="AH79" s="155" t="s">
        <v>45</v>
      </c>
      <c r="AI79" s="156"/>
      <c r="AJ79" s="157">
        <f t="shared" si="44"/>
        <v>0</v>
      </c>
    </row>
    <row r="80" spans="1:36" s="39" customFormat="1" ht="26.25" customHeight="1" x14ac:dyDescent="0.45">
      <c r="A80" s="118">
        <v>45388</v>
      </c>
      <c r="B80" s="26">
        <v>0.5</v>
      </c>
      <c r="C80" s="164" t="s">
        <v>121</v>
      </c>
      <c r="D80" s="28">
        <v>4806</v>
      </c>
      <c r="E80" s="29">
        <v>4813</v>
      </c>
      <c r="F80" s="30">
        <f t="shared" si="40"/>
        <v>8</v>
      </c>
      <c r="G80" s="31">
        <v>0</v>
      </c>
      <c r="H80" s="31">
        <v>1</v>
      </c>
      <c r="I80" s="32">
        <f t="shared" si="41"/>
        <v>7</v>
      </c>
      <c r="J80" s="166">
        <f>7+1</f>
        <v>8</v>
      </c>
      <c r="K80" s="34">
        <f t="shared" si="45"/>
        <v>-1</v>
      </c>
      <c r="L80" s="167">
        <v>5</v>
      </c>
      <c r="M80" s="36">
        <v>0</v>
      </c>
      <c r="N80" s="37">
        <v>0</v>
      </c>
      <c r="O80" s="91">
        <v>2</v>
      </c>
      <c r="P80" s="107">
        <v>0</v>
      </c>
      <c r="Q80" s="168">
        <v>1</v>
      </c>
      <c r="R80" s="187">
        <v>1</v>
      </c>
      <c r="S80" s="217"/>
      <c r="T80" s="218"/>
      <c r="U80" s="218"/>
      <c r="V80" s="218"/>
      <c r="W80" s="219"/>
      <c r="X80" s="45" t="s">
        <v>18</v>
      </c>
      <c r="Y80" s="146"/>
      <c r="Z80" s="147" t="s">
        <v>45</v>
      </c>
      <c r="AA80" s="148"/>
      <c r="AB80" s="149">
        <f t="shared" si="42"/>
        <v>0</v>
      </c>
      <c r="AC80" s="150"/>
      <c r="AD80" s="151" t="s">
        <v>45</v>
      </c>
      <c r="AE80" s="152"/>
      <c r="AF80" s="153">
        <f t="shared" si="43"/>
        <v>0</v>
      </c>
      <c r="AG80" s="154"/>
      <c r="AH80" s="155" t="s">
        <v>45</v>
      </c>
      <c r="AI80" s="156"/>
      <c r="AJ80" s="157">
        <f t="shared" si="44"/>
        <v>0</v>
      </c>
    </row>
    <row r="81" spans="1:36" s="39" customFormat="1" ht="23.25" customHeight="1" x14ac:dyDescent="0.45">
      <c r="A81" s="118">
        <v>45388</v>
      </c>
      <c r="B81" s="172">
        <v>0.5</v>
      </c>
      <c r="C81" s="173" t="s">
        <v>124</v>
      </c>
      <c r="D81" s="42" t="s">
        <v>18</v>
      </c>
      <c r="E81" s="43" t="s">
        <v>18</v>
      </c>
      <c r="F81" s="30" t="s">
        <v>18</v>
      </c>
      <c r="G81" s="44" t="s">
        <v>18</v>
      </c>
      <c r="H81" s="45" t="s">
        <v>18</v>
      </c>
      <c r="I81" s="32" t="s">
        <v>18</v>
      </c>
      <c r="J81" s="46" t="s">
        <v>18</v>
      </c>
      <c r="K81" s="34" t="e">
        <f t="shared" si="45"/>
        <v>#VALUE!</v>
      </c>
      <c r="L81" s="47" t="s">
        <v>18</v>
      </c>
      <c r="M81" s="48" t="s">
        <v>18</v>
      </c>
      <c r="N81" s="49" t="s">
        <v>18</v>
      </c>
      <c r="O81" s="92" t="s">
        <v>18</v>
      </c>
      <c r="P81" s="103" t="s">
        <v>18</v>
      </c>
      <c r="Q81" s="48" t="s">
        <v>18</v>
      </c>
      <c r="R81" s="50" t="s">
        <v>18</v>
      </c>
      <c r="S81" s="300" t="s">
        <v>126</v>
      </c>
      <c r="T81" s="301"/>
      <c r="U81" s="301"/>
      <c r="V81" s="301"/>
      <c r="W81" s="302"/>
      <c r="X81" s="45">
        <v>50</v>
      </c>
      <c r="Y81" s="146" t="s">
        <v>18</v>
      </c>
      <c r="Z81" s="147" t="s">
        <v>18</v>
      </c>
      <c r="AA81" s="148" t="s">
        <v>18</v>
      </c>
      <c r="AB81" s="149" t="s">
        <v>18</v>
      </c>
      <c r="AC81" s="150" t="s">
        <v>18</v>
      </c>
      <c r="AD81" s="151" t="s">
        <v>18</v>
      </c>
      <c r="AE81" s="152" t="s">
        <v>18</v>
      </c>
      <c r="AF81" s="153" t="s">
        <v>18</v>
      </c>
      <c r="AG81" s="154" t="s">
        <v>18</v>
      </c>
      <c r="AH81" s="155" t="s">
        <v>18</v>
      </c>
      <c r="AI81" s="156" t="s">
        <v>18</v>
      </c>
      <c r="AJ81" s="157" t="s">
        <v>18</v>
      </c>
    </row>
    <row r="82" spans="1:36" s="39" customFormat="1" ht="26.25" customHeight="1" x14ac:dyDescent="0.45">
      <c r="A82" s="118">
        <v>45388</v>
      </c>
      <c r="B82" s="26">
        <v>0.52083333333333337</v>
      </c>
      <c r="C82" s="164" t="s">
        <v>122</v>
      </c>
      <c r="D82" s="28">
        <v>4814</v>
      </c>
      <c r="E82" s="29">
        <v>4819</v>
      </c>
      <c r="F82" s="30">
        <f t="shared" si="40"/>
        <v>6</v>
      </c>
      <c r="G82" s="31">
        <v>0</v>
      </c>
      <c r="H82" s="31">
        <v>0</v>
      </c>
      <c r="I82" s="32">
        <f t="shared" si="41"/>
        <v>6</v>
      </c>
      <c r="J82" s="166">
        <f>6+0</f>
        <v>6</v>
      </c>
      <c r="K82" s="34">
        <f t="shared" si="45"/>
        <v>0</v>
      </c>
      <c r="L82" s="167">
        <v>3</v>
      </c>
      <c r="M82" s="36">
        <v>0</v>
      </c>
      <c r="N82" s="37">
        <v>1</v>
      </c>
      <c r="O82" s="91">
        <v>2</v>
      </c>
      <c r="P82" s="107">
        <v>0</v>
      </c>
      <c r="Q82" s="168">
        <v>1</v>
      </c>
      <c r="R82" s="169">
        <v>0</v>
      </c>
      <c r="S82" s="217"/>
      <c r="T82" s="218"/>
      <c r="U82" s="218"/>
      <c r="V82" s="218"/>
      <c r="W82" s="219"/>
      <c r="X82" s="45" t="s">
        <v>18</v>
      </c>
      <c r="Y82" s="146"/>
      <c r="Z82" s="147" t="s">
        <v>45</v>
      </c>
      <c r="AA82" s="148"/>
      <c r="AB82" s="149">
        <f t="shared" si="42"/>
        <v>0</v>
      </c>
      <c r="AC82" s="150"/>
      <c r="AD82" s="151" t="s">
        <v>45</v>
      </c>
      <c r="AE82" s="152"/>
      <c r="AF82" s="153">
        <f t="shared" si="43"/>
        <v>0</v>
      </c>
      <c r="AG82" s="154"/>
      <c r="AH82" s="155" t="s">
        <v>45</v>
      </c>
      <c r="AI82" s="156"/>
      <c r="AJ82" s="157">
        <f t="shared" si="44"/>
        <v>0</v>
      </c>
    </row>
    <row r="83" spans="1:36" s="39" customFormat="1" ht="26.25" customHeight="1" x14ac:dyDescent="0.45">
      <c r="A83" s="118">
        <v>45388</v>
      </c>
      <c r="B83" s="26">
        <v>4.1666666666666664E-2</v>
      </c>
      <c r="C83" s="164" t="s">
        <v>75</v>
      </c>
      <c r="D83" s="28">
        <v>4820</v>
      </c>
      <c r="E83" s="29">
        <v>4834</v>
      </c>
      <c r="F83" s="30">
        <f t="shared" si="40"/>
        <v>15</v>
      </c>
      <c r="G83" s="31">
        <v>1</v>
      </c>
      <c r="H83" s="31">
        <v>1</v>
      </c>
      <c r="I83" s="32">
        <f t="shared" si="41"/>
        <v>13</v>
      </c>
      <c r="J83" s="166">
        <f>13+1</f>
        <v>14</v>
      </c>
      <c r="K83" s="34">
        <f t="shared" si="45"/>
        <v>0</v>
      </c>
      <c r="L83" s="167">
        <v>8</v>
      </c>
      <c r="M83" s="36">
        <v>0</v>
      </c>
      <c r="N83" s="37">
        <v>2</v>
      </c>
      <c r="O83" s="91">
        <v>4</v>
      </c>
      <c r="P83" s="107">
        <v>0</v>
      </c>
      <c r="Q83" s="168">
        <v>2</v>
      </c>
      <c r="R83" s="169">
        <v>0</v>
      </c>
      <c r="S83" s="303" t="s">
        <v>127</v>
      </c>
      <c r="T83" s="304"/>
      <c r="U83" s="304"/>
      <c r="V83" s="304"/>
      <c r="W83" s="305"/>
      <c r="X83" s="45" t="s">
        <v>18</v>
      </c>
      <c r="Y83" s="146"/>
      <c r="Z83" s="147" t="s">
        <v>45</v>
      </c>
      <c r="AA83" s="148"/>
      <c r="AB83" s="149">
        <f t="shared" si="42"/>
        <v>0</v>
      </c>
      <c r="AC83" s="150"/>
      <c r="AD83" s="151" t="s">
        <v>45</v>
      </c>
      <c r="AE83" s="152"/>
      <c r="AF83" s="153">
        <f t="shared" si="43"/>
        <v>0</v>
      </c>
      <c r="AG83" s="154"/>
      <c r="AH83" s="155" t="s">
        <v>45</v>
      </c>
      <c r="AI83" s="156"/>
      <c r="AJ83" s="157">
        <f t="shared" si="44"/>
        <v>0</v>
      </c>
    </row>
    <row r="84" spans="1:36" s="39" customFormat="1" ht="23.25" customHeight="1" x14ac:dyDescent="0.45">
      <c r="A84" s="118">
        <v>45388</v>
      </c>
      <c r="B84" s="172">
        <v>4.1666666666666664E-2</v>
      </c>
      <c r="C84" s="173" t="s">
        <v>78</v>
      </c>
      <c r="D84" s="42" t="s">
        <v>18</v>
      </c>
      <c r="E84" s="43" t="s">
        <v>18</v>
      </c>
      <c r="F84" s="30" t="s">
        <v>18</v>
      </c>
      <c r="G84" s="44" t="s">
        <v>18</v>
      </c>
      <c r="H84" s="45" t="s">
        <v>18</v>
      </c>
      <c r="I84" s="32" t="s">
        <v>18</v>
      </c>
      <c r="J84" s="46" t="s">
        <v>18</v>
      </c>
      <c r="K84" s="34" t="e">
        <f t="shared" si="45"/>
        <v>#VALUE!</v>
      </c>
      <c r="L84" s="47" t="s">
        <v>18</v>
      </c>
      <c r="M84" s="48" t="s">
        <v>18</v>
      </c>
      <c r="N84" s="49" t="s">
        <v>18</v>
      </c>
      <c r="O84" s="92" t="s">
        <v>18</v>
      </c>
      <c r="P84" s="103" t="s">
        <v>18</v>
      </c>
      <c r="Q84" s="48" t="s">
        <v>18</v>
      </c>
      <c r="R84" s="50" t="s">
        <v>18</v>
      </c>
      <c r="S84" s="300" t="s">
        <v>126</v>
      </c>
      <c r="T84" s="301"/>
      <c r="U84" s="301"/>
      <c r="V84" s="301"/>
      <c r="W84" s="302"/>
      <c r="X84" s="45">
        <v>50</v>
      </c>
      <c r="Y84" s="146" t="s">
        <v>18</v>
      </c>
      <c r="Z84" s="147" t="s">
        <v>18</v>
      </c>
      <c r="AA84" s="148" t="s">
        <v>18</v>
      </c>
      <c r="AB84" s="149" t="s">
        <v>18</v>
      </c>
      <c r="AC84" s="150" t="s">
        <v>18</v>
      </c>
      <c r="AD84" s="151" t="s">
        <v>18</v>
      </c>
      <c r="AE84" s="152" t="s">
        <v>18</v>
      </c>
      <c r="AF84" s="153" t="s">
        <v>18</v>
      </c>
      <c r="AG84" s="154" t="s">
        <v>18</v>
      </c>
      <c r="AH84" s="155" t="s">
        <v>18</v>
      </c>
      <c r="AI84" s="156" t="s">
        <v>18</v>
      </c>
      <c r="AJ84" s="157" t="s">
        <v>18</v>
      </c>
    </row>
    <row r="85" spans="1:36" s="39" customFormat="1" ht="26.25" customHeight="1" x14ac:dyDescent="0.45">
      <c r="A85" s="118">
        <v>45388</v>
      </c>
      <c r="B85" s="26">
        <v>8.3333333333333329E-2</v>
      </c>
      <c r="C85" s="164" t="s">
        <v>124</v>
      </c>
      <c r="D85" s="28">
        <v>4835</v>
      </c>
      <c r="E85" s="29">
        <v>4851</v>
      </c>
      <c r="F85" s="30">
        <f t="shared" si="40"/>
        <v>17</v>
      </c>
      <c r="G85" s="31">
        <v>1</v>
      </c>
      <c r="H85" s="31">
        <v>0</v>
      </c>
      <c r="I85" s="32">
        <f t="shared" si="41"/>
        <v>16</v>
      </c>
      <c r="J85" s="166">
        <f>16+0</f>
        <v>16</v>
      </c>
      <c r="K85" s="34">
        <f t="shared" si="45"/>
        <v>1</v>
      </c>
      <c r="L85" s="167">
        <v>8</v>
      </c>
      <c r="M85" s="36">
        <v>0</v>
      </c>
      <c r="N85" s="37">
        <v>1</v>
      </c>
      <c r="O85" s="91">
        <v>8</v>
      </c>
      <c r="P85" s="107">
        <v>0</v>
      </c>
      <c r="Q85" s="168">
        <v>0</v>
      </c>
      <c r="R85" s="169">
        <v>0</v>
      </c>
      <c r="S85" s="261" t="s">
        <v>128</v>
      </c>
      <c r="T85" s="262"/>
      <c r="U85" s="262"/>
      <c r="V85" s="262"/>
      <c r="W85" s="306"/>
      <c r="X85" s="45" t="s">
        <v>18</v>
      </c>
      <c r="Y85" s="146"/>
      <c r="Z85" s="147" t="s">
        <v>45</v>
      </c>
      <c r="AA85" s="148"/>
      <c r="AB85" s="149">
        <f t="shared" si="42"/>
        <v>0</v>
      </c>
      <c r="AC85" s="150"/>
      <c r="AD85" s="151" t="s">
        <v>45</v>
      </c>
      <c r="AE85" s="152"/>
      <c r="AF85" s="153">
        <f t="shared" si="43"/>
        <v>0</v>
      </c>
      <c r="AG85" s="154"/>
      <c r="AH85" s="155" t="s">
        <v>45</v>
      </c>
      <c r="AI85" s="156"/>
      <c r="AJ85" s="157">
        <f t="shared" si="44"/>
        <v>0</v>
      </c>
    </row>
    <row r="86" spans="1:36" s="39" customFormat="1" ht="23.25" customHeight="1" x14ac:dyDescent="0.45">
      <c r="A86" s="118">
        <v>45388</v>
      </c>
      <c r="B86" s="172">
        <v>8.3333333333333329E-2</v>
      </c>
      <c r="C86" s="173" t="s">
        <v>104</v>
      </c>
      <c r="D86" s="42" t="s">
        <v>18</v>
      </c>
      <c r="E86" s="43" t="s">
        <v>18</v>
      </c>
      <c r="F86" s="30" t="s">
        <v>18</v>
      </c>
      <c r="G86" s="44" t="s">
        <v>18</v>
      </c>
      <c r="H86" s="45" t="s">
        <v>18</v>
      </c>
      <c r="I86" s="32" t="s">
        <v>18</v>
      </c>
      <c r="J86" s="46" t="s">
        <v>18</v>
      </c>
      <c r="K86" s="34" t="e">
        <f t="shared" si="45"/>
        <v>#VALUE!</v>
      </c>
      <c r="L86" s="47" t="s">
        <v>18</v>
      </c>
      <c r="M86" s="48" t="s">
        <v>18</v>
      </c>
      <c r="N86" s="49" t="s">
        <v>18</v>
      </c>
      <c r="O86" s="92" t="s">
        <v>18</v>
      </c>
      <c r="P86" s="103" t="s">
        <v>18</v>
      </c>
      <c r="Q86" s="48" t="s">
        <v>18</v>
      </c>
      <c r="R86" s="50" t="s">
        <v>18</v>
      </c>
      <c r="S86" s="300" t="s">
        <v>126</v>
      </c>
      <c r="T86" s="301"/>
      <c r="U86" s="301"/>
      <c r="V86" s="301"/>
      <c r="W86" s="302"/>
      <c r="X86" s="45">
        <v>50</v>
      </c>
      <c r="Y86" s="146" t="s">
        <v>18</v>
      </c>
      <c r="Z86" s="147" t="s">
        <v>18</v>
      </c>
      <c r="AA86" s="148" t="s">
        <v>18</v>
      </c>
      <c r="AB86" s="149" t="s">
        <v>18</v>
      </c>
      <c r="AC86" s="150" t="s">
        <v>18</v>
      </c>
      <c r="AD86" s="151" t="s">
        <v>18</v>
      </c>
      <c r="AE86" s="152" t="s">
        <v>18</v>
      </c>
      <c r="AF86" s="153" t="s">
        <v>18</v>
      </c>
      <c r="AG86" s="154" t="s">
        <v>18</v>
      </c>
      <c r="AH86" s="155" t="s">
        <v>18</v>
      </c>
      <c r="AI86" s="156" t="s">
        <v>18</v>
      </c>
      <c r="AJ86" s="157" t="s">
        <v>18</v>
      </c>
    </row>
    <row r="87" spans="1:36" s="39" customFormat="1" ht="23.25" customHeight="1" x14ac:dyDescent="0.45">
      <c r="A87" s="118">
        <v>45388</v>
      </c>
      <c r="B87" s="172">
        <v>8.3333333333333329E-2</v>
      </c>
      <c r="C87" s="173" t="s">
        <v>100</v>
      </c>
      <c r="D87" s="42" t="s">
        <v>18</v>
      </c>
      <c r="E87" s="43" t="s">
        <v>18</v>
      </c>
      <c r="F87" s="30" t="s">
        <v>18</v>
      </c>
      <c r="G87" s="44" t="s">
        <v>18</v>
      </c>
      <c r="H87" s="45" t="s">
        <v>18</v>
      </c>
      <c r="I87" s="32" t="s">
        <v>18</v>
      </c>
      <c r="J87" s="46" t="s">
        <v>18</v>
      </c>
      <c r="K87" s="34" t="e">
        <f t="shared" si="45"/>
        <v>#VALUE!</v>
      </c>
      <c r="L87" s="47" t="s">
        <v>18</v>
      </c>
      <c r="M87" s="48" t="s">
        <v>18</v>
      </c>
      <c r="N87" s="49" t="s">
        <v>18</v>
      </c>
      <c r="O87" s="92" t="s">
        <v>18</v>
      </c>
      <c r="P87" s="103" t="s">
        <v>18</v>
      </c>
      <c r="Q87" s="48" t="s">
        <v>18</v>
      </c>
      <c r="R87" s="50" t="s">
        <v>18</v>
      </c>
      <c r="S87" s="307" t="s">
        <v>129</v>
      </c>
      <c r="T87" s="308"/>
      <c r="U87" s="308"/>
      <c r="V87" s="308"/>
      <c r="W87" s="309"/>
      <c r="X87" s="45">
        <v>22</v>
      </c>
      <c r="Y87" s="146" t="s">
        <v>18</v>
      </c>
      <c r="Z87" s="147" t="s">
        <v>18</v>
      </c>
      <c r="AA87" s="148" t="s">
        <v>18</v>
      </c>
      <c r="AB87" s="149" t="s">
        <v>18</v>
      </c>
      <c r="AC87" s="150" t="s">
        <v>18</v>
      </c>
      <c r="AD87" s="151" t="s">
        <v>18</v>
      </c>
      <c r="AE87" s="152" t="s">
        <v>18</v>
      </c>
      <c r="AF87" s="153" t="s">
        <v>18</v>
      </c>
      <c r="AG87" s="154" t="s">
        <v>18</v>
      </c>
      <c r="AH87" s="155" t="s">
        <v>18</v>
      </c>
      <c r="AI87" s="156" t="s">
        <v>18</v>
      </c>
      <c r="AJ87" s="157" t="s">
        <v>18</v>
      </c>
    </row>
    <row r="88" spans="1:36" s="39" customFormat="1" ht="26.25" customHeight="1" x14ac:dyDescent="0.45">
      <c r="A88" s="118">
        <v>45388</v>
      </c>
      <c r="B88" s="26">
        <v>0.10416666666666667</v>
      </c>
      <c r="C88" s="164" t="s">
        <v>121</v>
      </c>
      <c r="D88" s="28">
        <v>4852</v>
      </c>
      <c r="E88" s="29">
        <v>4860</v>
      </c>
      <c r="F88" s="30">
        <f t="shared" si="40"/>
        <v>9</v>
      </c>
      <c r="G88" s="31">
        <v>1</v>
      </c>
      <c r="H88" s="31">
        <v>0</v>
      </c>
      <c r="I88" s="32">
        <f t="shared" si="41"/>
        <v>8</v>
      </c>
      <c r="J88" s="166">
        <f>8+0</f>
        <v>8</v>
      </c>
      <c r="K88" s="34">
        <f t="shared" si="45"/>
        <v>1</v>
      </c>
      <c r="L88" s="167">
        <v>7</v>
      </c>
      <c r="M88" s="36">
        <v>0</v>
      </c>
      <c r="N88" s="37">
        <v>2</v>
      </c>
      <c r="O88" s="91">
        <v>0</v>
      </c>
      <c r="P88" s="107">
        <v>0</v>
      </c>
      <c r="Q88" s="168">
        <v>0</v>
      </c>
      <c r="R88" s="187">
        <v>1</v>
      </c>
      <c r="S88" s="217"/>
      <c r="T88" s="218"/>
      <c r="U88" s="218"/>
      <c r="V88" s="218"/>
      <c r="W88" s="219"/>
      <c r="X88" s="45" t="s">
        <v>18</v>
      </c>
      <c r="Y88" s="146"/>
      <c r="Z88" s="147" t="s">
        <v>45</v>
      </c>
      <c r="AA88" s="148"/>
      <c r="AB88" s="149">
        <f t="shared" si="42"/>
        <v>0</v>
      </c>
      <c r="AC88" s="150"/>
      <c r="AD88" s="151" t="s">
        <v>45</v>
      </c>
      <c r="AE88" s="152"/>
      <c r="AF88" s="153">
        <f t="shared" si="43"/>
        <v>0</v>
      </c>
      <c r="AG88" s="154"/>
      <c r="AH88" s="155" t="s">
        <v>45</v>
      </c>
      <c r="AI88" s="156"/>
      <c r="AJ88" s="157">
        <f t="shared" si="44"/>
        <v>0</v>
      </c>
    </row>
    <row r="89" spans="1:36" s="39" customFormat="1" ht="26.25" customHeight="1" x14ac:dyDescent="0.45">
      <c r="A89" s="118">
        <v>45388</v>
      </c>
      <c r="B89" s="26">
        <v>0.125</v>
      </c>
      <c r="C89" s="164" t="s">
        <v>75</v>
      </c>
      <c r="D89" s="28">
        <v>4861</v>
      </c>
      <c r="E89" s="29">
        <v>4876</v>
      </c>
      <c r="F89" s="30">
        <f t="shared" si="40"/>
        <v>16</v>
      </c>
      <c r="G89" s="31">
        <v>6</v>
      </c>
      <c r="H89" s="31">
        <v>1</v>
      </c>
      <c r="I89" s="32">
        <f t="shared" si="41"/>
        <v>9</v>
      </c>
      <c r="J89" s="166">
        <f>9+1</f>
        <v>10</v>
      </c>
      <c r="K89" s="34">
        <f t="shared" si="45"/>
        <v>0</v>
      </c>
      <c r="L89" s="167">
        <v>2</v>
      </c>
      <c r="M89" s="36">
        <v>0</v>
      </c>
      <c r="N89" s="37">
        <v>2</v>
      </c>
      <c r="O89" s="91">
        <v>5</v>
      </c>
      <c r="P89" s="107">
        <v>1</v>
      </c>
      <c r="Q89" s="168">
        <v>0</v>
      </c>
      <c r="R89" s="169">
        <v>0</v>
      </c>
      <c r="S89" s="261" t="s">
        <v>130</v>
      </c>
      <c r="T89" s="262"/>
      <c r="U89" s="262"/>
      <c r="V89" s="262"/>
      <c r="W89" s="306"/>
      <c r="X89" s="45" t="s">
        <v>18</v>
      </c>
      <c r="Y89" s="146"/>
      <c r="Z89" s="147" t="s">
        <v>45</v>
      </c>
      <c r="AA89" s="148"/>
      <c r="AB89" s="149">
        <f t="shared" si="42"/>
        <v>0</v>
      </c>
      <c r="AC89" s="150"/>
      <c r="AD89" s="151" t="s">
        <v>45</v>
      </c>
      <c r="AE89" s="152"/>
      <c r="AF89" s="153">
        <f t="shared" si="43"/>
        <v>0</v>
      </c>
      <c r="AG89" s="154"/>
      <c r="AH89" s="155" t="s">
        <v>45</v>
      </c>
      <c r="AI89" s="156"/>
      <c r="AJ89" s="157">
        <f t="shared" si="44"/>
        <v>0</v>
      </c>
    </row>
    <row r="90" spans="1:36" s="39" customFormat="1" ht="26.25" customHeight="1" x14ac:dyDescent="0.45">
      <c r="A90" s="118">
        <v>45388</v>
      </c>
      <c r="B90" s="26">
        <v>0.16666666666666666</v>
      </c>
      <c r="C90" s="164" t="s">
        <v>104</v>
      </c>
      <c r="D90" s="28">
        <v>4877</v>
      </c>
      <c r="E90" s="29">
        <v>4887</v>
      </c>
      <c r="F90" s="30">
        <f t="shared" si="40"/>
        <v>11</v>
      </c>
      <c r="G90" s="31">
        <v>1</v>
      </c>
      <c r="H90" s="31">
        <v>0</v>
      </c>
      <c r="I90" s="32">
        <f t="shared" si="41"/>
        <v>10</v>
      </c>
      <c r="J90" s="166">
        <f>10+0</f>
        <v>10</v>
      </c>
      <c r="K90" s="34">
        <f t="shared" si="45"/>
        <v>-2</v>
      </c>
      <c r="L90" s="167">
        <v>4</v>
      </c>
      <c r="M90" s="36">
        <v>0</v>
      </c>
      <c r="N90" s="37">
        <v>2</v>
      </c>
      <c r="O90" s="91">
        <v>2</v>
      </c>
      <c r="P90" s="107">
        <v>0</v>
      </c>
      <c r="Q90" s="168">
        <v>0</v>
      </c>
      <c r="R90" s="187">
        <v>2</v>
      </c>
      <c r="S90" s="303" t="s">
        <v>131</v>
      </c>
      <c r="T90" s="304"/>
      <c r="U90" s="304"/>
      <c r="V90" s="304"/>
      <c r="W90" s="305"/>
      <c r="X90" s="45" t="s">
        <v>18</v>
      </c>
      <c r="Y90" s="146"/>
      <c r="Z90" s="147" t="s">
        <v>45</v>
      </c>
      <c r="AA90" s="148"/>
      <c r="AB90" s="149">
        <f t="shared" si="42"/>
        <v>0</v>
      </c>
      <c r="AC90" s="150"/>
      <c r="AD90" s="151" t="s">
        <v>45</v>
      </c>
      <c r="AE90" s="152"/>
      <c r="AF90" s="153">
        <f t="shared" si="43"/>
        <v>0</v>
      </c>
      <c r="AG90" s="154"/>
      <c r="AH90" s="155" t="s">
        <v>45</v>
      </c>
      <c r="AI90" s="156"/>
      <c r="AJ90" s="157">
        <f t="shared" si="44"/>
        <v>0</v>
      </c>
    </row>
    <row r="91" spans="1:36" s="39" customFormat="1" ht="26.25" customHeight="1" thickBot="1" x14ac:dyDescent="0.5">
      <c r="A91" s="118">
        <v>45388</v>
      </c>
      <c r="B91" s="26">
        <v>0.1875</v>
      </c>
      <c r="C91" s="164" t="s">
        <v>78</v>
      </c>
      <c r="D91" s="28">
        <v>4888</v>
      </c>
      <c r="E91" s="29">
        <v>4894</v>
      </c>
      <c r="F91" s="30">
        <f t="shared" si="40"/>
        <v>7</v>
      </c>
      <c r="G91" s="31">
        <v>1</v>
      </c>
      <c r="H91" s="31">
        <v>0</v>
      </c>
      <c r="I91" s="32">
        <f t="shared" si="41"/>
        <v>6</v>
      </c>
      <c r="J91" s="166">
        <f>6+0</f>
        <v>6</v>
      </c>
      <c r="K91" s="34">
        <f t="shared" si="45"/>
        <v>0</v>
      </c>
      <c r="L91" s="167">
        <v>3</v>
      </c>
      <c r="M91" s="36">
        <v>0</v>
      </c>
      <c r="N91" s="37">
        <v>0</v>
      </c>
      <c r="O91" s="91">
        <v>3</v>
      </c>
      <c r="P91" s="107">
        <v>0</v>
      </c>
      <c r="Q91" s="168">
        <v>0</v>
      </c>
      <c r="R91" s="169">
        <v>0</v>
      </c>
      <c r="S91" s="297" t="s">
        <v>132</v>
      </c>
      <c r="T91" s="298"/>
      <c r="U91" s="298"/>
      <c r="V91" s="298"/>
      <c r="W91" s="299"/>
      <c r="X91" s="45" t="s">
        <v>18</v>
      </c>
      <c r="Y91" s="146"/>
      <c r="Z91" s="147" t="s">
        <v>45</v>
      </c>
      <c r="AA91" s="148"/>
      <c r="AB91" s="149">
        <f t="shared" si="42"/>
        <v>0</v>
      </c>
      <c r="AC91" s="150"/>
      <c r="AD91" s="151" t="s">
        <v>45</v>
      </c>
      <c r="AE91" s="152"/>
      <c r="AF91" s="153">
        <f t="shared" si="43"/>
        <v>0</v>
      </c>
      <c r="AG91" s="154"/>
      <c r="AH91" s="155" t="s">
        <v>45</v>
      </c>
      <c r="AI91" s="156"/>
      <c r="AJ91" s="157">
        <f t="shared" si="44"/>
        <v>0</v>
      </c>
    </row>
    <row r="92" spans="1:36" s="39" customFormat="1" ht="26.25" customHeight="1" x14ac:dyDescent="0.45">
      <c r="A92" s="118">
        <v>45389</v>
      </c>
      <c r="B92" s="26">
        <v>0.42708333333333331</v>
      </c>
      <c r="C92" s="164" t="s">
        <v>133</v>
      </c>
      <c r="D92" s="28">
        <v>4896</v>
      </c>
      <c r="E92" s="29">
        <v>4907</v>
      </c>
      <c r="F92" s="30">
        <f t="shared" ref="F92:F109" si="46">IF(ISBLANK(E92),0,(E92-D92+1))</f>
        <v>12</v>
      </c>
      <c r="G92" s="31">
        <v>0</v>
      </c>
      <c r="H92" s="31">
        <v>1</v>
      </c>
      <c r="I92" s="32">
        <f t="shared" ref="I92:I109" si="47">F92-H92-G92</f>
        <v>11</v>
      </c>
      <c r="J92" s="166">
        <f>11+1</f>
        <v>12</v>
      </c>
      <c r="K92" s="34">
        <f>IF(ISBLANK(J92),-90,(-((J92)-SUM(M92:P92,L92))))</f>
        <v>0</v>
      </c>
      <c r="L92" s="167">
        <v>8</v>
      </c>
      <c r="M92" s="36">
        <v>0</v>
      </c>
      <c r="N92" s="37">
        <v>2</v>
      </c>
      <c r="O92" s="91">
        <v>2</v>
      </c>
      <c r="P92" s="107">
        <v>0</v>
      </c>
      <c r="Q92" s="168">
        <v>1</v>
      </c>
      <c r="R92" s="169">
        <v>0</v>
      </c>
      <c r="S92" s="310"/>
      <c r="T92" s="311"/>
      <c r="U92" s="311"/>
      <c r="V92" s="311"/>
      <c r="W92" s="312"/>
      <c r="X92" s="45" t="s">
        <v>18</v>
      </c>
      <c r="Y92" s="146"/>
      <c r="Z92" s="147" t="s">
        <v>45</v>
      </c>
      <c r="AA92" s="148"/>
      <c r="AB92" s="149">
        <f t="shared" ref="AB92:AB109" si="48">Y92+AA92</f>
        <v>0</v>
      </c>
      <c r="AC92" s="150"/>
      <c r="AD92" s="151" t="s">
        <v>45</v>
      </c>
      <c r="AE92" s="152"/>
      <c r="AF92" s="153">
        <f t="shared" ref="AF92:AF109" si="49">AC92+AE92</f>
        <v>0</v>
      </c>
      <c r="AG92" s="154"/>
      <c r="AH92" s="155" t="s">
        <v>45</v>
      </c>
      <c r="AI92" s="156"/>
      <c r="AJ92" s="157">
        <f t="shared" ref="AJ92:AJ109" si="50">AG92+AI92</f>
        <v>0</v>
      </c>
    </row>
    <row r="93" spans="1:36" s="39" customFormat="1" ht="26.25" customHeight="1" x14ac:dyDescent="0.45">
      <c r="A93" s="118">
        <v>45389</v>
      </c>
      <c r="B93" s="26">
        <v>0.4375</v>
      </c>
      <c r="C93" s="164" t="s">
        <v>134</v>
      </c>
      <c r="D93" s="28">
        <v>4908</v>
      </c>
      <c r="E93" s="29">
        <v>4919</v>
      </c>
      <c r="F93" s="30">
        <f t="shared" si="46"/>
        <v>12</v>
      </c>
      <c r="G93" s="31">
        <v>0</v>
      </c>
      <c r="H93" s="31">
        <v>0</v>
      </c>
      <c r="I93" s="32">
        <f t="shared" si="47"/>
        <v>12</v>
      </c>
      <c r="J93" s="166">
        <f>12+0</f>
        <v>12</v>
      </c>
      <c r="K93" s="34">
        <f t="shared" ref="K93:K109" si="51">IF(ISBLANK(J93),-90,(-((J93)-SUM(M93:P93,L93))))</f>
        <v>0</v>
      </c>
      <c r="L93" s="167">
        <v>3</v>
      </c>
      <c r="M93" s="36">
        <v>0</v>
      </c>
      <c r="N93" s="37">
        <v>3</v>
      </c>
      <c r="O93" s="91">
        <v>6</v>
      </c>
      <c r="P93" s="107">
        <v>0</v>
      </c>
      <c r="Q93" s="168">
        <v>1</v>
      </c>
      <c r="R93" s="169">
        <v>0</v>
      </c>
      <c r="S93" s="313"/>
      <c r="T93" s="314"/>
      <c r="U93" s="314"/>
      <c r="V93" s="314"/>
      <c r="W93" s="315"/>
      <c r="X93" s="45" t="s">
        <v>18</v>
      </c>
      <c r="Y93" s="146"/>
      <c r="Z93" s="147" t="s">
        <v>45</v>
      </c>
      <c r="AA93" s="148"/>
      <c r="AB93" s="149">
        <f t="shared" si="48"/>
        <v>0</v>
      </c>
      <c r="AC93" s="150"/>
      <c r="AD93" s="151" t="s">
        <v>45</v>
      </c>
      <c r="AE93" s="152"/>
      <c r="AF93" s="153">
        <f t="shared" si="49"/>
        <v>0</v>
      </c>
      <c r="AG93" s="154"/>
      <c r="AH93" s="155" t="s">
        <v>45</v>
      </c>
      <c r="AI93" s="156"/>
      <c r="AJ93" s="157">
        <f t="shared" si="50"/>
        <v>0</v>
      </c>
    </row>
    <row r="94" spans="1:36" s="39" customFormat="1" ht="26.25" customHeight="1" x14ac:dyDescent="0.45">
      <c r="A94" s="118">
        <v>45389</v>
      </c>
      <c r="B94" s="26">
        <v>0.44791666666666669</v>
      </c>
      <c r="C94" s="164" t="s">
        <v>135</v>
      </c>
      <c r="D94" s="28">
        <v>4920</v>
      </c>
      <c r="E94" s="29">
        <v>4935</v>
      </c>
      <c r="F94" s="30">
        <f t="shared" si="46"/>
        <v>16</v>
      </c>
      <c r="G94" s="31">
        <v>1</v>
      </c>
      <c r="H94" s="31">
        <v>0</v>
      </c>
      <c r="I94" s="32">
        <f t="shared" si="47"/>
        <v>15</v>
      </c>
      <c r="J94" s="166">
        <f>15+0</f>
        <v>15</v>
      </c>
      <c r="K94" s="34">
        <f t="shared" si="51"/>
        <v>0</v>
      </c>
      <c r="L94" s="167">
        <v>7</v>
      </c>
      <c r="M94" s="36">
        <v>0</v>
      </c>
      <c r="N94" s="37">
        <v>3</v>
      </c>
      <c r="O94" s="91">
        <v>5</v>
      </c>
      <c r="P94" s="107">
        <v>0</v>
      </c>
      <c r="Q94" s="168">
        <v>3</v>
      </c>
      <c r="R94" s="169">
        <v>0</v>
      </c>
      <c r="S94" s="316" t="s">
        <v>137</v>
      </c>
      <c r="T94" s="317"/>
      <c r="U94" s="317"/>
      <c r="V94" s="317"/>
      <c r="W94" s="318"/>
      <c r="X94" s="45" t="s">
        <v>18</v>
      </c>
      <c r="Y94" s="146"/>
      <c r="Z94" s="147" t="s">
        <v>45</v>
      </c>
      <c r="AA94" s="148"/>
      <c r="AB94" s="149">
        <f t="shared" si="48"/>
        <v>0</v>
      </c>
      <c r="AC94" s="150"/>
      <c r="AD94" s="151" t="s">
        <v>45</v>
      </c>
      <c r="AE94" s="152"/>
      <c r="AF94" s="153">
        <f t="shared" si="49"/>
        <v>0</v>
      </c>
      <c r="AG94" s="154"/>
      <c r="AH94" s="155" t="s">
        <v>45</v>
      </c>
      <c r="AI94" s="156"/>
      <c r="AJ94" s="157">
        <f t="shared" si="50"/>
        <v>0</v>
      </c>
    </row>
    <row r="95" spans="1:36" s="39" customFormat="1" ht="26.25" customHeight="1" x14ac:dyDescent="0.45">
      <c r="A95" s="118">
        <v>45389</v>
      </c>
      <c r="B95" s="26">
        <v>0.45833333333333331</v>
      </c>
      <c r="C95" s="189" t="s">
        <v>136</v>
      </c>
      <c r="D95" s="28">
        <v>4936</v>
      </c>
      <c r="E95" s="29">
        <v>4953</v>
      </c>
      <c r="F95" s="30">
        <f t="shared" si="46"/>
        <v>18</v>
      </c>
      <c r="G95" s="31">
        <v>2</v>
      </c>
      <c r="H95" s="31">
        <v>0</v>
      </c>
      <c r="I95" s="32">
        <f t="shared" si="47"/>
        <v>16</v>
      </c>
      <c r="J95" s="166">
        <f>16+0</f>
        <v>16</v>
      </c>
      <c r="K95" s="34">
        <f t="shared" si="51"/>
        <v>0</v>
      </c>
      <c r="L95" s="167">
        <v>3</v>
      </c>
      <c r="M95" s="188">
        <v>8</v>
      </c>
      <c r="N95" s="37">
        <v>0</v>
      </c>
      <c r="O95" s="91">
        <v>5</v>
      </c>
      <c r="P95" s="107">
        <v>0</v>
      </c>
      <c r="Q95" s="168">
        <v>0</v>
      </c>
      <c r="R95" s="169">
        <v>0</v>
      </c>
      <c r="S95" s="208" t="s">
        <v>138</v>
      </c>
      <c r="T95" s="209"/>
      <c r="U95" s="209"/>
      <c r="V95" s="209"/>
      <c r="W95" s="210"/>
      <c r="X95" s="45" t="s">
        <v>18</v>
      </c>
      <c r="Y95" s="146"/>
      <c r="Z95" s="147" t="s">
        <v>45</v>
      </c>
      <c r="AA95" s="148"/>
      <c r="AB95" s="149">
        <f t="shared" si="48"/>
        <v>0</v>
      </c>
      <c r="AC95" s="150"/>
      <c r="AD95" s="151" t="s">
        <v>45</v>
      </c>
      <c r="AE95" s="152"/>
      <c r="AF95" s="153">
        <f t="shared" si="49"/>
        <v>0</v>
      </c>
      <c r="AG95" s="154"/>
      <c r="AH95" s="155" t="s">
        <v>45</v>
      </c>
      <c r="AI95" s="156"/>
      <c r="AJ95" s="157">
        <f t="shared" si="50"/>
        <v>0</v>
      </c>
    </row>
    <row r="96" spans="1:36" s="39" customFormat="1" ht="26.25" customHeight="1" x14ac:dyDescent="0.45">
      <c r="A96" s="118">
        <v>45389</v>
      </c>
      <c r="B96" s="26">
        <v>0.46875</v>
      </c>
      <c r="C96" s="164" t="s">
        <v>53</v>
      </c>
      <c r="D96" s="28">
        <v>4998</v>
      </c>
      <c r="E96" s="29">
        <v>4999</v>
      </c>
      <c r="F96" s="30">
        <f t="shared" si="46"/>
        <v>2</v>
      </c>
      <c r="G96" s="31">
        <v>0</v>
      </c>
      <c r="H96" s="31">
        <v>0</v>
      </c>
      <c r="I96" s="32">
        <f t="shared" si="47"/>
        <v>2</v>
      </c>
      <c r="J96" s="166">
        <f>2+0</f>
        <v>2</v>
      </c>
      <c r="K96" s="34">
        <f t="shared" si="51"/>
        <v>0</v>
      </c>
      <c r="L96" s="167">
        <v>1</v>
      </c>
      <c r="M96" s="36">
        <v>0</v>
      </c>
      <c r="N96" s="37">
        <v>0</v>
      </c>
      <c r="O96" s="91">
        <v>0</v>
      </c>
      <c r="P96" s="107">
        <v>1</v>
      </c>
      <c r="Q96" s="168">
        <v>0</v>
      </c>
      <c r="R96" s="169">
        <v>0</v>
      </c>
      <c r="S96" s="319" t="s">
        <v>139</v>
      </c>
      <c r="T96" s="320"/>
      <c r="U96" s="320"/>
      <c r="V96" s="320"/>
      <c r="W96" s="321"/>
      <c r="X96" s="45" t="s">
        <v>18</v>
      </c>
      <c r="Y96" s="146"/>
      <c r="Z96" s="147" t="s">
        <v>45</v>
      </c>
      <c r="AA96" s="148"/>
      <c r="AB96" s="149">
        <f t="shared" si="48"/>
        <v>0</v>
      </c>
      <c r="AC96" s="150"/>
      <c r="AD96" s="151" t="s">
        <v>45</v>
      </c>
      <c r="AE96" s="152"/>
      <c r="AF96" s="153">
        <f t="shared" si="49"/>
        <v>0</v>
      </c>
      <c r="AG96" s="154"/>
      <c r="AH96" s="155" t="s">
        <v>45</v>
      </c>
      <c r="AI96" s="156"/>
      <c r="AJ96" s="157">
        <f t="shared" si="50"/>
        <v>0</v>
      </c>
    </row>
    <row r="97" spans="1:36" s="39" customFormat="1" ht="26.25" customHeight="1" x14ac:dyDescent="0.45">
      <c r="A97" s="118">
        <v>45389</v>
      </c>
      <c r="B97" s="26">
        <v>0.47916666666666669</v>
      </c>
      <c r="C97" s="164" t="s">
        <v>101</v>
      </c>
      <c r="D97" s="28">
        <v>4954</v>
      </c>
      <c r="E97" s="29">
        <v>4963</v>
      </c>
      <c r="F97" s="30">
        <f t="shared" si="46"/>
        <v>10</v>
      </c>
      <c r="G97" s="31">
        <v>0</v>
      </c>
      <c r="H97" s="31">
        <v>0</v>
      </c>
      <c r="I97" s="32">
        <f t="shared" si="47"/>
        <v>10</v>
      </c>
      <c r="J97" s="166">
        <f>10+0</f>
        <v>10</v>
      </c>
      <c r="K97" s="34">
        <f t="shared" si="51"/>
        <v>2</v>
      </c>
      <c r="L97" s="167">
        <v>7</v>
      </c>
      <c r="M97" s="36">
        <v>0</v>
      </c>
      <c r="N97" s="37">
        <v>0</v>
      </c>
      <c r="O97" s="91">
        <v>5</v>
      </c>
      <c r="P97" s="107">
        <v>0</v>
      </c>
      <c r="Q97" s="168">
        <v>0</v>
      </c>
      <c r="R97" s="169">
        <v>0</v>
      </c>
      <c r="S97" s="313"/>
      <c r="T97" s="314"/>
      <c r="U97" s="314"/>
      <c r="V97" s="314"/>
      <c r="W97" s="315"/>
      <c r="X97" s="45" t="s">
        <v>18</v>
      </c>
      <c r="Y97" s="146"/>
      <c r="Z97" s="147" t="s">
        <v>45</v>
      </c>
      <c r="AA97" s="148"/>
      <c r="AB97" s="149">
        <f t="shared" si="48"/>
        <v>0</v>
      </c>
      <c r="AC97" s="150"/>
      <c r="AD97" s="151" t="s">
        <v>45</v>
      </c>
      <c r="AE97" s="152"/>
      <c r="AF97" s="153">
        <f t="shared" si="49"/>
        <v>0</v>
      </c>
      <c r="AG97" s="154"/>
      <c r="AH97" s="155" t="s">
        <v>45</v>
      </c>
      <c r="AI97" s="156"/>
      <c r="AJ97" s="157">
        <f t="shared" si="50"/>
        <v>0</v>
      </c>
    </row>
    <row r="98" spans="1:36" s="39" customFormat="1" ht="26.25" customHeight="1" x14ac:dyDescent="0.45">
      <c r="A98" s="118">
        <v>45389</v>
      </c>
      <c r="B98" s="26">
        <v>0.5</v>
      </c>
      <c r="C98" s="164" t="s">
        <v>100</v>
      </c>
      <c r="D98" s="28">
        <v>4964</v>
      </c>
      <c r="E98" s="29">
        <v>4978</v>
      </c>
      <c r="F98" s="30">
        <f t="shared" si="46"/>
        <v>15</v>
      </c>
      <c r="G98" s="31">
        <v>0</v>
      </c>
      <c r="H98" s="31">
        <v>1</v>
      </c>
      <c r="I98" s="32">
        <f t="shared" si="47"/>
        <v>14</v>
      </c>
      <c r="J98" s="166">
        <f>14+1</f>
        <v>15</v>
      </c>
      <c r="K98" s="34">
        <f t="shared" si="51"/>
        <v>0</v>
      </c>
      <c r="L98" s="167">
        <v>9</v>
      </c>
      <c r="M98" s="36">
        <v>0</v>
      </c>
      <c r="N98" s="37">
        <v>1</v>
      </c>
      <c r="O98" s="91">
        <v>4</v>
      </c>
      <c r="P98" s="107">
        <v>1</v>
      </c>
      <c r="Q98" s="168">
        <v>0</v>
      </c>
      <c r="R98" s="169">
        <v>0</v>
      </c>
      <c r="S98" s="313"/>
      <c r="T98" s="314"/>
      <c r="U98" s="314"/>
      <c r="V98" s="314"/>
      <c r="W98" s="315"/>
      <c r="X98" s="45" t="s">
        <v>18</v>
      </c>
      <c r="Y98" s="146"/>
      <c r="Z98" s="147" t="s">
        <v>45</v>
      </c>
      <c r="AA98" s="148"/>
      <c r="AB98" s="149">
        <f t="shared" si="48"/>
        <v>0</v>
      </c>
      <c r="AC98" s="150"/>
      <c r="AD98" s="151" t="s">
        <v>45</v>
      </c>
      <c r="AE98" s="152"/>
      <c r="AF98" s="153">
        <f t="shared" si="49"/>
        <v>0</v>
      </c>
      <c r="AG98" s="154"/>
      <c r="AH98" s="155" t="s">
        <v>45</v>
      </c>
      <c r="AI98" s="156"/>
      <c r="AJ98" s="157">
        <f t="shared" si="50"/>
        <v>0</v>
      </c>
    </row>
    <row r="99" spans="1:36" s="39" customFormat="1" ht="26.25" customHeight="1" x14ac:dyDescent="0.45">
      <c r="A99" s="118">
        <v>45389</v>
      </c>
      <c r="B99" s="26">
        <v>0.51041666666666663</v>
      </c>
      <c r="C99" s="164" t="s">
        <v>49</v>
      </c>
      <c r="D99" s="28">
        <v>4979</v>
      </c>
      <c r="E99" s="29">
        <v>4986</v>
      </c>
      <c r="F99" s="30">
        <f t="shared" si="46"/>
        <v>8</v>
      </c>
      <c r="G99" s="31">
        <v>0</v>
      </c>
      <c r="H99" s="31">
        <v>0</v>
      </c>
      <c r="I99" s="32">
        <f t="shared" si="47"/>
        <v>8</v>
      </c>
      <c r="J99" s="166">
        <f>8+0</f>
        <v>8</v>
      </c>
      <c r="K99" s="34">
        <f t="shared" si="51"/>
        <v>0</v>
      </c>
      <c r="L99" s="167">
        <v>5</v>
      </c>
      <c r="M99" s="36">
        <v>0</v>
      </c>
      <c r="N99" s="37">
        <v>0</v>
      </c>
      <c r="O99" s="91">
        <v>3</v>
      </c>
      <c r="P99" s="107">
        <v>0</v>
      </c>
      <c r="Q99" s="168">
        <v>0</v>
      </c>
      <c r="R99" s="169">
        <v>0</v>
      </c>
      <c r="S99" s="313"/>
      <c r="T99" s="314"/>
      <c r="U99" s="314"/>
      <c r="V99" s="314"/>
      <c r="W99" s="315"/>
      <c r="X99" s="45" t="s">
        <v>18</v>
      </c>
      <c r="Y99" s="146"/>
      <c r="Z99" s="147" t="s">
        <v>45</v>
      </c>
      <c r="AA99" s="148"/>
      <c r="AB99" s="149">
        <f t="shared" si="48"/>
        <v>0</v>
      </c>
      <c r="AC99" s="150"/>
      <c r="AD99" s="151" t="s">
        <v>45</v>
      </c>
      <c r="AE99" s="152"/>
      <c r="AF99" s="153">
        <f t="shared" si="49"/>
        <v>0</v>
      </c>
      <c r="AG99" s="154"/>
      <c r="AH99" s="155" t="s">
        <v>45</v>
      </c>
      <c r="AI99" s="156"/>
      <c r="AJ99" s="157">
        <f t="shared" si="50"/>
        <v>0</v>
      </c>
    </row>
    <row r="100" spans="1:36" s="39" customFormat="1" ht="26.25" customHeight="1" x14ac:dyDescent="0.45">
      <c r="A100" s="118">
        <v>45389</v>
      </c>
      <c r="B100" s="26">
        <v>0.52083333333333337</v>
      </c>
      <c r="C100" s="164" t="s">
        <v>74</v>
      </c>
      <c r="D100" s="28">
        <v>4987</v>
      </c>
      <c r="E100" s="29">
        <v>4997</v>
      </c>
      <c r="F100" s="30">
        <f t="shared" si="46"/>
        <v>11</v>
      </c>
      <c r="G100" s="31">
        <v>1</v>
      </c>
      <c r="H100" s="31">
        <v>1</v>
      </c>
      <c r="I100" s="32">
        <f t="shared" si="47"/>
        <v>9</v>
      </c>
      <c r="J100" s="166">
        <f>9+1</f>
        <v>10</v>
      </c>
      <c r="K100" s="34">
        <f t="shared" si="51"/>
        <v>3</v>
      </c>
      <c r="L100" s="167">
        <v>6</v>
      </c>
      <c r="M100" s="36">
        <v>0</v>
      </c>
      <c r="N100" s="37">
        <v>1</v>
      </c>
      <c r="O100" s="91">
        <v>5</v>
      </c>
      <c r="P100" s="107">
        <v>1</v>
      </c>
      <c r="Q100" s="168">
        <v>0</v>
      </c>
      <c r="R100" s="169">
        <v>0</v>
      </c>
      <c r="S100" s="322" t="s">
        <v>140</v>
      </c>
      <c r="T100" s="323"/>
      <c r="U100" s="323"/>
      <c r="V100" s="323"/>
      <c r="W100" s="324"/>
      <c r="X100" s="45" t="s">
        <v>18</v>
      </c>
      <c r="Y100" s="146"/>
      <c r="Z100" s="147" t="s">
        <v>45</v>
      </c>
      <c r="AA100" s="148"/>
      <c r="AB100" s="149">
        <f t="shared" si="48"/>
        <v>0</v>
      </c>
      <c r="AC100" s="150"/>
      <c r="AD100" s="151" t="s">
        <v>45</v>
      </c>
      <c r="AE100" s="152"/>
      <c r="AF100" s="153">
        <f t="shared" si="49"/>
        <v>0</v>
      </c>
      <c r="AG100" s="154"/>
      <c r="AH100" s="155" t="s">
        <v>45</v>
      </c>
      <c r="AI100" s="156"/>
      <c r="AJ100" s="157">
        <f t="shared" si="50"/>
        <v>0</v>
      </c>
    </row>
    <row r="101" spans="1:36" s="39" customFormat="1" ht="26.25" customHeight="1" x14ac:dyDescent="0.45">
      <c r="A101" s="118">
        <v>45389</v>
      </c>
      <c r="B101" s="26">
        <v>0.53125</v>
      </c>
      <c r="C101" s="164" t="s">
        <v>135</v>
      </c>
      <c r="D101" s="28">
        <v>5000</v>
      </c>
      <c r="E101" s="29">
        <v>5006</v>
      </c>
      <c r="F101" s="30">
        <f t="shared" si="46"/>
        <v>7</v>
      </c>
      <c r="G101" s="31">
        <v>1</v>
      </c>
      <c r="H101" s="31">
        <v>1</v>
      </c>
      <c r="I101" s="32">
        <f t="shared" si="47"/>
        <v>5</v>
      </c>
      <c r="J101" s="166">
        <f>5+1</f>
        <v>6</v>
      </c>
      <c r="K101" s="34">
        <f t="shared" si="51"/>
        <v>0</v>
      </c>
      <c r="L101" s="167">
        <v>3</v>
      </c>
      <c r="M101" s="36">
        <v>0</v>
      </c>
      <c r="N101" s="37">
        <v>1</v>
      </c>
      <c r="O101" s="91">
        <v>2</v>
      </c>
      <c r="P101" s="107">
        <v>0</v>
      </c>
      <c r="Q101" s="168">
        <v>0</v>
      </c>
      <c r="R101" s="169">
        <v>0</v>
      </c>
      <c r="S101" s="319" t="s">
        <v>141</v>
      </c>
      <c r="T101" s="320"/>
      <c r="U101" s="320"/>
      <c r="V101" s="320"/>
      <c r="W101" s="321"/>
      <c r="X101" s="45" t="s">
        <v>18</v>
      </c>
      <c r="Y101" s="146"/>
      <c r="Z101" s="147" t="s">
        <v>45</v>
      </c>
      <c r="AA101" s="148"/>
      <c r="AB101" s="149">
        <f t="shared" si="48"/>
        <v>0</v>
      </c>
      <c r="AC101" s="150"/>
      <c r="AD101" s="151" t="s">
        <v>45</v>
      </c>
      <c r="AE101" s="152"/>
      <c r="AF101" s="153">
        <f t="shared" si="49"/>
        <v>0</v>
      </c>
      <c r="AG101" s="154"/>
      <c r="AH101" s="155" t="s">
        <v>45</v>
      </c>
      <c r="AI101" s="156"/>
      <c r="AJ101" s="157">
        <f t="shared" si="50"/>
        <v>0</v>
      </c>
    </row>
    <row r="102" spans="1:36" s="39" customFormat="1" ht="26.25" customHeight="1" x14ac:dyDescent="0.45">
      <c r="A102" s="118">
        <v>45389</v>
      </c>
      <c r="B102" s="26">
        <v>4.1666666666666664E-2</v>
      </c>
      <c r="C102" s="164" t="s">
        <v>133</v>
      </c>
      <c r="D102" s="28">
        <v>5007</v>
      </c>
      <c r="E102" s="29">
        <v>5019</v>
      </c>
      <c r="F102" s="30">
        <f t="shared" si="46"/>
        <v>13</v>
      </c>
      <c r="G102" s="31">
        <v>0</v>
      </c>
      <c r="H102" s="31">
        <v>1</v>
      </c>
      <c r="I102" s="32">
        <f t="shared" si="47"/>
        <v>12</v>
      </c>
      <c r="J102" s="166">
        <f>12+1</f>
        <v>13</v>
      </c>
      <c r="K102" s="34">
        <f t="shared" si="51"/>
        <v>0</v>
      </c>
      <c r="L102" s="167">
        <v>9</v>
      </c>
      <c r="M102" s="36">
        <v>0</v>
      </c>
      <c r="N102" s="37">
        <v>3</v>
      </c>
      <c r="O102" s="91">
        <v>1</v>
      </c>
      <c r="P102" s="107">
        <v>0</v>
      </c>
      <c r="Q102" s="168">
        <v>0</v>
      </c>
      <c r="R102" s="169">
        <v>0</v>
      </c>
      <c r="S102" s="313"/>
      <c r="T102" s="314"/>
      <c r="U102" s="314"/>
      <c r="V102" s="314"/>
      <c r="W102" s="315"/>
      <c r="X102" s="45" t="s">
        <v>18</v>
      </c>
      <c r="Y102" s="146"/>
      <c r="Z102" s="147" t="s">
        <v>45</v>
      </c>
      <c r="AA102" s="148"/>
      <c r="AB102" s="149">
        <f t="shared" si="48"/>
        <v>0</v>
      </c>
      <c r="AC102" s="150"/>
      <c r="AD102" s="151" t="s">
        <v>45</v>
      </c>
      <c r="AE102" s="152"/>
      <c r="AF102" s="153">
        <f t="shared" si="49"/>
        <v>0</v>
      </c>
      <c r="AG102" s="154"/>
      <c r="AH102" s="155" t="s">
        <v>45</v>
      </c>
      <c r="AI102" s="156"/>
      <c r="AJ102" s="157">
        <f t="shared" si="50"/>
        <v>0</v>
      </c>
    </row>
    <row r="103" spans="1:36" s="39" customFormat="1" ht="26.25" customHeight="1" x14ac:dyDescent="0.45">
      <c r="A103" s="118">
        <v>45389</v>
      </c>
      <c r="B103" s="26">
        <v>5.2083333333333336E-2</v>
      </c>
      <c r="C103" s="164" t="s">
        <v>54</v>
      </c>
      <c r="D103" s="28">
        <v>3813</v>
      </c>
      <c r="E103" s="29">
        <v>3824</v>
      </c>
      <c r="F103" s="30">
        <f t="shared" si="46"/>
        <v>12</v>
      </c>
      <c r="G103" s="31">
        <v>2</v>
      </c>
      <c r="H103" s="31">
        <v>0</v>
      </c>
      <c r="I103" s="32">
        <f t="shared" si="47"/>
        <v>10</v>
      </c>
      <c r="J103" s="166">
        <f>10+0</f>
        <v>10</v>
      </c>
      <c r="K103" s="34">
        <f t="shared" si="51"/>
        <v>1</v>
      </c>
      <c r="L103" s="167">
        <v>5</v>
      </c>
      <c r="M103" s="36">
        <v>0</v>
      </c>
      <c r="N103" s="37">
        <v>4</v>
      </c>
      <c r="O103" s="91">
        <v>2</v>
      </c>
      <c r="P103" s="107">
        <v>0</v>
      </c>
      <c r="Q103" s="168">
        <v>0</v>
      </c>
      <c r="R103" s="169">
        <v>0</v>
      </c>
      <c r="S103" s="319" t="s">
        <v>142</v>
      </c>
      <c r="T103" s="320"/>
      <c r="U103" s="320"/>
      <c r="V103" s="320"/>
      <c r="W103" s="321"/>
      <c r="X103" s="45" t="s">
        <v>18</v>
      </c>
      <c r="Y103" s="146"/>
      <c r="Z103" s="147" t="s">
        <v>45</v>
      </c>
      <c r="AA103" s="148"/>
      <c r="AB103" s="149">
        <f t="shared" si="48"/>
        <v>0</v>
      </c>
      <c r="AC103" s="150"/>
      <c r="AD103" s="151" t="s">
        <v>45</v>
      </c>
      <c r="AE103" s="152"/>
      <c r="AF103" s="153">
        <f t="shared" si="49"/>
        <v>0</v>
      </c>
      <c r="AG103" s="154"/>
      <c r="AH103" s="155" t="s">
        <v>45</v>
      </c>
      <c r="AI103" s="156"/>
      <c r="AJ103" s="157">
        <f t="shared" si="50"/>
        <v>0</v>
      </c>
    </row>
    <row r="104" spans="1:36" s="39" customFormat="1" ht="26.25" customHeight="1" x14ac:dyDescent="0.45">
      <c r="A104" s="118">
        <v>45389</v>
      </c>
      <c r="B104" s="26">
        <v>6.25E-2</v>
      </c>
      <c r="C104" s="164" t="s">
        <v>53</v>
      </c>
      <c r="D104" s="28">
        <v>3825</v>
      </c>
      <c r="E104" s="29">
        <v>3834</v>
      </c>
      <c r="F104" s="30">
        <f t="shared" si="46"/>
        <v>10</v>
      </c>
      <c r="G104" s="31">
        <v>0</v>
      </c>
      <c r="H104" s="31">
        <v>0</v>
      </c>
      <c r="I104" s="32">
        <f t="shared" si="47"/>
        <v>10</v>
      </c>
      <c r="J104" s="166">
        <f>10+0</f>
        <v>10</v>
      </c>
      <c r="K104" s="34">
        <f t="shared" si="51"/>
        <v>-1</v>
      </c>
      <c r="L104" s="167">
        <v>4</v>
      </c>
      <c r="M104" s="36">
        <v>0</v>
      </c>
      <c r="N104" s="37">
        <v>0</v>
      </c>
      <c r="O104" s="91">
        <v>5</v>
      </c>
      <c r="P104" s="107">
        <v>0</v>
      </c>
      <c r="Q104" s="168">
        <v>0</v>
      </c>
      <c r="R104" s="169">
        <v>1</v>
      </c>
      <c r="S104" s="313"/>
      <c r="T104" s="314"/>
      <c r="U104" s="314"/>
      <c r="V104" s="314"/>
      <c r="W104" s="315"/>
      <c r="X104" s="45" t="s">
        <v>18</v>
      </c>
      <c r="Y104" s="146"/>
      <c r="Z104" s="147" t="s">
        <v>45</v>
      </c>
      <c r="AA104" s="148"/>
      <c r="AB104" s="149">
        <f t="shared" si="48"/>
        <v>0</v>
      </c>
      <c r="AC104" s="150"/>
      <c r="AD104" s="151" t="s">
        <v>45</v>
      </c>
      <c r="AE104" s="152"/>
      <c r="AF104" s="153">
        <f t="shared" si="49"/>
        <v>0</v>
      </c>
      <c r="AG104" s="154"/>
      <c r="AH104" s="155" t="s">
        <v>45</v>
      </c>
      <c r="AI104" s="156"/>
      <c r="AJ104" s="157">
        <f t="shared" si="50"/>
        <v>0</v>
      </c>
    </row>
    <row r="105" spans="1:36" s="39" customFormat="1" ht="26.25" customHeight="1" x14ac:dyDescent="0.45">
      <c r="A105" s="118">
        <v>45389</v>
      </c>
      <c r="B105" s="26">
        <v>8.3333333333333329E-2</v>
      </c>
      <c r="C105" s="164" t="s">
        <v>101</v>
      </c>
      <c r="D105" s="28">
        <v>3835</v>
      </c>
      <c r="E105" s="29">
        <v>3842</v>
      </c>
      <c r="F105" s="30">
        <f t="shared" si="46"/>
        <v>8</v>
      </c>
      <c r="G105" s="31">
        <v>0</v>
      </c>
      <c r="H105" s="31">
        <v>0</v>
      </c>
      <c r="I105" s="32">
        <f t="shared" si="47"/>
        <v>8</v>
      </c>
      <c r="J105" s="166">
        <f>8+0</f>
        <v>8</v>
      </c>
      <c r="K105" s="34">
        <f t="shared" si="51"/>
        <v>0</v>
      </c>
      <c r="L105" s="167">
        <v>6</v>
      </c>
      <c r="M105" s="36">
        <v>0</v>
      </c>
      <c r="N105" s="37">
        <v>0</v>
      </c>
      <c r="O105" s="91">
        <v>2</v>
      </c>
      <c r="P105" s="107">
        <v>0</v>
      </c>
      <c r="Q105" s="168">
        <v>0</v>
      </c>
      <c r="R105" s="169">
        <v>0</v>
      </c>
      <c r="S105" s="313"/>
      <c r="T105" s="314"/>
      <c r="U105" s="314"/>
      <c r="V105" s="314"/>
      <c r="W105" s="315"/>
      <c r="X105" s="45" t="s">
        <v>18</v>
      </c>
      <c r="Y105" s="146"/>
      <c r="Z105" s="147" t="s">
        <v>45</v>
      </c>
      <c r="AA105" s="148"/>
      <c r="AB105" s="149">
        <f t="shared" si="48"/>
        <v>0</v>
      </c>
      <c r="AC105" s="150"/>
      <c r="AD105" s="151" t="s">
        <v>45</v>
      </c>
      <c r="AE105" s="152"/>
      <c r="AF105" s="153">
        <f t="shared" si="49"/>
        <v>0</v>
      </c>
      <c r="AG105" s="154"/>
      <c r="AH105" s="155" t="s">
        <v>45</v>
      </c>
      <c r="AI105" s="156"/>
      <c r="AJ105" s="157">
        <f t="shared" si="50"/>
        <v>0</v>
      </c>
    </row>
    <row r="106" spans="1:36" s="39" customFormat="1" ht="15" customHeight="1" x14ac:dyDescent="0.45">
      <c r="A106" s="118">
        <v>45389</v>
      </c>
      <c r="B106" s="172">
        <v>8.3333333333333329E-2</v>
      </c>
      <c r="C106" s="173" t="s">
        <v>49</v>
      </c>
      <c r="D106" s="42" t="s">
        <v>18</v>
      </c>
      <c r="E106" s="43" t="s">
        <v>18</v>
      </c>
      <c r="F106" s="30" t="s">
        <v>18</v>
      </c>
      <c r="G106" s="44" t="s">
        <v>18</v>
      </c>
      <c r="H106" s="45" t="s">
        <v>18</v>
      </c>
      <c r="I106" s="32" t="s">
        <v>18</v>
      </c>
      <c r="J106" s="46" t="s">
        <v>18</v>
      </c>
      <c r="K106" s="34" t="e">
        <f t="shared" si="51"/>
        <v>#VALUE!</v>
      </c>
      <c r="L106" s="47" t="s">
        <v>18</v>
      </c>
      <c r="M106" s="48" t="s">
        <v>18</v>
      </c>
      <c r="N106" s="49" t="s">
        <v>18</v>
      </c>
      <c r="O106" s="92" t="s">
        <v>18</v>
      </c>
      <c r="P106" s="103" t="s">
        <v>18</v>
      </c>
      <c r="Q106" s="48" t="s">
        <v>18</v>
      </c>
      <c r="R106" s="50" t="s">
        <v>18</v>
      </c>
      <c r="S106" s="325" t="s">
        <v>143</v>
      </c>
      <c r="T106" s="326"/>
      <c r="U106" s="326"/>
      <c r="V106" s="326"/>
      <c r="W106" s="327"/>
      <c r="X106" s="45"/>
      <c r="Y106" s="146" t="s">
        <v>18</v>
      </c>
      <c r="Z106" s="147" t="s">
        <v>18</v>
      </c>
      <c r="AA106" s="148" t="s">
        <v>18</v>
      </c>
      <c r="AB106" s="149" t="s">
        <v>18</v>
      </c>
      <c r="AC106" s="150" t="s">
        <v>18</v>
      </c>
      <c r="AD106" s="151" t="s">
        <v>18</v>
      </c>
      <c r="AE106" s="152" t="s">
        <v>18</v>
      </c>
      <c r="AF106" s="153" t="s">
        <v>18</v>
      </c>
      <c r="AG106" s="154" t="s">
        <v>18</v>
      </c>
      <c r="AH106" s="155" t="s">
        <v>18</v>
      </c>
      <c r="AI106" s="156" t="s">
        <v>18</v>
      </c>
      <c r="AJ106" s="157" t="s">
        <v>18</v>
      </c>
    </row>
    <row r="107" spans="1:36" s="39" customFormat="1" ht="26.25" customHeight="1" x14ac:dyDescent="0.45">
      <c r="A107" s="118">
        <v>45389</v>
      </c>
      <c r="B107" s="26">
        <v>0.10416666666666667</v>
      </c>
      <c r="C107" s="164" t="s">
        <v>100</v>
      </c>
      <c r="D107" s="28">
        <v>3843</v>
      </c>
      <c r="E107" s="29">
        <v>3856</v>
      </c>
      <c r="F107" s="30">
        <f t="shared" si="46"/>
        <v>14</v>
      </c>
      <c r="G107" s="31">
        <v>2</v>
      </c>
      <c r="H107" s="31">
        <v>0</v>
      </c>
      <c r="I107" s="32">
        <f t="shared" si="47"/>
        <v>12</v>
      </c>
      <c r="J107" s="166">
        <f>12+0</f>
        <v>12</v>
      </c>
      <c r="K107" s="34">
        <f t="shared" si="51"/>
        <v>0</v>
      </c>
      <c r="L107" s="167">
        <v>4</v>
      </c>
      <c r="M107" s="36">
        <v>0</v>
      </c>
      <c r="N107" s="37">
        <v>4</v>
      </c>
      <c r="O107" s="91">
        <v>4</v>
      </c>
      <c r="P107" s="107">
        <v>0</v>
      </c>
      <c r="Q107" s="168">
        <v>0</v>
      </c>
      <c r="R107" s="169">
        <v>0</v>
      </c>
      <c r="S107" s="208" t="s">
        <v>144</v>
      </c>
      <c r="T107" s="209"/>
      <c r="U107" s="209"/>
      <c r="V107" s="209"/>
      <c r="W107" s="210"/>
      <c r="X107" s="45" t="s">
        <v>18</v>
      </c>
      <c r="Y107" s="146"/>
      <c r="Z107" s="147" t="s">
        <v>45</v>
      </c>
      <c r="AA107" s="148"/>
      <c r="AB107" s="149">
        <f t="shared" si="48"/>
        <v>0</v>
      </c>
      <c r="AC107" s="150"/>
      <c r="AD107" s="151" t="s">
        <v>45</v>
      </c>
      <c r="AE107" s="152"/>
      <c r="AF107" s="153">
        <f t="shared" si="49"/>
        <v>0</v>
      </c>
      <c r="AG107" s="154"/>
      <c r="AH107" s="155" t="s">
        <v>45</v>
      </c>
      <c r="AI107" s="156"/>
      <c r="AJ107" s="157">
        <f t="shared" si="50"/>
        <v>0</v>
      </c>
    </row>
    <row r="108" spans="1:36" s="39" customFormat="1" ht="26.25" customHeight="1" x14ac:dyDescent="0.45">
      <c r="A108" s="118">
        <v>45389</v>
      </c>
      <c r="B108" s="26">
        <v>0.125</v>
      </c>
      <c r="C108" s="164" t="s">
        <v>133</v>
      </c>
      <c r="D108" s="28">
        <v>3857</v>
      </c>
      <c r="E108" s="29">
        <v>3872</v>
      </c>
      <c r="F108" s="30">
        <f t="shared" si="46"/>
        <v>16</v>
      </c>
      <c r="G108" s="31">
        <v>1</v>
      </c>
      <c r="H108" s="31">
        <v>0</v>
      </c>
      <c r="I108" s="32">
        <f t="shared" si="47"/>
        <v>15</v>
      </c>
      <c r="J108" s="166">
        <f>15+0</f>
        <v>15</v>
      </c>
      <c r="K108" s="34">
        <f t="shared" si="51"/>
        <v>0</v>
      </c>
      <c r="L108" s="167">
        <v>3</v>
      </c>
      <c r="M108" s="36">
        <v>0</v>
      </c>
      <c r="N108" s="37">
        <v>5</v>
      </c>
      <c r="O108" s="91">
        <v>7</v>
      </c>
      <c r="P108" s="107">
        <v>0</v>
      </c>
      <c r="Q108" s="168">
        <v>0</v>
      </c>
      <c r="R108" s="169">
        <v>0</v>
      </c>
      <c r="S108" s="208" t="s">
        <v>145</v>
      </c>
      <c r="T108" s="209"/>
      <c r="U108" s="209"/>
      <c r="V108" s="209"/>
      <c r="W108" s="210"/>
      <c r="X108" s="45" t="s">
        <v>18</v>
      </c>
      <c r="Y108" s="146"/>
      <c r="Z108" s="147" t="s">
        <v>45</v>
      </c>
      <c r="AA108" s="148"/>
      <c r="AB108" s="149">
        <f t="shared" si="48"/>
        <v>0</v>
      </c>
      <c r="AC108" s="150"/>
      <c r="AD108" s="151" t="s">
        <v>45</v>
      </c>
      <c r="AE108" s="152"/>
      <c r="AF108" s="153">
        <f t="shared" si="49"/>
        <v>0</v>
      </c>
      <c r="AG108" s="154"/>
      <c r="AH108" s="155" t="s">
        <v>45</v>
      </c>
      <c r="AI108" s="156"/>
      <c r="AJ108" s="157">
        <f t="shared" si="50"/>
        <v>0</v>
      </c>
    </row>
    <row r="109" spans="1:36" s="39" customFormat="1" ht="26.25" customHeight="1" x14ac:dyDescent="0.45">
      <c r="A109" s="118">
        <v>45389</v>
      </c>
      <c r="B109" s="26">
        <v>0.14583333333333334</v>
      </c>
      <c r="C109" s="164" t="s">
        <v>54</v>
      </c>
      <c r="D109" s="28">
        <v>3873</v>
      </c>
      <c r="E109" s="29">
        <v>3886</v>
      </c>
      <c r="F109" s="30">
        <f t="shared" si="46"/>
        <v>14</v>
      </c>
      <c r="G109" s="31">
        <v>0</v>
      </c>
      <c r="H109" s="31">
        <v>1</v>
      </c>
      <c r="I109" s="32">
        <f t="shared" si="47"/>
        <v>13</v>
      </c>
      <c r="J109" s="166">
        <f>14+1</f>
        <v>15</v>
      </c>
      <c r="K109" s="34">
        <f t="shared" si="51"/>
        <v>-2</v>
      </c>
      <c r="L109" s="167">
        <v>5</v>
      </c>
      <c r="M109" s="36">
        <v>0</v>
      </c>
      <c r="N109" s="37">
        <v>1</v>
      </c>
      <c r="O109" s="91">
        <v>6</v>
      </c>
      <c r="P109" s="107">
        <v>1</v>
      </c>
      <c r="Q109" s="168">
        <v>0</v>
      </c>
      <c r="R109" s="169">
        <v>1</v>
      </c>
      <c r="S109" s="328"/>
      <c r="T109" s="329"/>
      <c r="U109" s="329"/>
      <c r="V109" s="329"/>
      <c r="W109" s="330"/>
      <c r="X109" s="45" t="s">
        <v>18</v>
      </c>
      <c r="Y109" s="146"/>
      <c r="Z109" s="147" t="s">
        <v>45</v>
      </c>
      <c r="AA109" s="148"/>
      <c r="AB109" s="149">
        <f t="shared" si="48"/>
        <v>0</v>
      </c>
      <c r="AC109" s="150"/>
      <c r="AD109" s="151" t="s">
        <v>45</v>
      </c>
      <c r="AE109" s="152"/>
      <c r="AF109" s="153">
        <f t="shared" si="49"/>
        <v>0</v>
      </c>
      <c r="AG109" s="154"/>
      <c r="AH109" s="155" t="s">
        <v>45</v>
      </c>
      <c r="AI109" s="156"/>
      <c r="AJ109" s="157">
        <f t="shared" si="50"/>
        <v>0</v>
      </c>
    </row>
    <row r="110" spans="1:36" ht="7.5" customHeight="1" thickBot="1" x14ac:dyDescent="0.5">
      <c r="B110" s="51"/>
      <c r="C110" s="52"/>
      <c r="D110" s="53"/>
      <c r="E110" s="54"/>
      <c r="F110" s="55">
        <v>0</v>
      </c>
      <c r="G110" s="56"/>
      <c r="H110" s="56"/>
      <c r="I110" s="57">
        <v>0</v>
      </c>
      <c r="J110" s="58"/>
      <c r="K110" s="59"/>
      <c r="L110" s="60"/>
      <c r="M110" s="61"/>
      <c r="N110" s="56"/>
      <c r="O110" s="93"/>
      <c r="P110" s="104"/>
      <c r="Q110" s="98"/>
      <c r="R110" s="62"/>
      <c r="S110" s="226"/>
      <c r="T110" s="227"/>
      <c r="U110" s="227"/>
      <c r="V110" s="227"/>
      <c r="W110" s="228"/>
      <c r="X110" s="114"/>
      <c r="Y110" s="143"/>
      <c r="Z110" s="144"/>
      <c r="AA110" s="145"/>
      <c r="AB110" s="114"/>
      <c r="AC110" s="143"/>
      <c r="AD110" s="144"/>
      <c r="AE110" s="145"/>
      <c r="AF110" s="114"/>
      <c r="AG110" s="143"/>
      <c r="AH110" s="144"/>
      <c r="AI110" s="145"/>
      <c r="AJ110" s="114"/>
    </row>
    <row r="111" spans="1:36" s="63" customFormat="1" ht="30.75" customHeight="1" x14ac:dyDescent="0.45">
      <c r="C111" s="64"/>
      <c r="E111" s="65"/>
      <c r="F111" s="66">
        <f>SUM(F2:F110)</f>
        <v>898</v>
      </c>
      <c r="G111" s="67">
        <f>SUM(G2:G110)</f>
        <v>54</v>
      </c>
      <c r="H111" s="67">
        <f>SUM(H2:H110)</f>
        <v>88</v>
      </c>
      <c r="I111" s="68">
        <f>F111-G111-H111</f>
        <v>756</v>
      </c>
      <c r="J111" s="69">
        <f t="shared" ref="J111:R111" si="52">SUM(J2:J110)</f>
        <v>845</v>
      </c>
      <c r="K111" s="70" t="e">
        <f t="shared" si="52"/>
        <v>#VALUE!</v>
      </c>
      <c r="L111" s="71">
        <f t="shared" si="52"/>
        <v>434</v>
      </c>
      <c r="M111" s="72">
        <f t="shared" si="52"/>
        <v>36</v>
      </c>
      <c r="N111" s="73">
        <f t="shared" si="52"/>
        <v>105</v>
      </c>
      <c r="O111" s="94">
        <f t="shared" si="52"/>
        <v>250</v>
      </c>
      <c r="P111" s="105">
        <f t="shared" si="52"/>
        <v>38</v>
      </c>
      <c r="Q111" s="99">
        <f t="shared" si="52"/>
        <v>19</v>
      </c>
      <c r="R111" s="73">
        <f t="shared" si="52"/>
        <v>12</v>
      </c>
      <c r="S111" s="74">
        <f>SUM(M111:R111)</f>
        <v>460</v>
      </c>
      <c r="T111" s="229" t="s">
        <v>19</v>
      </c>
      <c r="U111" s="230"/>
      <c r="V111" s="230"/>
      <c r="W111" s="231"/>
      <c r="X111" s="158">
        <f>SUM(X2:X110)</f>
        <v>754</v>
      </c>
      <c r="Y111" s="146">
        <f>SUM(Y2:Y110)</f>
        <v>0</v>
      </c>
      <c r="Z111" s="147" t="s">
        <v>45</v>
      </c>
      <c r="AA111" s="148">
        <f>SUM(AA2:AA110)</f>
        <v>0</v>
      </c>
      <c r="AB111" s="159">
        <f>SUM(AB2:AB110)</f>
        <v>0</v>
      </c>
      <c r="AC111" s="150">
        <f>SUM(AC2:AC110)</f>
        <v>0</v>
      </c>
      <c r="AD111" s="151" t="s">
        <v>45</v>
      </c>
      <c r="AE111" s="152">
        <f>SUM(AE2:AE110)</f>
        <v>0</v>
      </c>
      <c r="AF111" s="160">
        <f>SUM(AF2:AF110)</f>
        <v>0</v>
      </c>
      <c r="AG111" s="161">
        <f>SUM(AG2:AG110)</f>
        <v>0</v>
      </c>
      <c r="AH111" s="155" t="s">
        <v>45</v>
      </c>
      <c r="AI111" s="162">
        <f>SUM(AI2:AI110)</f>
        <v>0</v>
      </c>
      <c r="AJ111" s="163">
        <f>SUM(AJ2:AJ110)</f>
        <v>0</v>
      </c>
    </row>
    <row r="112" spans="1:36" ht="115.15" thickBot="1" x14ac:dyDescent="0.5">
      <c r="F112" s="76" t="s">
        <v>20</v>
      </c>
      <c r="G112" s="77" t="s">
        <v>21</v>
      </c>
      <c r="H112" s="77" t="s">
        <v>22</v>
      </c>
      <c r="I112" s="78" t="s">
        <v>5</v>
      </c>
      <c r="J112" s="79" t="s">
        <v>23</v>
      </c>
      <c r="K112" s="80" t="s">
        <v>7</v>
      </c>
      <c r="L112" s="81" t="s">
        <v>8</v>
      </c>
      <c r="M112" s="82" t="s">
        <v>9</v>
      </c>
      <c r="N112" s="83" t="s">
        <v>10</v>
      </c>
      <c r="O112" s="95" t="s">
        <v>11</v>
      </c>
      <c r="P112" s="106" t="s">
        <v>4</v>
      </c>
      <c r="Q112" s="100" t="s">
        <v>24</v>
      </c>
      <c r="R112" s="83" t="s">
        <v>25</v>
      </c>
      <c r="S112" s="84" t="s">
        <v>26</v>
      </c>
      <c r="T112" s="220"/>
      <c r="U112" s="221"/>
      <c r="V112" s="221"/>
      <c r="W112" s="222"/>
    </row>
    <row r="113" spans="2:36" s="75" customFormat="1" x14ac:dyDescent="0.45">
      <c r="B113"/>
      <c r="C113" s="1"/>
      <c r="J113" s="85">
        <f>J111+H111</f>
        <v>933</v>
      </c>
      <c r="K113" s="63"/>
      <c r="L113" s="86"/>
      <c r="N113" s="75">
        <f>M111+N111</f>
        <v>141</v>
      </c>
      <c r="S113" s="87"/>
      <c r="T113" s="87"/>
      <c r="U113" s="87"/>
      <c r="V113" s="87"/>
      <c r="W113" s="87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</row>
    <row r="114" spans="2:36" s="75" customFormat="1" x14ac:dyDescent="0.45">
      <c r="B114"/>
      <c r="C114" s="1"/>
      <c r="F114" s="88"/>
      <c r="J114" s="85"/>
      <c r="K114" s="63"/>
      <c r="L114" s="86"/>
      <c r="S114" s="87"/>
      <c r="T114" s="87"/>
      <c r="U114" s="87"/>
      <c r="V114" s="87"/>
      <c r="W114" s="87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</row>
  </sheetData>
  <mergeCells count="112">
    <mergeCell ref="S1:W1"/>
    <mergeCell ref="S2:W2"/>
    <mergeCell ref="S3:W3"/>
    <mergeCell ref="S4:W4"/>
    <mergeCell ref="S5:W5"/>
    <mergeCell ref="S6:W6"/>
    <mergeCell ref="S7:W7"/>
    <mergeCell ref="S8:W8"/>
    <mergeCell ref="S9:W9"/>
    <mergeCell ref="S10:W10"/>
    <mergeCell ref="S11:W11"/>
    <mergeCell ref="S19:W19"/>
    <mergeCell ref="S20:W20"/>
    <mergeCell ref="S21:W21"/>
    <mergeCell ref="S22:W22"/>
    <mergeCell ref="T112:W112"/>
    <mergeCell ref="S12:W12"/>
    <mergeCell ref="S13:W13"/>
    <mergeCell ref="S14:W14"/>
    <mergeCell ref="S15:W15"/>
    <mergeCell ref="S16:W16"/>
    <mergeCell ref="S17:W17"/>
    <mergeCell ref="S18:W18"/>
    <mergeCell ref="S110:W110"/>
    <mergeCell ref="T111:W111"/>
    <mergeCell ref="S28:W28"/>
    <mergeCell ref="S29:W29"/>
    <mergeCell ref="S30:W30"/>
    <mergeCell ref="S31:W31"/>
    <mergeCell ref="S32:W32"/>
    <mergeCell ref="S23:W23"/>
    <mergeCell ref="S24:W24"/>
    <mergeCell ref="S25:W25"/>
    <mergeCell ref="S26:W26"/>
    <mergeCell ref="S27:W27"/>
    <mergeCell ref="S39:W39"/>
    <mergeCell ref="S40:W40"/>
    <mergeCell ref="S41:W41"/>
    <mergeCell ref="S42:W42"/>
    <mergeCell ref="S33:W33"/>
    <mergeCell ref="S34:W34"/>
    <mergeCell ref="S35:W35"/>
    <mergeCell ref="S36:W36"/>
    <mergeCell ref="S37:W37"/>
    <mergeCell ref="S38:W38"/>
    <mergeCell ref="S49:W49"/>
    <mergeCell ref="S50:W50"/>
    <mergeCell ref="S51:W51"/>
    <mergeCell ref="S52:W52"/>
    <mergeCell ref="S53:W53"/>
    <mergeCell ref="S54:W54"/>
    <mergeCell ref="S43:W43"/>
    <mergeCell ref="S44:W44"/>
    <mergeCell ref="S45:W45"/>
    <mergeCell ref="S46:W46"/>
    <mergeCell ref="S47:W47"/>
    <mergeCell ref="S48:W48"/>
    <mergeCell ref="S59:W59"/>
    <mergeCell ref="S60:W60"/>
    <mergeCell ref="S61:W61"/>
    <mergeCell ref="S62:W62"/>
    <mergeCell ref="S63:W63"/>
    <mergeCell ref="S64:W64"/>
    <mergeCell ref="S55:W55"/>
    <mergeCell ref="S56:W56"/>
    <mergeCell ref="S57:W57"/>
    <mergeCell ref="S58:W58"/>
    <mergeCell ref="S71:W71"/>
    <mergeCell ref="S72:W72"/>
    <mergeCell ref="S73:W73"/>
    <mergeCell ref="S74:W74"/>
    <mergeCell ref="S75:W75"/>
    <mergeCell ref="S65:W65"/>
    <mergeCell ref="S66:W66"/>
    <mergeCell ref="S67:W67"/>
    <mergeCell ref="S68:W68"/>
    <mergeCell ref="S69:W69"/>
    <mergeCell ref="S70:W70"/>
    <mergeCell ref="S81:W81"/>
    <mergeCell ref="S82:W82"/>
    <mergeCell ref="S83:W83"/>
    <mergeCell ref="S84:W84"/>
    <mergeCell ref="S85:W85"/>
    <mergeCell ref="S86:W86"/>
    <mergeCell ref="S76:W76"/>
    <mergeCell ref="S77:W77"/>
    <mergeCell ref="S78:W78"/>
    <mergeCell ref="S79:W79"/>
    <mergeCell ref="S80:W80"/>
    <mergeCell ref="S92:W92"/>
    <mergeCell ref="S93:W93"/>
    <mergeCell ref="S94:W94"/>
    <mergeCell ref="S95:W95"/>
    <mergeCell ref="S96:W96"/>
    <mergeCell ref="S87:W87"/>
    <mergeCell ref="S88:W88"/>
    <mergeCell ref="S89:W89"/>
    <mergeCell ref="S90:W90"/>
    <mergeCell ref="S91:W91"/>
    <mergeCell ref="S109:W109"/>
    <mergeCell ref="S103:W103"/>
    <mergeCell ref="S104:W104"/>
    <mergeCell ref="S105:W105"/>
    <mergeCell ref="S106:W106"/>
    <mergeCell ref="S107:W107"/>
    <mergeCell ref="S108:W108"/>
    <mergeCell ref="S97:W97"/>
    <mergeCell ref="S98:W98"/>
    <mergeCell ref="S99:W99"/>
    <mergeCell ref="S100:W100"/>
    <mergeCell ref="S101:W101"/>
    <mergeCell ref="S102:W102"/>
  </mergeCells>
  <conditionalFormatting sqref="K1:K112">
    <cfRule type="cellIs" dxfId="3" priority="1" stopIfTrue="1" operator="equal">
      <formula>-90</formula>
    </cfRule>
  </conditionalFormatting>
  <conditionalFormatting sqref="K3:K109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275A1-0D14-41FD-86A4-17190207B017}">
  <dimension ref="A3:C33"/>
  <sheetViews>
    <sheetView workbookViewId="0">
      <selection activeCell="A3" sqref="A3:C33"/>
    </sheetView>
  </sheetViews>
  <sheetFormatPr defaultRowHeight="14.25" x14ac:dyDescent="0.45"/>
  <cols>
    <col min="1" max="1" width="11.3984375" bestFit="1" customWidth="1"/>
    <col min="2" max="3" width="9.59765625" customWidth="1"/>
    <col min="4" max="9" width="1.86328125" bestFit="1" customWidth="1"/>
    <col min="10" max="10" width="6.86328125" bestFit="1" customWidth="1"/>
    <col min="11" max="15" width="12" bestFit="1" customWidth="1"/>
    <col min="16" max="16" width="3.59765625" bestFit="1" customWidth="1"/>
    <col min="17" max="17" width="6.86328125" bestFit="1" customWidth="1"/>
    <col min="18" max="18" width="3.59765625" bestFit="1" customWidth="1"/>
    <col min="19" max="19" width="6.86328125" bestFit="1" customWidth="1"/>
    <col min="20" max="20" width="3.265625" bestFit="1" customWidth="1"/>
    <col min="21" max="21" width="6.46484375" bestFit="1" customWidth="1"/>
    <col min="22" max="22" width="8.59765625" bestFit="1" customWidth="1"/>
    <col min="23" max="23" width="11.86328125" bestFit="1" customWidth="1"/>
    <col min="24" max="24" width="11.3984375" bestFit="1" customWidth="1"/>
    <col min="25" max="41" width="18.3984375" bestFit="1" customWidth="1"/>
    <col min="42" max="42" width="11.3984375" bestFit="1" customWidth="1"/>
  </cols>
  <sheetData>
    <row r="3" spans="1:3" ht="28.5" x14ac:dyDescent="0.45">
      <c r="A3" s="190" t="s">
        <v>149</v>
      </c>
      <c r="B3" s="191" t="s">
        <v>151</v>
      </c>
      <c r="C3" s="191" t="s">
        <v>152</v>
      </c>
    </row>
    <row r="4" spans="1:3" x14ac:dyDescent="0.45">
      <c r="A4" t="s">
        <v>53</v>
      </c>
      <c r="B4" s="63">
        <v>0</v>
      </c>
      <c r="C4" s="63">
        <v>4</v>
      </c>
    </row>
    <row r="5" spans="1:3" x14ac:dyDescent="0.45">
      <c r="A5" t="s">
        <v>76</v>
      </c>
      <c r="B5" s="63">
        <v>0</v>
      </c>
      <c r="C5" s="63">
        <v>0</v>
      </c>
    </row>
    <row r="6" spans="1:3" x14ac:dyDescent="0.45">
      <c r="A6" t="s">
        <v>90</v>
      </c>
      <c r="B6" s="63">
        <v>0</v>
      </c>
      <c r="C6" s="63">
        <v>0</v>
      </c>
    </row>
    <row r="7" spans="1:3" x14ac:dyDescent="0.45">
      <c r="A7" t="s">
        <v>48</v>
      </c>
      <c r="B7" s="63">
        <v>0</v>
      </c>
      <c r="C7" s="63">
        <v>3</v>
      </c>
    </row>
    <row r="8" spans="1:3" x14ac:dyDescent="0.45">
      <c r="A8" t="s">
        <v>102</v>
      </c>
      <c r="B8" s="63">
        <v>0</v>
      </c>
      <c r="C8" s="63">
        <v>0</v>
      </c>
    </row>
    <row r="9" spans="1:3" x14ac:dyDescent="0.45">
      <c r="A9" t="s">
        <v>122</v>
      </c>
      <c r="B9" s="63">
        <v>0</v>
      </c>
      <c r="C9" s="63">
        <v>2</v>
      </c>
    </row>
    <row r="10" spans="1:3" x14ac:dyDescent="0.45">
      <c r="A10" t="s">
        <v>91</v>
      </c>
      <c r="B10" s="63">
        <v>0</v>
      </c>
      <c r="C10" s="63">
        <v>0</v>
      </c>
    </row>
    <row r="11" spans="1:3" x14ac:dyDescent="0.45">
      <c r="A11" t="s">
        <v>104</v>
      </c>
      <c r="B11" s="63">
        <v>0</v>
      </c>
      <c r="C11" s="63">
        <v>4</v>
      </c>
    </row>
    <row r="12" spans="1:3" x14ac:dyDescent="0.45">
      <c r="A12" t="s">
        <v>49</v>
      </c>
      <c r="B12" s="63">
        <v>0</v>
      </c>
      <c r="C12" s="63">
        <v>3</v>
      </c>
    </row>
    <row r="13" spans="1:3" x14ac:dyDescent="0.45">
      <c r="A13" t="s">
        <v>73</v>
      </c>
      <c r="B13" s="63">
        <v>6</v>
      </c>
      <c r="C13" s="63">
        <v>5</v>
      </c>
    </row>
    <row r="14" spans="1:3" x14ac:dyDescent="0.45">
      <c r="A14" t="s">
        <v>89</v>
      </c>
      <c r="B14" s="63">
        <v>0</v>
      </c>
      <c r="C14" s="63">
        <v>1</v>
      </c>
    </row>
    <row r="15" spans="1:3" x14ac:dyDescent="0.45">
      <c r="A15" t="s">
        <v>101</v>
      </c>
      <c r="B15" s="63">
        <v>0</v>
      </c>
      <c r="C15" s="63">
        <v>3</v>
      </c>
    </row>
    <row r="16" spans="1:3" x14ac:dyDescent="0.45">
      <c r="A16" t="s">
        <v>121</v>
      </c>
      <c r="B16" s="63">
        <v>7</v>
      </c>
      <c r="C16" s="63">
        <v>2</v>
      </c>
    </row>
    <row r="17" spans="1:3" x14ac:dyDescent="0.45">
      <c r="A17" t="s">
        <v>54</v>
      </c>
      <c r="B17" s="63">
        <v>5</v>
      </c>
      <c r="C17" s="63">
        <v>8</v>
      </c>
    </row>
    <row r="18" spans="1:3" x14ac:dyDescent="0.45">
      <c r="A18" t="s">
        <v>136</v>
      </c>
      <c r="B18" s="63">
        <v>15</v>
      </c>
      <c r="C18" s="63">
        <v>0</v>
      </c>
    </row>
    <row r="19" spans="1:3" x14ac:dyDescent="0.45">
      <c r="A19" t="s">
        <v>74</v>
      </c>
      <c r="B19" s="63">
        <v>0</v>
      </c>
      <c r="C19" s="63">
        <v>2</v>
      </c>
    </row>
    <row r="20" spans="1:3" x14ac:dyDescent="0.45">
      <c r="A20" t="s">
        <v>105</v>
      </c>
      <c r="B20" s="63">
        <v>0</v>
      </c>
      <c r="C20" s="63">
        <v>1</v>
      </c>
    </row>
    <row r="21" spans="1:3" x14ac:dyDescent="0.45">
      <c r="A21" t="s">
        <v>75</v>
      </c>
      <c r="B21" s="63">
        <v>0</v>
      </c>
      <c r="C21" s="63">
        <v>9</v>
      </c>
    </row>
    <row r="22" spans="1:3" x14ac:dyDescent="0.45">
      <c r="A22" t="s">
        <v>50</v>
      </c>
      <c r="B22" s="63">
        <v>0</v>
      </c>
      <c r="C22" s="63">
        <v>2</v>
      </c>
    </row>
    <row r="23" spans="1:3" x14ac:dyDescent="0.45">
      <c r="A23" t="s">
        <v>100</v>
      </c>
      <c r="B23" s="63">
        <v>0</v>
      </c>
      <c r="C23" s="63">
        <v>19</v>
      </c>
    </row>
    <row r="24" spans="1:3" x14ac:dyDescent="0.45">
      <c r="A24" t="s">
        <v>134</v>
      </c>
      <c r="B24" s="63">
        <v>0</v>
      </c>
      <c r="C24" s="63">
        <v>3</v>
      </c>
    </row>
    <row r="25" spans="1:3" x14ac:dyDescent="0.45">
      <c r="A25" t="s">
        <v>124</v>
      </c>
      <c r="B25" s="63">
        <v>0</v>
      </c>
      <c r="C25" s="63">
        <v>1</v>
      </c>
    </row>
    <row r="26" spans="1:3" x14ac:dyDescent="0.45">
      <c r="A26" t="s">
        <v>135</v>
      </c>
      <c r="B26" s="63">
        <v>0</v>
      </c>
      <c r="C26" s="63">
        <v>4</v>
      </c>
    </row>
    <row r="27" spans="1:3" x14ac:dyDescent="0.45">
      <c r="A27" t="s">
        <v>68</v>
      </c>
      <c r="B27" s="63">
        <v>3</v>
      </c>
      <c r="C27" s="63">
        <v>12</v>
      </c>
    </row>
    <row r="28" spans="1:3" x14ac:dyDescent="0.45">
      <c r="A28" t="s">
        <v>103</v>
      </c>
      <c r="B28" s="63">
        <v>0</v>
      </c>
      <c r="C28" s="63">
        <v>2</v>
      </c>
    </row>
    <row r="29" spans="1:3" x14ac:dyDescent="0.45">
      <c r="A29" t="s">
        <v>92</v>
      </c>
      <c r="B29" s="63">
        <v>0</v>
      </c>
      <c r="C29" s="63">
        <v>0</v>
      </c>
    </row>
    <row r="30" spans="1:3" x14ac:dyDescent="0.45">
      <c r="A30" t="s">
        <v>99</v>
      </c>
      <c r="B30" s="63">
        <v>0</v>
      </c>
      <c r="C30" s="63">
        <v>3</v>
      </c>
    </row>
    <row r="31" spans="1:3" x14ac:dyDescent="0.45">
      <c r="A31" t="s">
        <v>78</v>
      </c>
      <c r="B31" s="63">
        <v>0</v>
      </c>
      <c r="C31" s="63">
        <v>2</v>
      </c>
    </row>
    <row r="32" spans="1:3" x14ac:dyDescent="0.45">
      <c r="A32" t="s">
        <v>133</v>
      </c>
      <c r="B32" s="63">
        <v>0</v>
      </c>
      <c r="C32" s="63">
        <v>10</v>
      </c>
    </row>
    <row r="33" spans="1:3" x14ac:dyDescent="0.45">
      <c r="A33" t="s">
        <v>150</v>
      </c>
      <c r="B33" s="63">
        <v>36</v>
      </c>
      <c r="C33" s="63">
        <v>105</v>
      </c>
    </row>
  </sheetData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098C-88CC-4650-B811-C3993A501A99}">
  <sheetPr>
    <pageSetUpPr fitToPage="1"/>
  </sheetPr>
  <dimension ref="A1:F31"/>
  <sheetViews>
    <sheetView workbookViewId="0">
      <selection activeCell="E32" sqref="E32"/>
    </sheetView>
  </sheetViews>
  <sheetFormatPr defaultRowHeight="14.25" x14ac:dyDescent="0.45"/>
  <sheetData>
    <row r="1" spans="1:6" x14ac:dyDescent="0.45">
      <c r="A1" t="s">
        <v>149</v>
      </c>
      <c r="B1" t="s">
        <v>151</v>
      </c>
      <c r="C1" t="s">
        <v>149</v>
      </c>
      <c r="D1" t="s">
        <v>152</v>
      </c>
      <c r="E1" t="s">
        <v>149</v>
      </c>
      <c r="F1" t="s">
        <v>153</v>
      </c>
    </row>
    <row r="2" spans="1:6" x14ac:dyDescent="0.45">
      <c r="A2" t="s">
        <v>53</v>
      </c>
      <c r="B2">
        <v>0</v>
      </c>
      <c r="C2" t="s">
        <v>53</v>
      </c>
      <c r="D2">
        <v>4</v>
      </c>
      <c r="E2" t="s">
        <v>100</v>
      </c>
      <c r="F2">
        <v>19</v>
      </c>
    </row>
    <row r="3" spans="1:6" x14ac:dyDescent="0.45">
      <c r="A3" t="s">
        <v>76</v>
      </c>
      <c r="B3">
        <v>0</v>
      </c>
      <c r="C3" t="s">
        <v>76</v>
      </c>
      <c r="D3">
        <v>0</v>
      </c>
      <c r="E3" t="s">
        <v>136</v>
      </c>
      <c r="F3">
        <v>15</v>
      </c>
    </row>
    <row r="4" spans="1:6" x14ac:dyDescent="0.45">
      <c r="A4" t="s">
        <v>90</v>
      </c>
      <c r="B4">
        <v>0</v>
      </c>
      <c r="C4" t="s">
        <v>90</v>
      </c>
      <c r="D4">
        <v>0</v>
      </c>
      <c r="E4" t="s">
        <v>68</v>
      </c>
      <c r="F4">
        <v>15</v>
      </c>
    </row>
    <row r="5" spans="1:6" x14ac:dyDescent="0.45">
      <c r="A5" t="s">
        <v>48</v>
      </c>
      <c r="B5">
        <v>0</v>
      </c>
      <c r="C5" t="s">
        <v>48</v>
      </c>
      <c r="D5">
        <v>3</v>
      </c>
      <c r="E5" t="s">
        <v>54</v>
      </c>
      <c r="F5">
        <v>13</v>
      </c>
    </row>
    <row r="6" spans="1:6" x14ac:dyDescent="0.45">
      <c r="A6" t="s">
        <v>102</v>
      </c>
      <c r="B6">
        <v>0</v>
      </c>
      <c r="C6" t="s">
        <v>102</v>
      </c>
      <c r="D6">
        <v>0</v>
      </c>
      <c r="E6" t="s">
        <v>73</v>
      </c>
      <c r="F6">
        <v>11</v>
      </c>
    </row>
    <row r="7" spans="1:6" x14ac:dyDescent="0.45">
      <c r="A7" t="s">
        <v>122</v>
      </c>
      <c r="B7">
        <v>0</v>
      </c>
      <c r="C7" t="s">
        <v>122</v>
      </c>
      <c r="D7">
        <v>2</v>
      </c>
      <c r="E7" t="s">
        <v>133</v>
      </c>
      <c r="F7">
        <v>10</v>
      </c>
    </row>
    <row r="8" spans="1:6" x14ac:dyDescent="0.45">
      <c r="A8" t="s">
        <v>91</v>
      </c>
      <c r="B8">
        <v>0</v>
      </c>
      <c r="C8" t="s">
        <v>91</v>
      </c>
      <c r="D8">
        <v>0</v>
      </c>
      <c r="E8" t="s">
        <v>121</v>
      </c>
      <c r="F8">
        <v>9</v>
      </c>
    </row>
    <row r="9" spans="1:6" x14ac:dyDescent="0.45">
      <c r="A9" t="s">
        <v>104</v>
      </c>
      <c r="B9">
        <v>0</v>
      </c>
      <c r="C9" t="s">
        <v>104</v>
      </c>
      <c r="D9">
        <v>4</v>
      </c>
      <c r="E9" t="s">
        <v>75</v>
      </c>
      <c r="F9">
        <v>9</v>
      </c>
    </row>
    <row r="10" spans="1:6" x14ac:dyDescent="0.45">
      <c r="A10" t="s">
        <v>49</v>
      </c>
      <c r="B10">
        <v>0</v>
      </c>
      <c r="C10" t="s">
        <v>49</v>
      </c>
      <c r="D10">
        <v>3</v>
      </c>
      <c r="E10" t="s">
        <v>53</v>
      </c>
      <c r="F10">
        <v>4</v>
      </c>
    </row>
    <row r="11" spans="1:6" x14ac:dyDescent="0.45">
      <c r="A11" t="s">
        <v>73</v>
      </c>
      <c r="B11">
        <v>6</v>
      </c>
      <c r="C11" t="s">
        <v>73</v>
      </c>
      <c r="D11">
        <v>5</v>
      </c>
      <c r="E11" t="s">
        <v>104</v>
      </c>
      <c r="F11">
        <v>4</v>
      </c>
    </row>
    <row r="12" spans="1:6" x14ac:dyDescent="0.45">
      <c r="A12" t="s">
        <v>89</v>
      </c>
      <c r="B12">
        <v>0</v>
      </c>
      <c r="C12" t="s">
        <v>89</v>
      </c>
      <c r="D12">
        <v>1</v>
      </c>
      <c r="E12" t="s">
        <v>135</v>
      </c>
      <c r="F12">
        <v>4</v>
      </c>
    </row>
    <row r="13" spans="1:6" x14ac:dyDescent="0.45">
      <c r="A13" t="s">
        <v>101</v>
      </c>
      <c r="B13">
        <v>0</v>
      </c>
      <c r="C13" t="s">
        <v>101</v>
      </c>
      <c r="D13">
        <v>3</v>
      </c>
      <c r="E13" t="s">
        <v>48</v>
      </c>
      <c r="F13">
        <v>3</v>
      </c>
    </row>
    <row r="14" spans="1:6" x14ac:dyDescent="0.45">
      <c r="A14" t="s">
        <v>121</v>
      </c>
      <c r="B14">
        <v>7</v>
      </c>
      <c r="C14" t="s">
        <v>121</v>
      </c>
      <c r="D14">
        <v>2</v>
      </c>
      <c r="E14" t="s">
        <v>49</v>
      </c>
      <c r="F14">
        <v>3</v>
      </c>
    </row>
    <row r="15" spans="1:6" x14ac:dyDescent="0.45">
      <c r="A15" t="s">
        <v>54</v>
      </c>
      <c r="B15">
        <v>5</v>
      </c>
      <c r="C15" t="s">
        <v>54</v>
      </c>
      <c r="D15">
        <v>8</v>
      </c>
      <c r="E15" t="s">
        <v>101</v>
      </c>
      <c r="F15">
        <v>3</v>
      </c>
    </row>
    <row r="16" spans="1:6" x14ac:dyDescent="0.45">
      <c r="A16" t="s">
        <v>136</v>
      </c>
      <c r="B16">
        <v>15</v>
      </c>
      <c r="C16" t="s">
        <v>136</v>
      </c>
      <c r="D16">
        <v>0</v>
      </c>
      <c r="E16" t="s">
        <v>134</v>
      </c>
      <c r="F16">
        <v>3</v>
      </c>
    </row>
    <row r="17" spans="1:6" x14ac:dyDescent="0.45">
      <c r="A17" t="s">
        <v>74</v>
      </c>
      <c r="B17">
        <v>0</v>
      </c>
      <c r="C17" t="s">
        <v>74</v>
      </c>
      <c r="D17">
        <v>2</v>
      </c>
      <c r="E17" t="s">
        <v>99</v>
      </c>
      <c r="F17">
        <v>3</v>
      </c>
    </row>
    <row r="18" spans="1:6" x14ac:dyDescent="0.45">
      <c r="A18" t="s">
        <v>105</v>
      </c>
      <c r="B18">
        <v>0</v>
      </c>
      <c r="C18" t="s">
        <v>105</v>
      </c>
      <c r="D18">
        <v>1</v>
      </c>
      <c r="E18" t="s">
        <v>122</v>
      </c>
      <c r="F18">
        <v>2</v>
      </c>
    </row>
    <row r="19" spans="1:6" x14ac:dyDescent="0.45">
      <c r="A19" t="s">
        <v>75</v>
      </c>
      <c r="B19">
        <v>0</v>
      </c>
      <c r="C19" t="s">
        <v>75</v>
      </c>
      <c r="D19">
        <v>9</v>
      </c>
      <c r="E19" t="s">
        <v>74</v>
      </c>
      <c r="F19">
        <v>2</v>
      </c>
    </row>
    <row r="20" spans="1:6" x14ac:dyDescent="0.45">
      <c r="A20" t="s">
        <v>50</v>
      </c>
      <c r="B20">
        <v>0</v>
      </c>
      <c r="C20" t="s">
        <v>50</v>
      </c>
      <c r="D20">
        <v>2</v>
      </c>
      <c r="E20" t="s">
        <v>50</v>
      </c>
      <c r="F20">
        <v>2</v>
      </c>
    </row>
    <row r="21" spans="1:6" x14ac:dyDescent="0.45">
      <c r="A21" t="s">
        <v>100</v>
      </c>
      <c r="B21">
        <v>0</v>
      </c>
      <c r="C21" t="s">
        <v>100</v>
      </c>
      <c r="D21">
        <v>19</v>
      </c>
      <c r="E21" t="s">
        <v>103</v>
      </c>
      <c r="F21">
        <v>2</v>
      </c>
    </row>
    <row r="22" spans="1:6" x14ac:dyDescent="0.45">
      <c r="A22" t="s">
        <v>134</v>
      </c>
      <c r="B22">
        <v>0</v>
      </c>
      <c r="C22" t="s">
        <v>134</v>
      </c>
      <c r="D22">
        <v>3</v>
      </c>
      <c r="E22" t="s">
        <v>78</v>
      </c>
      <c r="F22">
        <v>2</v>
      </c>
    </row>
    <row r="23" spans="1:6" x14ac:dyDescent="0.45">
      <c r="A23" t="s">
        <v>124</v>
      </c>
      <c r="B23">
        <v>0</v>
      </c>
      <c r="C23" t="s">
        <v>124</v>
      </c>
      <c r="D23">
        <v>1</v>
      </c>
      <c r="E23" t="s">
        <v>89</v>
      </c>
      <c r="F23">
        <v>1</v>
      </c>
    </row>
    <row r="24" spans="1:6" x14ac:dyDescent="0.45">
      <c r="A24" t="s">
        <v>135</v>
      </c>
      <c r="B24">
        <v>0</v>
      </c>
      <c r="C24" t="s">
        <v>135</v>
      </c>
      <c r="D24">
        <v>4</v>
      </c>
      <c r="E24" t="s">
        <v>105</v>
      </c>
      <c r="F24">
        <v>1</v>
      </c>
    </row>
    <row r="25" spans="1:6" x14ac:dyDescent="0.45">
      <c r="A25" t="s">
        <v>68</v>
      </c>
      <c r="B25">
        <v>3</v>
      </c>
      <c r="C25" t="s">
        <v>68</v>
      </c>
      <c r="D25">
        <v>12</v>
      </c>
      <c r="E25" t="s">
        <v>124</v>
      </c>
      <c r="F25">
        <v>1</v>
      </c>
    </row>
    <row r="26" spans="1:6" x14ac:dyDescent="0.45">
      <c r="A26" t="s">
        <v>103</v>
      </c>
      <c r="B26">
        <v>0</v>
      </c>
      <c r="C26" t="s">
        <v>103</v>
      </c>
      <c r="D26">
        <v>2</v>
      </c>
      <c r="E26" t="s">
        <v>76</v>
      </c>
      <c r="F26">
        <v>0</v>
      </c>
    </row>
    <row r="27" spans="1:6" x14ac:dyDescent="0.45">
      <c r="A27" t="s">
        <v>92</v>
      </c>
      <c r="B27">
        <v>0</v>
      </c>
      <c r="C27" t="s">
        <v>92</v>
      </c>
      <c r="D27">
        <v>0</v>
      </c>
      <c r="E27" t="s">
        <v>90</v>
      </c>
      <c r="F27">
        <v>0</v>
      </c>
    </row>
    <row r="28" spans="1:6" x14ac:dyDescent="0.45">
      <c r="A28" t="s">
        <v>99</v>
      </c>
      <c r="B28">
        <v>0</v>
      </c>
      <c r="C28" t="s">
        <v>99</v>
      </c>
      <c r="D28">
        <v>3</v>
      </c>
      <c r="E28" t="s">
        <v>102</v>
      </c>
      <c r="F28">
        <v>0</v>
      </c>
    </row>
    <row r="29" spans="1:6" x14ac:dyDescent="0.45">
      <c r="A29" t="s">
        <v>78</v>
      </c>
      <c r="B29">
        <v>0</v>
      </c>
      <c r="C29" t="s">
        <v>78</v>
      </c>
      <c r="D29">
        <v>2</v>
      </c>
      <c r="E29" t="s">
        <v>91</v>
      </c>
      <c r="F29">
        <v>0</v>
      </c>
    </row>
    <row r="30" spans="1:6" x14ac:dyDescent="0.45">
      <c r="A30" t="s">
        <v>133</v>
      </c>
      <c r="B30">
        <v>0</v>
      </c>
      <c r="C30" t="s">
        <v>133</v>
      </c>
      <c r="D30">
        <v>10</v>
      </c>
      <c r="E30" t="s">
        <v>92</v>
      </c>
      <c r="F30">
        <v>0</v>
      </c>
    </row>
    <row r="31" spans="1:6" x14ac:dyDescent="0.45">
      <c r="A31" t="s">
        <v>150</v>
      </c>
      <c r="B31">
        <v>36</v>
      </c>
      <c r="C31" t="s">
        <v>150</v>
      </c>
      <c r="D31">
        <v>105</v>
      </c>
      <c r="E31" t="s">
        <v>150</v>
      </c>
      <c r="F31">
        <v>141</v>
      </c>
    </row>
  </sheetData>
  <autoFilter ref="E1:F30" xr:uid="{66A6098C-88CC-4650-B811-C3993A501A99}">
    <sortState xmlns:xlrd2="http://schemas.microsoft.com/office/spreadsheetml/2017/richdata2" ref="E2:F30">
      <sortCondition descending="1" ref="F1:F30"/>
    </sortState>
  </autoFilter>
  <pageMargins left="0.25" right="0.25" top="0.75" bottom="0.75" header="0.3" footer="0.3"/>
  <pageSetup scale="62" orientation="landscape" horizontalDpi="4294967293" vertic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0F6D4-565B-4AF7-9AFC-D5CCFEE77763}">
  <dimension ref="A1:B31"/>
  <sheetViews>
    <sheetView workbookViewId="0">
      <selection sqref="A1:B30"/>
    </sheetView>
  </sheetViews>
  <sheetFormatPr defaultRowHeight="14.25" x14ac:dyDescent="0.45"/>
  <sheetData>
    <row r="1" spans="1:2" x14ac:dyDescent="0.45">
      <c r="A1" t="s">
        <v>149</v>
      </c>
      <c r="B1" t="s">
        <v>152</v>
      </c>
    </row>
    <row r="2" spans="1:2" x14ac:dyDescent="0.45">
      <c r="A2" t="s">
        <v>76</v>
      </c>
      <c r="B2">
        <v>0</v>
      </c>
    </row>
    <row r="3" spans="1:2" x14ac:dyDescent="0.45">
      <c r="A3" t="s">
        <v>90</v>
      </c>
      <c r="B3">
        <v>0</v>
      </c>
    </row>
    <row r="4" spans="1:2" x14ac:dyDescent="0.45">
      <c r="A4" t="s">
        <v>102</v>
      </c>
      <c r="B4">
        <v>0</v>
      </c>
    </row>
    <row r="5" spans="1:2" x14ac:dyDescent="0.45">
      <c r="A5" t="s">
        <v>91</v>
      </c>
      <c r="B5">
        <v>0</v>
      </c>
    </row>
    <row r="6" spans="1:2" x14ac:dyDescent="0.45">
      <c r="A6" t="s">
        <v>136</v>
      </c>
      <c r="B6">
        <v>0</v>
      </c>
    </row>
    <row r="7" spans="1:2" x14ac:dyDescent="0.45">
      <c r="A7" t="s">
        <v>92</v>
      </c>
      <c r="B7">
        <v>0</v>
      </c>
    </row>
    <row r="8" spans="1:2" x14ac:dyDescent="0.45">
      <c r="A8" t="s">
        <v>89</v>
      </c>
      <c r="B8">
        <v>1</v>
      </c>
    </row>
    <row r="9" spans="1:2" x14ac:dyDescent="0.45">
      <c r="A9" t="s">
        <v>105</v>
      </c>
      <c r="B9">
        <v>1</v>
      </c>
    </row>
    <row r="10" spans="1:2" x14ac:dyDescent="0.45">
      <c r="A10" t="s">
        <v>124</v>
      </c>
      <c r="B10">
        <v>1</v>
      </c>
    </row>
    <row r="11" spans="1:2" x14ac:dyDescent="0.45">
      <c r="A11" t="s">
        <v>122</v>
      </c>
      <c r="B11">
        <v>2</v>
      </c>
    </row>
    <row r="12" spans="1:2" x14ac:dyDescent="0.45">
      <c r="A12" t="s">
        <v>121</v>
      </c>
      <c r="B12">
        <v>2</v>
      </c>
    </row>
    <row r="13" spans="1:2" x14ac:dyDescent="0.45">
      <c r="A13" t="s">
        <v>74</v>
      </c>
      <c r="B13">
        <v>2</v>
      </c>
    </row>
    <row r="14" spans="1:2" x14ac:dyDescent="0.45">
      <c r="A14" t="s">
        <v>50</v>
      </c>
      <c r="B14">
        <v>2</v>
      </c>
    </row>
    <row r="15" spans="1:2" x14ac:dyDescent="0.45">
      <c r="A15" t="s">
        <v>103</v>
      </c>
      <c r="B15">
        <v>2</v>
      </c>
    </row>
    <row r="16" spans="1:2" x14ac:dyDescent="0.45">
      <c r="A16" t="s">
        <v>78</v>
      </c>
      <c r="B16">
        <v>2</v>
      </c>
    </row>
    <row r="17" spans="1:2" x14ac:dyDescent="0.45">
      <c r="A17" t="s">
        <v>48</v>
      </c>
      <c r="B17">
        <v>3</v>
      </c>
    </row>
    <row r="18" spans="1:2" x14ac:dyDescent="0.45">
      <c r="A18" t="s">
        <v>49</v>
      </c>
      <c r="B18">
        <v>3</v>
      </c>
    </row>
    <row r="19" spans="1:2" x14ac:dyDescent="0.45">
      <c r="A19" t="s">
        <v>101</v>
      </c>
      <c r="B19">
        <v>3</v>
      </c>
    </row>
    <row r="20" spans="1:2" x14ac:dyDescent="0.45">
      <c r="A20" t="s">
        <v>134</v>
      </c>
      <c r="B20">
        <v>3</v>
      </c>
    </row>
    <row r="21" spans="1:2" x14ac:dyDescent="0.45">
      <c r="A21" t="s">
        <v>99</v>
      </c>
      <c r="B21">
        <v>3</v>
      </c>
    </row>
    <row r="22" spans="1:2" x14ac:dyDescent="0.45">
      <c r="A22" t="s">
        <v>53</v>
      </c>
      <c r="B22">
        <v>4</v>
      </c>
    </row>
    <row r="23" spans="1:2" x14ac:dyDescent="0.45">
      <c r="A23" t="s">
        <v>104</v>
      </c>
      <c r="B23">
        <v>4</v>
      </c>
    </row>
    <row r="24" spans="1:2" x14ac:dyDescent="0.45">
      <c r="A24" t="s">
        <v>135</v>
      </c>
      <c r="B24">
        <v>4</v>
      </c>
    </row>
    <row r="25" spans="1:2" x14ac:dyDescent="0.45">
      <c r="A25" t="s">
        <v>73</v>
      </c>
      <c r="B25">
        <v>5</v>
      </c>
    </row>
    <row r="26" spans="1:2" x14ac:dyDescent="0.45">
      <c r="A26" t="s">
        <v>54</v>
      </c>
      <c r="B26">
        <v>8</v>
      </c>
    </row>
    <row r="27" spans="1:2" x14ac:dyDescent="0.45">
      <c r="A27" t="s">
        <v>75</v>
      </c>
      <c r="B27">
        <v>9</v>
      </c>
    </row>
    <row r="28" spans="1:2" x14ac:dyDescent="0.45">
      <c r="A28" t="s">
        <v>133</v>
      </c>
      <c r="B28">
        <v>10</v>
      </c>
    </row>
    <row r="29" spans="1:2" x14ac:dyDescent="0.45">
      <c r="A29" t="s">
        <v>68</v>
      </c>
      <c r="B29">
        <v>12</v>
      </c>
    </row>
    <row r="30" spans="1:2" x14ac:dyDescent="0.45">
      <c r="A30" t="s">
        <v>100</v>
      </c>
      <c r="B30">
        <v>19</v>
      </c>
    </row>
    <row r="31" spans="1:2" x14ac:dyDescent="0.45">
      <c r="A31" t="s">
        <v>150</v>
      </c>
      <c r="B31">
        <v>105</v>
      </c>
    </row>
  </sheetData>
  <autoFilter ref="A1:B31" xr:uid="{03C0F6D4-565B-4AF7-9AFC-D5CCFEE77763}">
    <sortState xmlns:xlrd2="http://schemas.microsoft.com/office/spreadsheetml/2017/richdata2" ref="A2:B31">
      <sortCondition ref="B1:B31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02A4-CA86-446D-BFBE-329C042A47C0}">
  <sheetPr>
    <tabColor rgb="FFFFC000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B59" sqref="B59"/>
    </sheetView>
  </sheetViews>
  <sheetFormatPr defaultRowHeight="14.25" x14ac:dyDescent="0.4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 x14ac:dyDescent="0.45">
      <c r="A1" s="118">
        <v>45383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6" t="s">
        <v>14</v>
      </c>
      <c r="S1" s="197"/>
      <c r="T1" s="197"/>
      <c r="U1" s="197"/>
      <c r="V1" s="19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 thickBot="1" x14ac:dyDescent="0.5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99"/>
      <c r="S2" s="200"/>
      <c r="T2" s="200"/>
      <c r="U2" s="200"/>
      <c r="V2" s="20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 x14ac:dyDescent="0.45">
      <c r="A3" s="26">
        <v>0.41666666666666669</v>
      </c>
      <c r="B3" s="164" t="s">
        <v>48</v>
      </c>
      <c r="C3" s="28">
        <v>4188</v>
      </c>
      <c r="D3" s="29">
        <v>4206</v>
      </c>
      <c r="E3" s="30">
        <f t="shared" ref="E3:E11" si="0">IF(ISBLANK(D3),0,(D3-C3+1))</f>
        <v>19</v>
      </c>
      <c r="F3" s="31">
        <v>1</v>
      </c>
      <c r="G3" s="31">
        <v>5</v>
      </c>
      <c r="H3" s="32">
        <f t="shared" ref="H3:H11" si="1">E3-G3-F3</f>
        <v>13</v>
      </c>
      <c r="I3" s="166">
        <f>13+5</f>
        <v>18</v>
      </c>
      <c r="J3" s="34">
        <f>IF(ISBLANK(I3),-90,(-((I3)-SUM(L3:O3,K3))))</f>
        <v>0</v>
      </c>
      <c r="K3" s="167">
        <v>8</v>
      </c>
      <c r="L3" s="36">
        <v>0</v>
      </c>
      <c r="M3" s="37">
        <v>0</v>
      </c>
      <c r="N3" s="91">
        <v>8</v>
      </c>
      <c r="O3" s="107">
        <v>2</v>
      </c>
      <c r="P3" s="168">
        <v>1</v>
      </c>
      <c r="Q3" s="169">
        <v>0</v>
      </c>
      <c r="R3" s="235" t="s">
        <v>51</v>
      </c>
      <c r="S3" s="236"/>
      <c r="T3" s="236"/>
      <c r="U3" s="236"/>
      <c r="V3" s="237"/>
      <c r="W3" s="45" t="s">
        <v>18</v>
      </c>
      <c r="X3" s="146"/>
      <c r="Y3" s="147" t="s">
        <v>45</v>
      </c>
      <c r="Z3" s="148"/>
      <c r="AA3" s="149">
        <f t="shared" ref="AA3:AA11" si="2">X3+Z3</f>
        <v>0</v>
      </c>
      <c r="AB3" s="150"/>
      <c r="AC3" s="151" t="s">
        <v>45</v>
      </c>
      <c r="AD3" s="152"/>
      <c r="AE3" s="153">
        <f t="shared" ref="AE3:AE11" si="3">AB3+AD3</f>
        <v>0</v>
      </c>
      <c r="AF3" s="154"/>
      <c r="AG3" s="155" t="s">
        <v>45</v>
      </c>
      <c r="AH3" s="156"/>
      <c r="AI3" s="157">
        <f t="shared" ref="AI3:AI11" si="4">AF3+AH3</f>
        <v>0</v>
      </c>
    </row>
    <row r="4" spans="1:35" s="39" customFormat="1" ht="26.25" customHeight="1" x14ac:dyDescent="0.45">
      <c r="A4" s="26">
        <v>0.4375</v>
      </c>
      <c r="B4" s="164" t="s">
        <v>49</v>
      </c>
      <c r="C4" s="28">
        <v>4207</v>
      </c>
      <c r="D4" s="29">
        <v>4222</v>
      </c>
      <c r="E4" s="30">
        <f t="shared" si="0"/>
        <v>16</v>
      </c>
      <c r="F4" s="31">
        <v>0</v>
      </c>
      <c r="G4" s="31">
        <v>4</v>
      </c>
      <c r="H4" s="32">
        <f t="shared" si="1"/>
        <v>12</v>
      </c>
      <c r="I4" s="166">
        <f>12+4</f>
        <v>16</v>
      </c>
      <c r="J4" s="34">
        <f t="shared" ref="J4:J11" si="5">IF(ISBLANK(I4),-90,(-((I4)-SUM(L4:O4,K4))))</f>
        <v>0</v>
      </c>
      <c r="K4" s="167">
        <v>6</v>
      </c>
      <c r="L4" s="36">
        <v>0</v>
      </c>
      <c r="M4" s="37">
        <v>0</v>
      </c>
      <c r="N4" s="91">
        <v>8</v>
      </c>
      <c r="O4" s="107">
        <v>2</v>
      </c>
      <c r="P4" s="168">
        <v>0</v>
      </c>
      <c r="Q4" s="169">
        <v>0</v>
      </c>
      <c r="R4" s="238"/>
      <c r="S4" s="233"/>
      <c r="T4" s="233"/>
      <c r="U4" s="233"/>
      <c r="V4" s="234"/>
      <c r="W4" s="45" t="s">
        <v>18</v>
      </c>
      <c r="X4" s="146"/>
      <c r="Y4" s="147" t="s">
        <v>45</v>
      </c>
      <c r="Z4" s="148"/>
      <c r="AA4" s="149">
        <f t="shared" si="2"/>
        <v>0</v>
      </c>
      <c r="AB4" s="150"/>
      <c r="AC4" s="151" t="s">
        <v>45</v>
      </c>
      <c r="AD4" s="152"/>
      <c r="AE4" s="153">
        <f t="shared" si="3"/>
        <v>0</v>
      </c>
      <c r="AF4" s="154"/>
      <c r="AG4" s="155" t="s">
        <v>45</v>
      </c>
      <c r="AH4" s="156"/>
      <c r="AI4" s="157">
        <f t="shared" si="4"/>
        <v>0</v>
      </c>
    </row>
    <row r="5" spans="1:35" s="39" customFormat="1" ht="26.25" customHeight="1" x14ac:dyDescent="0.45">
      <c r="A5" s="26">
        <v>0.45833333333333331</v>
      </c>
      <c r="B5" s="164" t="s">
        <v>50</v>
      </c>
      <c r="C5" s="28">
        <v>4223</v>
      </c>
      <c r="D5" s="29">
        <v>4244</v>
      </c>
      <c r="E5" s="30">
        <f t="shared" si="0"/>
        <v>22</v>
      </c>
      <c r="F5" s="31">
        <v>4</v>
      </c>
      <c r="G5" s="31">
        <v>8</v>
      </c>
      <c r="H5" s="32">
        <f t="shared" si="1"/>
        <v>10</v>
      </c>
      <c r="I5" s="166">
        <f>10+8</f>
        <v>18</v>
      </c>
      <c r="J5" s="34">
        <f t="shared" si="5"/>
        <v>1</v>
      </c>
      <c r="K5" s="167">
        <v>10</v>
      </c>
      <c r="L5" s="36">
        <v>0</v>
      </c>
      <c r="M5" s="37">
        <v>2</v>
      </c>
      <c r="N5" s="91">
        <v>4</v>
      </c>
      <c r="O5" s="107">
        <v>3</v>
      </c>
      <c r="P5" s="168">
        <v>0</v>
      </c>
      <c r="Q5" s="169">
        <v>0</v>
      </c>
      <c r="R5" s="239" t="s">
        <v>52</v>
      </c>
      <c r="S5" s="240"/>
      <c r="T5" s="240"/>
      <c r="U5" s="240"/>
      <c r="V5" s="241"/>
      <c r="W5" s="45" t="s">
        <v>18</v>
      </c>
      <c r="X5" s="146"/>
      <c r="Y5" s="147" t="s">
        <v>45</v>
      </c>
      <c r="Z5" s="148"/>
      <c r="AA5" s="149">
        <f t="shared" si="2"/>
        <v>0</v>
      </c>
      <c r="AB5" s="150"/>
      <c r="AC5" s="151" t="s">
        <v>45</v>
      </c>
      <c r="AD5" s="152"/>
      <c r="AE5" s="153">
        <f t="shared" si="3"/>
        <v>0</v>
      </c>
      <c r="AF5" s="154"/>
      <c r="AG5" s="155" t="s">
        <v>45</v>
      </c>
      <c r="AH5" s="156"/>
      <c r="AI5" s="157">
        <f t="shared" si="4"/>
        <v>0</v>
      </c>
    </row>
    <row r="6" spans="1:35" s="39" customFormat="1" ht="26.25" customHeight="1" x14ac:dyDescent="0.45">
      <c r="A6" s="26">
        <v>0.5</v>
      </c>
      <c r="B6" s="164" t="s">
        <v>48</v>
      </c>
      <c r="C6" s="28">
        <v>4245</v>
      </c>
      <c r="D6" s="29">
        <v>4252</v>
      </c>
      <c r="E6" s="30">
        <f t="shared" si="0"/>
        <v>8</v>
      </c>
      <c r="F6" s="165"/>
      <c r="G6" s="31">
        <v>0</v>
      </c>
      <c r="H6" s="32">
        <f t="shared" si="1"/>
        <v>8</v>
      </c>
      <c r="I6" s="166">
        <f>8+0</f>
        <v>8</v>
      </c>
      <c r="J6" s="34">
        <f t="shared" si="5"/>
        <v>3</v>
      </c>
      <c r="K6" s="167">
        <v>8</v>
      </c>
      <c r="L6" s="36">
        <v>0</v>
      </c>
      <c r="M6" s="37">
        <v>3</v>
      </c>
      <c r="N6" s="91">
        <v>0</v>
      </c>
      <c r="O6" s="107">
        <v>0</v>
      </c>
      <c r="P6" s="168">
        <v>0</v>
      </c>
      <c r="Q6" s="169">
        <v>0</v>
      </c>
      <c r="R6" s="232" t="s">
        <v>55</v>
      </c>
      <c r="S6" s="233"/>
      <c r="T6" s="233"/>
      <c r="U6" s="233"/>
      <c r="V6" s="234"/>
      <c r="W6" s="45" t="s">
        <v>18</v>
      </c>
      <c r="X6" s="146"/>
      <c r="Y6" s="147" t="s">
        <v>45</v>
      </c>
      <c r="Z6" s="148"/>
      <c r="AA6" s="149">
        <f t="shared" si="2"/>
        <v>0</v>
      </c>
      <c r="AB6" s="150"/>
      <c r="AC6" s="151" t="s">
        <v>45</v>
      </c>
      <c r="AD6" s="152"/>
      <c r="AE6" s="153">
        <f t="shared" si="3"/>
        <v>0</v>
      </c>
      <c r="AF6" s="154"/>
      <c r="AG6" s="155" t="s">
        <v>45</v>
      </c>
      <c r="AH6" s="156"/>
      <c r="AI6" s="157">
        <f t="shared" si="4"/>
        <v>0</v>
      </c>
    </row>
    <row r="7" spans="1:35" s="39" customFormat="1" ht="26.25" customHeight="1" x14ac:dyDescent="0.45">
      <c r="A7" s="26">
        <v>0.52083333333333337</v>
      </c>
      <c r="B7" s="164" t="s">
        <v>49</v>
      </c>
      <c r="C7" s="28">
        <v>4253</v>
      </c>
      <c r="D7" s="29">
        <v>4262</v>
      </c>
      <c r="E7" s="30">
        <f t="shared" si="0"/>
        <v>10</v>
      </c>
      <c r="F7" s="31">
        <v>1</v>
      </c>
      <c r="G7" s="31">
        <v>0</v>
      </c>
      <c r="H7" s="32">
        <f t="shared" si="1"/>
        <v>9</v>
      </c>
      <c r="I7" s="166">
        <f>9+0</f>
        <v>9</v>
      </c>
      <c r="J7" s="34">
        <f t="shared" si="5"/>
        <v>2</v>
      </c>
      <c r="K7" s="167">
        <v>4</v>
      </c>
      <c r="L7" s="36">
        <v>0</v>
      </c>
      <c r="M7" s="37">
        <v>3</v>
      </c>
      <c r="N7" s="91">
        <v>4</v>
      </c>
      <c r="O7" s="107">
        <v>0</v>
      </c>
      <c r="P7" s="168">
        <v>0</v>
      </c>
      <c r="Q7" s="169">
        <v>0</v>
      </c>
      <c r="R7" s="238"/>
      <c r="S7" s="233"/>
      <c r="T7" s="233"/>
      <c r="U7" s="233"/>
      <c r="V7" s="234"/>
      <c r="W7" s="45" t="s">
        <v>18</v>
      </c>
      <c r="X7" s="146"/>
      <c r="Y7" s="147" t="s">
        <v>45</v>
      </c>
      <c r="Z7" s="148"/>
      <c r="AA7" s="149">
        <f t="shared" si="2"/>
        <v>0</v>
      </c>
      <c r="AB7" s="150"/>
      <c r="AC7" s="151" t="s">
        <v>45</v>
      </c>
      <c r="AD7" s="152"/>
      <c r="AE7" s="153">
        <f t="shared" si="3"/>
        <v>0</v>
      </c>
      <c r="AF7" s="154"/>
      <c r="AG7" s="155" t="s">
        <v>45</v>
      </c>
      <c r="AH7" s="156"/>
      <c r="AI7" s="157">
        <f t="shared" si="4"/>
        <v>0</v>
      </c>
    </row>
    <row r="8" spans="1:35" s="39" customFormat="1" ht="26.25" customHeight="1" x14ac:dyDescent="0.45">
      <c r="A8" s="26">
        <v>4.1666666666666664E-2</v>
      </c>
      <c r="B8" s="164" t="s">
        <v>50</v>
      </c>
      <c r="C8" s="28">
        <v>4263</v>
      </c>
      <c r="D8" s="29">
        <v>4281</v>
      </c>
      <c r="E8" s="30">
        <f t="shared" si="0"/>
        <v>19</v>
      </c>
      <c r="F8" s="31">
        <v>4</v>
      </c>
      <c r="G8" s="31">
        <v>1</v>
      </c>
      <c r="H8" s="32">
        <f t="shared" si="1"/>
        <v>14</v>
      </c>
      <c r="I8" s="166">
        <f>14+1</f>
        <v>15</v>
      </c>
      <c r="J8" s="34">
        <f t="shared" si="5"/>
        <v>1</v>
      </c>
      <c r="K8" s="167">
        <v>7</v>
      </c>
      <c r="L8" s="36">
        <v>0</v>
      </c>
      <c r="M8" s="37">
        <v>0</v>
      </c>
      <c r="N8" s="91">
        <v>8</v>
      </c>
      <c r="O8" s="107">
        <v>1</v>
      </c>
      <c r="P8" s="168">
        <v>0</v>
      </c>
      <c r="Q8" s="169">
        <v>1</v>
      </c>
      <c r="R8" s="239" t="s">
        <v>47</v>
      </c>
      <c r="S8" s="240"/>
      <c r="T8" s="240"/>
      <c r="U8" s="240"/>
      <c r="V8" s="241"/>
      <c r="W8" s="45" t="s">
        <v>18</v>
      </c>
      <c r="X8" s="146"/>
      <c r="Y8" s="147" t="s">
        <v>45</v>
      </c>
      <c r="Z8" s="148"/>
      <c r="AA8" s="149">
        <f t="shared" si="2"/>
        <v>0</v>
      </c>
      <c r="AB8" s="150"/>
      <c r="AC8" s="151" t="s">
        <v>45</v>
      </c>
      <c r="AD8" s="152"/>
      <c r="AE8" s="153">
        <f t="shared" si="3"/>
        <v>0</v>
      </c>
      <c r="AF8" s="154"/>
      <c r="AG8" s="155" t="s">
        <v>45</v>
      </c>
      <c r="AH8" s="156"/>
      <c r="AI8" s="157">
        <f t="shared" si="4"/>
        <v>0</v>
      </c>
    </row>
    <row r="9" spans="1:35" s="39" customFormat="1" ht="26.25" customHeight="1" x14ac:dyDescent="0.45">
      <c r="A9" s="26">
        <v>8.3333333333333329E-2</v>
      </c>
      <c r="B9" s="164" t="s">
        <v>53</v>
      </c>
      <c r="C9" s="28">
        <v>4282</v>
      </c>
      <c r="D9" s="29">
        <v>4293</v>
      </c>
      <c r="E9" s="30">
        <f t="shared" si="0"/>
        <v>12</v>
      </c>
      <c r="F9" s="31">
        <v>0</v>
      </c>
      <c r="G9" s="31">
        <v>1</v>
      </c>
      <c r="H9" s="32">
        <f t="shared" si="1"/>
        <v>11</v>
      </c>
      <c r="I9" s="166">
        <f>11+1</f>
        <v>12</v>
      </c>
      <c r="J9" s="34">
        <f t="shared" si="5"/>
        <v>0</v>
      </c>
      <c r="K9" s="167">
        <v>7</v>
      </c>
      <c r="L9" s="36">
        <v>0</v>
      </c>
      <c r="M9" s="37">
        <v>1</v>
      </c>
      <c r="N9" s="91">
        <v>3</v>
      </c>
      <c r="O9" s="107">
        <v>1</v>
      </c>
      <c r="P9" s="168">
        <v>0</v>
      </c>
      <c r="Q9" s="169">
        <v>0</v>
      </c>
      <c r="R9" s="238"/>
      <c r="S9" s="233"/>
      <c r="T9" s="233"/>
      <c r="U9" s="233"/>
      <c r="V9" s="234"/>
      <c r="W9" s="45" t="s">
        <v>18</v>
      </c>
      <c r="X9" s="146"/>
      <c r="Y9" s="147" t="s">
        <v>45</v>
      </c>
      <c r="Z9" s="148"/>
      <c r="AA9" s="149">
        <f t="shared" si="2"/>
        <v>0</v>
      </c>
      <c r="AB9" s="150"/>
      <c r="AC9" s="151" t="s">
        <v>45</v>
      </c>
      <c r="AD9" s="152"/>
      <c r="AE9" s="153">
        <f t="shared" si="3"/>
        <v>0</v>
      </c>
      <c r="AF9" s="154"/>
      <c r="AG9" s="155" t="s">
        <v>45</v>
      </c>
      <c r="AH9" s="156"/>
      <c r="AI9" s="157">
        <f t="shared" si="4"/>
        <v>0</v>
      </c>
    </row>
    <row r="10" spans="1:35" s="39" customFormat="1" ht="26.25" customHeight="1" x14ac:dyDescent="0.45">
      <c r="A10" s="26">
        <v>0.125</v>
      </c>
      <c r="B10" s="164" t="s">
        <v>54</v>
      </c>
      <c r="C10" s="28">
        <v>4294</v>
      </c>
      <c r="D10" s="29">
        <v>4306</v>
      </c>
      <c r="E10" s="30">
        <f t="shared" si="0"/>
        <v>13</v>
      </c>
      <c r="F10" s="31">
        <v>0</v>
      </c>
      <c r="G10" s="31">
        <v>2</v>
      </c>
      <c r="H10" s="32">
        <f t="shared" si="1"/>
        <v>11</v>
      </c>
      <c r="I10" s="166">
        <f>11+2</f>
        <v>13</v>
      </c>
      <c r="J10" s="34">
        <f t="shared" si="5"/>
        <v>0</v>
      </c>
      <c r="K10" s="167">
        <v>4</v>
      </c>
      <c r="L10" s="36">
        <v>0</v>
      </c>
      <c r="M10" s="37">
        <v>3</v>
      </c>
      <c r="N10" s="91">
        <v>5</v>
      </c>
      <c r="O10" s="107">
        <v>1</v>
      </c>
      <c r="P10" s="168">
        <v>0</v>
      </c>
      <c r="Q10" s="169">
        <v>0</v>
      </c>
      <c r="R10" s="238"/>
      <c r="S10" s="233"/>
      <c r="T10" s="233"/>
      <c r="U10" s="233"/>
      <c r="V10" s="234"/>
      <c r="W10" s="45" t="s">
        <v>18</v>
      </c>
      <c r="X10" s="146"/>
      <c r="Y10" s="147" t="s">
        <v>45</v>
      </c>
      <c r="Z10" s="148"/>
      <c r="AA10" s="149">
        <f t="shared" si="2"/>
        <v>0</v>
      </c>
      <c r="AB10" s="150"/>
      <c r="AC10" s="151" t="s">
        <v>45</v>
      </c>
      <c r="AD10" s="152"/>
      <c r="AE10" s="153">
        <f t="shared" si="3"/>
        <v>0</v>
      </c>
      <c r="AF10" s="154"/>
      <c r="AG10" s="155" t="s">
        <v>45</v>
      </c>
      <c r="AH10" s="156"/>
      <c r="AI10" s="157">
        <f t="shared" si="4"/>
        <v>0</v>
      </c>
    </row>
    <row r="11" spans="1:35" s="39" customFormat="1" ht="26.25" customHeight="1" thickBot="1" x14ac:dyDescent="0.5">
      <c r="A11" s="26">
        <v>0.16666666666666666</v>
      </c>
      <c r="B11" s="164" t="s">
        <v>53</v>
      </c>
      <c r="C11" s="28">
        <v>4307</v>
      </c>
      <c r="D11" s="29">
        <v>4320</v>
      </c>
      <c r="E11" s="30">
        <f t="shared" si="0"/>
        <v>14</v>
      </c>
      <c r="F11" s="31">
        <v>0</v>
      </c>
      <c r="G11" s="31">
        <v>4</v>
      </c>
      <c r="H11" s="32">
        <f t="shared" si="1"/>
        <v>10</v>
      </c>
      <c r="I11" s="166">
        <f>10+4</f>
        <v>14</v>
      </c>
      <c r="J11" s="34">
        <f t="shared" si="5"/>
        <v>0</v>
      </c>
      <c r="K11" s="167">
        <v>8</v>
      </c>
      <c r="L11" s="36">
        <v>0</v>
      </c>
      <c r="M11" s="37">
        <v>0</v>
      </c>
      <c r="N11" s="91">
        <v>4</v>
      </c>
      <c r="O11" s="107">
        <v>2</v>
      </c>
      <c r="P11" s="168">
        <v>0</v>
      </c>
      <c r="Q11" s="169">
        <v>0</v>
      </c>
      <c r="R11" s="242"/>
      <c r="S11" s="243"/>
      <c r="T11" s="243"/>
      <c r="U11" s="243"/>
      <c r="V11" s="244"/>
      <c r="W11" s="45" t="s">
        <v>18</v>
      </c>
      <c r="X11" s="146"/>
      <c r="Y11" s="147" t="s">
        <v>45</v>
      </c>
      <c r="Z11" s="148"/>
      <c r="AA11" s="149">
        <f t="shared" si="2"/>
        <v>0</v>
      </c>
      <c r="AB11" s="150"/>
      <c r="AC11" s="151" t="s">
        <v>45</v>
      </c>
      <c r="AD11" s="152"/>
      <c r="AE11" s="153">
        <f t="shared" si="3"/>
        <v>0</v>
      </c>
      <c r="AF11" s="154"/>
      <c r="AG11" s="155" t="s">
        <v>45</v>
      </c>
      <c r="AH11" s="156"/>
      <c r="AI11" s="157">
        <f t="shared" si="4"/>
        <v>0</v>
      </c>
    </row>
    <row r="12" spans="1:35" s="39" customFormat="1" ht="26.25" hidden="1" customHeight="1" x14ac:dyDescent="0.45">
      <c r="A12" s="26"/>
      <c r="B12" s="27"/>
      <c r="C12" s="28"/>
      <c r="D12" s="29"/>
      <c r="E12" s="30">
        <f t="shared" ref="E12:E57" si="6">IF(ISBLANK(D12),0,(D12-C12+1))</f>
        <v>0</v>
      </c>
      <c r="F12" s="31"/>
      <c r="G12" s="31"/>
      <c r="H12" s="32">
        <f t="shared" ref="H12:H18" si="7">E12-G12-F12</f>
        <v>0</v>
      </c>
      <c r="I12" s="33"/>
      <c r="J12" s="34">
        <f t="shared" ref="J12:J58" si="8">IF(ISBLANK(I12),-90,(-((I12)-(SUM(L12:Q12,K12)))))</f>
        <v>-90</v>
      </c>
      <c r="K12" s="35"/>
      <c r="L12" s="36"/>
      <c r="M12" s="37"/>
      <c r="N12" s="91"/>
      <c r="O12" s="107"/>
      <c r="P12" s="36"/>
      <c r="Q12" s="38"/>
      <c r="R12" s="211"/>
      <c r="S12" s="212"/>
      <c r="T12" s="212"/>
      <c r="U12" s="212"/>
      <c r="V12" s="213"/>
      <c r="W12" s="45" t="s">
        <v>18</v>
      </c>
      <c r="X12" s="146"/>
      <c r="Y12" s="147" t="s">
        <v>45</v>
      </c>
      <c r="Z12" s="148"/>
      <c r="AA12" s="149">
        <f t="shared" ref="AA12:AA55" si="9">X12+Z12</f>
        <v>0</v>
      </c>
      <c r="AB12" s="150"/>
      <c r="AC12" s="151" t="s">
        <v>45</v>
      </c>
      <c r="AD12" s="152"/>
      <c r="AE12" s="153">
        <f t="shared" ref="AE12:AE55" si="10">AB12+AD12</f>
        <v>0</v>
      </c>
      <c r="AF12" s="154"/>
      <c r="AG12" s="155" t="s">
        <v>45</v>
      </c>
      <c r="AH12" s="156"/>
      <c r="AI12" s="157">
        <f t="shared" ref="AI12:AI55" si="11">AF12+AH12</f>
        <v>0</v>
      </c>
    </row>
    <row r="13" spans="1:35" s="39" customFormat="1" ht="26.25" hidden="1" customHeight="1" x14ac:dyDescent="0.45">
      <c r="A13" s="26"/>
      <c r="B13" s="27"/>
      <c r="C13" s="28"/>
      <c r="D13" s="29"/>
      <c r="E13" s="30">
        <f t="shared" si="6"/>
        <v>0</v>
      </c>
      <c r="F13" s="31"/>
      <c r="G13" s="31"/>
      <c r="H13" s="32">
        <f t="shared" si="7"/>
        <v>0</v>
      </c>
      <c r="I13" s="33"/>
      <c r="J13" s="34">
        <f t="shared" si="8"/>
        <v>-90</v>
      </c>
      <c r="K13" s="35"/>
      <c r="L13" s="36"/>
      <c r="M13" s="37"/>
      <c r="N13" s="91"/>
      <c r="O13" s="107"/>
      <c r="P13" s="36"/>
      <c r="Q13" s="38"/>
      <c r="R13" s="211"/>
      <c r="S13" s="212"/>
      <c r="T13" s="212"/>
      <c r="U13" s="212"/>
      <c r="V13" s="213"/>
      <c r="W13" s="45" t="s">
        <v>18</v>
      </c>
      <c r="X13" s="146"/>
      <c r="Y13" s="147" t="s">
        <v>45</v>
      </c>
      <c r="Z13" s="148"/>
      <c r="AA13" s="149">
        <f t="shared" si="9"/>
        <v>0</v>
      </c>
      <c r="AB13" s="150"/>
      <c r="AC13" s="151" t="s">
        <v>45</v>
      </c>
      <c r="AD13" s="152"/>
      <c r="AE13" s="153">
        <f t="shared" si="10"/>
        <v>0</v>
      </c>
      <c r="AF13" s="154"/>
      <c r="AG13" s="155" t="s">
        <v>45</v>
      </c>
      <c r="AH13" s="156"/>
      <c r="AI13" s="157">
        <f t="shared" si="11"/>
        <v>0</v>
      </c>
    </row>
    <row r="14" spans="1:35" s="39" customFormat="1" ht="26.25" hidden="1" customHeight="1" x14ac:dyDescent="0.45">
      <c r="A14" s="26"/>
      <c r="B14" s="27"/>
      <c r="C14" s="28"/>
      <c r="D14" s="29"/>
      <c r="E14" s="30">
        <f t="shared" si="6"/>
        <v>0</v>
      </c>
      <c r="F14" s="31"/>
      <c r="G14" s="31"/>
      <c r="H14" s="32">
        <f t="shared" si="7"/>
        <v>0</v>
      </c>
      <c r="I14" s="33"/>
      <c r="J14" s="34">
        <f t="shared" si="8"/>
        <v>-90</v>
      </c>
      <c r="K14" s="35"/>
      <c r="L14" s="36"/>
      <c r="M14" s="37"/>
      <c r="N14" s="91"/>
      <c r="O14" s="107"/>
      <c r="P14" s="36"/>
      <c r="Q14" s="38"/>
      <c r="R14" s="211"/>
      <c r="S14" s="212"/>
      <c r="T14" s="212"/>
      <c r="U14" s="212"/>
      <c r="V14" s="213"/>
      <c r="W14" s="45" t="s">
        <v>18</v>
      </c>
      <c r="X14" s="146"/>
      <c r="Y14" s="147" t="s">
        <v>45</v>
      </c>
      <c r="Z14" s="148"/>
      <c r="AA14" s="149">
        <f t="shared" si="9"/>
        <v>0</v>
      </c>
      <c r="AB14" s="150"/>
      <c r="AC14" s="151" t="s">
        <v>45</v>
      </c>
      <c r="AD14" s="152"/>
      <c r="AE14" s="153">
        <f t="shared" si="10"/>
        <v>0</v>
      </c>
      <c r="AF14" s="154"/>
      <c r="AG14" s="155" t="s">
        <v>45</v>
      </c>
      <c r="AH14" s="156"/>
      <c r="AI14" s="157">
        <f t="shared" si="11"/>
        <v>0</v>
      </c>
    </row>
    <row r="15" spans="1:35" s="39" customFormat="1" ht="26.25" hidden="1" customHeight="1" x14ac:dyDescent="0.45">
      <c r="A15" s="26"/>
      <c r="B15" s="27"/>
      <c r="C15" s="28"/>
      <c r="D15" s="29"/>
      <c r="E15" s="30">
        <f t="shared" si="6"/>
        <v>0</v>
      </c>
      <c r="F15" s="31"/>
      <c r="G15" s="31"/>
      <c r="H15" s="32">
        <f t="shared" si="7"/>
        <v>0</v>
      </c>
      <c r="I15" s="33"/>
      <c r="J15" s="34">
        <f t="shared" si="8"/>
        <v>-90</v>
      </c>
      <c r="K15" s="35"/>
      <c r="L15" s="36"/>
      <c r="M15" s="37"/>
      <c r="N15" s="91"/>
      <c r="O15" s="107"/>
      <c r="P15" s="36"/>
      <c r="Q15" s="38"/>
      <c r="R15" s="211"/>
      <c r="S15" s="212"/>
      <c r="T15" s="212"/>
      <c r="U15" s="212"/>
      <c r="V15" s="213"/>
      <c r="W15" s="45" t="s">
        <v>18</v>
      </c>
      <c r="X15" s="146"/>
      <c r="Y15" s="147" t="s">
        <v>45</v>
      </c>
      <c r="Z15" s="148"/>
      <c r="AA15" s="149">
        <f t="shared" si="9"/>
        <v>0</v>
      </c>
      <c r="AB15" s="150"/>
      <c r="AC15" s="151" t="s">
        <v>45</v>
      </c>
      <c r="AD15" s="152"/>
      <c r="AE15" s="153">
        <f t="shared" si="10"/>
        <v>0</v>
      </c>
      <c r="AF15" s="154"/>
      <c r="AG15" s="155" t="s">
        <v>45</v>
      </c>
      <c r="AH15" s="156"/>
      <c r="AI15" s="157">
        <f t="shared" si="11"/>
        <v>0</v>
      </c>
    </row>
    <row r="16" spans="1:35" s="39" customFormat="1" ht="26.25" hidden="1" customHeight="1" x14ac:dyDescent="0.45">
      <c r="A16" s="26"/>
      <c r="B16" s="27"/>
      <c r="C16" s="28"/>
      <c r="D16" s="29"/>
      <c r="E16" s="30">
        <f t="shared" si="6"/>
        <v>0</v>
      </c>
      <c r="F16" s="31"/>
      <c r="G16" s="31"/>
      <c r="H16" s="32">
        <f t="shared" si="7"/>
        <v>0</v>
      </c>
      <c r="I16" s="33"/>
      <c r="J16" s="34">
        <f t="shared" si="8"/>
        <v>-90</v>
      </c>
      <c r="K16" s="35"/>
      <c r="L16" s="36"/>
      <c r="M16" s="37"/>
      <c r="N16" s="91"/>
      <c r="O16" s="107"/>
      <c r="P16" s="36"/>
      <c r="Q16" s="38"/>
      <c r="R16" s="211"/>
      <c r="S16" s="212"/>
      <c r="T16" s="212"/>
      <c r="U16" s="212"/>
      <c r="V16" s="213"/>
      <c r="W16" s="45" t="s">
        <v>18</v>
      </c>
      <c r="X16" s="146"/>
      <c r="Y16" s="147" t="s">
        <v>45</v>
      </c>
      <c r="Z16" s="148"/>
      <c r="AA16" s="149">
        <f t="shared" si="9"/>
        <v>0</v>
      </c>
      <c r="AB16" s="150"/>
      <c r="AC16" s="151" t="s">
        <v>45</v>
      </c>
      <c r="AD16" s="152"/>
      <c r="AE16" s="153">
        <f t="shared" si="10"/>
        <v>0</v>
      </c>
      <c r="AF16" s="154"/>
      <c r="AG16" s="155" t="s">
        <v>45</v>
      </c>
      <c r="AH16" s="156"/>
      <c r="AI16" s="157">
        <f t="shared" si="11"/>
        <v>0</v>
      </c>
    </row>
    <row r="17" spans="1:35" s="39" customFormat="1" ht="26.25" hidden="1" customHeight="1" x14ac:dyDescent="0.45">
      <c r="A17" s="26"/>
      <c r="B17" s="27"/>
      <c r="C17" s="28"/>
      <c r="D17" s="29"/>
      <c r="E17" s="30">
        <f t="shared" si="6"/>
        <v>0</v>
      </c>
      <c r="F17" s="31"/>
      <c r="G17" s="31"/>
      <c r="H17" s="32">
        <f t="shared" si="7"/>
        <v>0</v>
      </c>
      <c r="I17" s="33"/>
      <c r="J17" s="34">
        <f t="shared" si="8"/>
        <v>-90</v>
      </c>
      <c r="K17" s="35"/>
      <c r="L17" s="36"/>
      <c r="M17" s="37"/>
      <c r="N17" s="91"/>
      <c r="O17" s="107"/>
      <c r="P17" s="36"/>
      <c r="Q17" s="38"/>
      <c r="R17" s="211"/>
      <c r="S17" s="212"/>
      <c r="T17" s="212"/>
      <c r="U17" s="212"/>
      <c r="V17" s="213"/>
      <c r="W17" s="45" t="s">
        <v>18</v>
      </c>
      <c r="X17" s="146"/>
      <c r="Y17" s="147" t="s">
        <v>45</v>
      </c>
      <c r="Z17" s="148"/>
      <c r="AA17" s="149">
        <f t="shared" si="9"/>
        <v>0</v>
      </c>
      <c r="AB17" s="150"/>
      <c r="AC17" s="151" t="s">
        <v>45</v>
      </c>
      <c r="AD17" s="152"/>
      <c r="AE17" s="153">
        <f t="shared" si="10"/>
        <v>0</v>
      </c>
      <c r="AF17" s="154"/>
      <c r="AG17" s="155" t="s">
        <v>45</v>
      </c>
      <c r="AH17" s="156"/>
      <c r="AI17" s="157">
        <f t="shared" si="11"/>
        <v>0</v>
      </c>
    </row>
    <row r="18" spans="1:35" s="39" customFormat="1" ht="26.25" hidden="1" customHeight="1" x14ac:dyDescent="0.45">
      <c r="A18" s="26"/>
      <c r="B18" s="27"/>
      <c r="C18" s="28"/>
      <c r="D18" s="29"/>
      <c r="E18" s="30">
        <f t="shared" si="6"/>
        <v>0</v>
      </c>
      <c r="F18" s="31"/>
      <c r="G18" s="31"/>
      <c r="H18" s="32">
        <f t="shared" si="7"/>
        <v>0</v>
      </c>
      <c r="I18" s="33"/>
      <c r="J18" s="34">
        <f t="shared" si="8"/>
        <v>-90</v>
      </c>
      <c r="K18" s="35"/>
      <c r="L18" s="36"/>
      <c r="M18" s="37"/>
      <c r="N18" s="91"/>
      <c r="O18" s="107"/>
      <c r="P18" s="36"/>
      <c r="Q18" s="38"/>
      <c r="R18" s="211"/>
      <c r="S18" s="212"/>
      <c r="T18" s="212"/>
      <c r="U18" s="212"/>
      <c r="V18" s="213"/>
      <c r="W18" s="45" t="s">
        <v>18</v>
      </c>
      <c r="X18" s="146"/>
      <c r="Y18" s="147" t="s">
        <v>45</v>
      </c>
      <c r="Z18" s="148"/>
      <c r="AA18" s="149">
        <f t="shared" si="9"/>
        <v>0</v>
      </c>
      <c r="AB18" s="150"/>
      <c r="AC18" s="151" t="s">
        <v>45</v>
      </c>
      <c r="AD18" s="152"/>
      <c r="AE18" s="153">
        <f t="shared" si="10"/>
        <v>0</v>
      </c>
      <c r="AF18" s="154"/>
      <c r="AG18" s="155" t="s">
        <v>45</v>
      </c>
      <c r="AH18" s="156"/>
      <c r="AI18" s="157">
        <f t="shared" si="11"/>
        <v>0</v>
      </c>
    </row>
    <row r="19" spans="1:35" s="39" customFormat="1" ht="26.25" hidden="1" customHeight="1" x14ac:dyDescent="0.45">
      <c r="A19" s="26"/>
      <c r="B19" s="27"/>
      <c r="C19" s="28"/>
      <c r="D19" s="29"/>
      <c r="E19" s="30">
        <f t="shared" si="6"/>
        <v>0</v>
      </c>
      <c r="F19" s="31"/>
      <c r="G19" s="31"/>
      <c r="H19" s="32">
        <f>E19-G19-F19</f>
        <v>0</v>
      </c>
      <c r="I19" s="33"/>
      <c r="J19" s="34">
        <f t="shared" si="8"/>
        <v>-90</v>
      </c>
      <c r="K19" s="35"/>
      <c r="L19" s="36"/>
      <c r="M19" s="37"/>
      <c r="N19" s="91"/>
      <c r="O19" s="107"/>
      <c r="P19" s="36"/>
      <c r="Q19" s="38"/>
      <c r="R19" s="211"/>
      <c r="S19" s="212"/>
      <c r="T19" s="212"/>
      <c r="U19" s="212"/>
      <c r="V19" s="213"/>
      <c r="W19" s="45" t="s">
        <v>18</v>
      </c>
      <c r="X19" s="146"/>
      <c r="Y19" s="147" t="s">
        <v>45</v>
      </c>
      <c r="Z19" s="148"/>
      <c r="AA19" s="149">
        <f t="shared" si="9"/>
        <v>0</v>
      </c>
      <c r="AB19" s="150"/>
      <c r="AC19" s="151" t="s">
        <v>45</v>
      </c>
      <c r="AD19" s="152"/>
      <c r="AE19" s="153">
        <f t="shared" si="10"/>
        <v>0</v>
      </c>
      <c r="AF19" s="154"/>
      <c r="AG19" s="155" t="s">
        <v>45</v>
      </c>
      <c r="AH19" s="156"/>
      <c r="AI19" s="157">
        <f t="shared" si="11"/>
        <v>0</v>
      </c>
    </row>
    <row r="20" spans="1:35" s="39" customFormat="1" ht="26.25" hidden="1" customHeight="1" x14ac:dyDescent="0.45">
      <c r="A20" s="26"/>
      <c r="B20" s="27"/>
      <c r="C20" s="28"/>
      <c r="D20" s="29"/>
      <c r="E20" s="30">
        <f t="shared" si="6"/>
        <v>0</v>
      </c>
      <c r="F20" s="31"/>
      <c r="G20" s="31"/>
      <c r="H20" s="32">
        <f t="shared" ref="H20:H24" si="12">E20-G20-F20</f>
        <v>0</v>
      </c>
      <c r="I20" s="33"/>
      <c r="J20" s="34">
        <f t="shared" si="8"/>
        <v>-90</v>
      </c>
      <c r="K20" s="35"/>
      <c r="L20" s="36"/>
      <c r="M20" s="37"/>
      <c r="N20" s="91"/>
      <c r="O20" s="107"/>
      <c r="P20" s="36"/>
      <c r="Q20" s="38"/>
      <c r="R20" s="211"/>
      <c r="S20" s="212"/>
      <c r="T20" s="212"/>
      <c r="U20" s="212"/>
      <c r="V20" s="213"/>
      <c r="W20" s="45" t="s">
        <v>18</v>
      </c>
      <c r="X20" s="146"/>
      <c r="Y20" s="147" t="s">
        <v>45</v>
      </c>
      <c r="Z20" s="148"/>
      <c r="AA20" s="149">
        <f t="shared" si="9"/>
        <v>0</v>
      </c>
      <c r="AB20" s="150"/>
      <c r="AC20" s="151" t="s">
        <v>45</v>
      </c>
      <c r="AD20" s="152"/>
      <c r="AE20" s="153">
        <f t="shared" si="10"/>
        <v>0</v>
      </c>
      <c r="AF20" s="154"/>
      <c r="AG20" s="155" t="s">
        <v>45</v>
      </c>
      <c r="AH20" s="156"/>
      <c r="AI20" s="157">
        <f t="shared" si="11"/>
        <v>0</v>
      </c>
    </row>
    <row r="21" spans="1:35" s="39" customFormat="1" ht="26.25" hidden="1" customHeight="1" x14ac:dyDescent="0.45">
      <c r="A21" s="26"/>
      <c r="B21" s="27"/>
      <c r="C21" s="28"/>
      <c r="D21" s="29"/>
      <c r="E21" s="30">
        <f t="shared" si="6"/>
        <v>0</v>
      </c>
      <c r="F21" s="31"/>
      <c r="G21" s="31"/>
      <c r="H21" s="32">
        <f t="shared" si="12"/>
        <v>0</v>
      </c>
      <c r="I21" s="33"/>
      <c r="J21" s="34">
        <f t="shared" si="8"/>
        <v>-90</v>
      </c>
      <c r="K21" s="35"/>
      <c r="L21" s="36"/>
      <c r="M21" s="37"/>
      <c r="N21" s="91"/>
      <c r="O21" s="107"/>
      <c r="P21" s="36"/>
      <c r="Q21" s="38"/>
      <c r="R21" s="211"/>
      <c r="S21" s="212"/>
      <c r="T21" s="212"/>
      <c r="U21" s="212"/>
      <c r="V21" s="213"/>
      <c r="W21" s="45" t="s">
        <v>18</v>
      </c>
      <c r="X21" s="146"/>
      <c r="Y21" s="147" t="s">
        <v>45</v>
      </c>
      <c r="Z21" s="148"/>
      <c r="AA21" s="149">
        <f t="shared" si="9"/>
        <v>0</v>
      </c>
      <c r="AB21" s="150"/>
      <c r="AC21" s="151" t="s">
        <v>45</v>
      </c>
      <c r="AD21" s="152"/>
      <c r="AE21" s="153">
        <f t="shared" si="10"/>
        <v>0</v>
      </c>
      <c r="AF21" s="154"/>
      <c r="AG21" s="155" t="s">
        <v>45</v>
      </c>
      <c r="AH21" s="156"/>
      <c r="AI21" s="157">
        <f t="shared" si="11"/>
        <v>0</v>
      </c>
    </row>
    <row r="22" spans="1:35" s="39" customFormat="1" ht="26.25" hidden="1" customHeight="1" x14ac:dyDescent="0.45">
      <c r="A22" s="26"/>
      <c r="B22" s="27"/>
      <c r="C22" s="28"/>
      <c r="D22" s="29"/>
      <c r="E22" s="30">
        <f t="shared" si="6"/>
        <v>0</v>
      </c>
      <c r="F22" s="31"/>
      <c r="G22" s="31"/>
      <c r="H22" s="32">
        <f t="shared" si="12"/>
        <v>0</v>
      </c>
      <c r="I22" s="33"/>
      <c r="J22" s="34">
        <f t="shared" si="8"/>
        <v>-90</v>
      </c>
      <c r="K22" s="35"/>
      <c r="L22" s="36"/>
      <c r="M22" s="37"/>
      <c r="N22" s="91"/>
      <c r="O22" s="107"/>
      <c r="P22" s="36"/>
      <c r="Q22" s="38"/>
      <c r="R22" s="211"/>
      <c r="S22" s="212"/>
      <c r="T22" s="212"/>
      <c r="U22" s="212"/>
      <c r="V22" s="213"/>
      <c r="W22" s="45" t="s">
        <v>18</v>
      </c>
      <c r="X22" s="146"/>
      <c r="Y22" s="147" t="s">
        <v>45</v>
      </c>
      <c r="Z22" s="148"/>
      <c r="AA22" s="149">
        <f t="shared" si="9"/>
        <v>0</v>
      </c>
      <c r="AB22" s="150"/>
      <c r="AC22" s="151" t="s">
        <v>45</v>
      </c>
      <c r="AD22" s="152"/>
      <c r="AE22" s="153">
        <f t="shared" si="10"/>
        <v>0</v>
      </c>
      <c r="AF22" s="154"/>
      <c r="AG22" s="155" t="s">
        <v>45</v>
      </c>
      <c r="AH22" s="156"/>
      <c r="AI22" s="157">
        <f t="shared" si="11"/>
        <v>0</v>
      </c>
    </row>
    <row r="23" spans="1:35" s="39" customFormat="1" ht="26.25" hidden="1" customHeight="1" x14ac:dyDescent="0.45">
      <c r="A23" s="26"/>
      <c r="B23" s="27"/>
      <c r="C23" s="28"/>
      <c r="D23" s="29"/>
      <c r="E23" s="30">
        <f t="shared" si="6"/>
        <v>0</v>
      </c>
      <c r="F23" s="31"/>
      <c r="G23" s="31"/>
      <c r="H23" s="32">
        <f t="shared" si="12"/>
        <v>0</v>
      </c>
      <c r="I23" s="33"/>
      <c r="J23" s="34">
        <f t="shared" si="8"/>
        <v>-90</v>
      </c>
      <c r="K23" s="35"/>
      <c r="L23" s="36"/>
      <c r="M23" s="37"/>
      <c r="N23" s="91"/>
      <c r="O23" s="107"/>
      <c r="P23" s="36"/>
      <c r="Q23" s="38"/>
      <c r="R23" s="211"/>
      <c r="S23" s="212"/>
      <c r="T23" s="212"/>
      <c r="U23" s="212"/>
      <c r="V23" s="213"/>
      <c r="W23" s="45" t="s">
        <v>18</v>
      </c>
      <c r="X23" s="146"/>
      <c r="Y23" s="147" t="s">
        <v>45</v>
      </c>
      <c r="Z23" s="148"/>
      <c r="AA23" s="149">
        <f t="shared" si="9"/>
        <v>0</v>
      </c>
      <c r="AB23" s="150"/>
      <c r="AC23" s="151" t="s">
        <v>45</v>
      </c>
      <c r="AD23" s="152"/>
      <c r="AE23" s="153">
        <f t="shared" si="10"/>
        <v>0</v>
      </c>
      <c r="AF23" s="154"/>
      <c r="AG23" s="155" t="s">
        <v>45</v>
      </c>
      <c r="AH23" s="156"/>
      <c r="AI23" s="157">
        <f t="shared" si="11"/>
        <v>0</v>
      </c>
    </row>
    <row r="24" spans="1:35" s="39" customFormat="1" ht="26.25" hidden="1" customHeight="1" x14ac:dyDescent="0.45">
      <c r="A24" s="26"/>
      <c r="B24" s="27"/>
      <c r="C24" s="28"/>
      <c r="D24" s="29"/>
      <c r="E24" s="30">
        <f t="shared" si="6"/>
        <v>0</v>
      </c>
      <c r="F24" s="31"/>
      <c r="G24" s="31"/>
      <c r="H24" s="32">
        <f t="shared" si="12"/>
        <v>0</v>
      </c>
      <c r="I24" s="33"/>
      <c r="J24" s="34">
        <f t="shared" si="8"/>
        <v>-90</v>
      </c>
      <c r="K24" s="35"/>
      <c r="L24" s="36"/>
      <c r="M24" s="37"/>
      <c r="N24" s="91"/>
      <c r="O24" s="107"/>
      <c r="P24" s="36"/>
      <c r="Q24" s="38"/>
      <c r="R24" s="211"/>
      <c r="S24" s="212"/>
      <c r="T24" s="212"/>
      <c r="U24" s="212"/>
      <c r="V24" s="213"/>
      <c r="W24" s="45" t="s">
        <v>18</v>
      </c>
      <c r="X24" s="146"/>
      <c r="Y24" s="147" t="s">
        <v>45</v>
      </c>
      <c r="Z24" s="148"/>
      <c r="AA24" s="149">
        <f t="shared" si="9"/>
        <v>0</v>
      </c>
      <c r="AB24" s="150"/>
      <c r="AC24" s="151" t="s">
        <v>45</v>
      </c>
      <c r="AD24" s="152"/>
      <c r="AE24" s="153">
        <f t="shared" si="10"/>
        <v>0</v>
      </c>
      <c r="AF24" s="154"/>
      <c r="AG24" s="155" t="s">
        <v>45</v>
      </c>
      <c r="AH24" s="156"/>
      <c r="AI24" s="157">
        <f t="shared" si="11"/>
        <v>0</v>
      </c>
    </row>
    <row r="25" spans="1:35" s="39" customFormat="1" ht="26.25" hidden="1" customHeight="1" x14ac:dyDescent="0.45">
      <c r="A25" s="26"/>
      <c r="B25" s="27"/>
      <c r="C25" s="28"/>
      <c r="D25" s="29"/>
      <c r="E25" s="30">
        <f t="shared" si="6"/>
        <v>0</v>
      </c>
      <c r="F25" s="31"/>
      <c r="G25" s="31"/>
      <c r="H25" s="32">
        <f>E25-G25-F25</f>
        <v>0</v>
      </c>
      <c r="I25" s="33"/>
      <c r="J25" s="34">
        <f t="shared" si="8"/>
        <v>-90</v>
      </c>
      <c r="K25" s="35"/>
      <c r="L25" s="36"/>
      <c r="M25" s="37"/>
      <c r="N25" s="91"/>
      <c r="O25" s="107"/>
      <c r="P25" s="36"/>
      <c r="Q25" s="38"/>
      <c r="R25" s="211"/>
      <c r="S25" s="212"/>
      <c r="T25" s="212"/>
      <c r="U25" s="212"/>
      <c r="V25" s="213"/>
      <c r="W25" s="45" t="s">
        <v>18</v>
      </c>
      <c r="X25" s="146"/>
      <c r="Y25" s="147" t="s">
        <v>45</v>
      </c>
      <c r="Z25" s="148"/>
      <c r="AA25" s="149">
        <f t="shared" si="9"/>
        <v>0</v>
      </c>
      <c r="AB25" s="150"/>
      <c r="AC25" s="151" t="s">
        <v>45</v>
      </c>
      <c r="AD25" s="152"/>
      <c r="AE25" s="153">
        <f t="shared" si="10"/>
        <v>0</v>
      </c>
      <c r="AF25" s="154"/>
      <c r="AG25" s="155" t="s">
        <v>45</v>
      </c>
      <c r="AH25" s="156"/>
      <c r="AI25" s="157">
        <f t="shared" si="11"/>
        <v>0</v>
      </c>
    </row>
    <row r="26" spans="1:35" s="39" customFormat="1" ht="26.25" hidden="1" customHeight="1" x14ac:dyDescent="0.45">
      <c r="A26" s="26"/>
      <c r="B26" s="27"/>
      <c r="C26" s="28"/>
      <c r="D26" s="29"/>
      <c r="E26" s="30">
        <f t="shared" si="6"/>
        <v>0</v>
      </c>
      <c r="F26" s="31"/>
      <c r="G26" s="31"/>
      <c r="H26" s="32">
        <f t="shared" ref="H26:H34" si="13">E26-G26-F26</f>
        <v>0</v>
      </c>
      <c r="I26" s="33"/>
      <c r="J26" s="34">
        <f t="shared" si="8"/>
        <v>-90</v>
      </c>
      <c r="K26" s="35"/>
      <c r="L26" s="36"/>
      <c r="M26" s="37"/>
      <c r="N26" s="91"/>
      <c r="O26" s="107"/>
      <c r="P26" s="36"/>
      <c r="Q26" s="38"/>
      <c r="R26" s="211"/>
      <c r="S26" s="212"/>
      <c r="T26" s="212"/>
      <c r="U26" s="212"/>
      <c r="V26" s="213"/>
      <c r="W26" s="45" t="s">
        <v>18</v>
      </c>
      <c r="X26" s="146"/>
      <c r="Y26" s="147" t="s">
        <v>45</v>
      </c>
      <c r="Z26" s="148"/>
      <c r="AA26" s="149">
        <f t="shared" si="9"/>
        <v>0</v>
      </c>
      <c r="AB26" s="150"/>
      <c r="AC26" s="151" t="s">
        <v>45</v>
      </c>
      <c r="AD26" s="152"/>
      <c r="AE26" s="153">
        <f t="shared" si="10"/>
        <v>0</v>
      </c>
      <c r="AF26" s="154"/>
      <c r="AG26" s="155" t="s">
        <v>45</v>
      </c>
      <c r="AH26" s="156"/>
      <c r="AI26" s="157">
        <f t="shared" si="11"/>
        <v>0</v>
      </c>
    </row>
    <row r="27" spans="1:35" s="39" customFormat="1" ht="26.25" hidden="1" customHeight="1" x14ac:dyDescent="0.45">
      <c r="A27" s="26"/>
      <c r="B27" s="27"/>
      <c r="C27" s="28"/>
      <c r="D27" s="29"/>
      <c r="E27" s="30">
        <f t="shared" si="6"/>
        <v>0</v>
      </c>
      <c r="F27" s="31"/>
      <c r="G27" s="31"/>
      <c r="H27" s="32">
        <f t="shared" si="13"/>
        <v>0</v>
      </c>
      <c r="I27" s="33"/>
      <c r="J27" s="34">
        <f t="shared" si="8"/>
        <v>-90</v>
      </c>
      <c r="K27" s="35"/>
      <c r="L27" s="36"/>
      <c r="M27" s="37"/>
      <c r="N27" s="91"/>
      <c r="O27" s="107"/>
      <c r="P27" s="36"/>
      <c r="Q27" s="38"/>
      <c r="R27" s="211"/>
      <c r="S27" s="212"/>
      <c r="T27" s="212"/>
      <c r="U27" s="212"/>
      <c r="V27" s="213"/>
      <c r="W27" s="45" t="s">
        <v>18</v>
      </c>
      <c r="X27" s="146"/>
      <c r="Y27" s="147" t="s">
        <v>45</v>
      </c>
      <c r="Z27" s="148"/>
      <c r="AA27" s="149">
        <f t="shared" si="9"/>
        <v>0</v>
      </c>
      <c r="AB27" s="150"/>
      <c r="AC27" s="151" t="s">
        <v>45</v>
      </c>
      <c r="AD27" s="152"/>
      <c r="AE27" s="153">
        <f t="shared" si="10"/>
        <v>0</v>
      </c>
      <c r="AF27" s="154"/>
      <c r="AG27" s="155" t="s">
        <v>45</v>
      </c>
      <c r="AH27" s="156"/>
      <c r="AI27" s="157">
        <f t="shared" si="11"/>
        <v>0</v>
      </c>
    </row>
    <row r="28" spans="1:35" s="39" customFormat="1" ht="26.25" hidden="1" customHeight="1" x14ac:dyDescent="0.45">
      <c r="A28" s="26"/>
      <c r="B28" s="27"/>
      <c r="C28" s="28"/>
      <c r="D28" s="29"/>
      <c r="E28" s="30">
        <f t="shared" si="6"/>
        <v>0</v>
      </c>
      <c r="F28" s="31"/>
      <c r="G28" s="31"/>
      <c r="H28" s="32">
        <f t="shared" si="13"/>
        <v>0</v>
      </c>
      <c r="I28" s="33"/>
      <c r="J28" s="34">
        <f t="shared" si="8"/>
        <v>-90</v>
      </c>
      <c r="K28" s="35"/>
      <c r="L28" s="36"/>
      <c r="M28" s="37"/>
      <c r="N28" s="91"/>
      <c r="O28" s="107"/>
      <c r="P28" s="36"/>
      <c r="Q28" s="38"/>
      <c r="R28" s="211"/>
      <c r="S28" s="212"/>
      <c r="T28" s="212"/>
      <c r="U28" s="212"/>
      <c r="V28" s="213"/>
      <c r="W28" s="45" t="s">
        <v>18</v>
      </c>
      <c r="X28" s="146"/>
      <c r="Y28" s="147" t="s">
        <v>45</v>
      </c>
      <c r="Z28" s="148"/>
      <c r="AA28" s="149">
        <f t="shared" si="9"/>
        <v>0</v>
      </c>
      <c r="AB28" s="150"/>
      <c r="AC28" s="151" t="s">
        <v>45</v>
      </c>
      <c r="AD28" s="152"/>
      <c r="AE28" s="153">
        <f t="shared" si="10"/>
        <v>0</v>
      </c>
      <c r="AF28" s="154"/>
      <c r="AG28" s="155" t="s">
        <v>45</v>
      </c>
      <c r="AH28" s="156"/>
      <c r="AI28" s="157">
        <f t="shared" si="11"/>
        <v>0</v>
      </c>
    </row>
    <row r="29" spans="1:35" s="39" customFormat="1" ht="26.25" hidden="1" customHeight="1" x14ac:dyDescent="0.45">
      <c r="A29" s="26"/>
      <c r="B29" s="27"/>
      <c r="C29" s="28"/>
      <c r="D29" s="29"/>
      <c r="E29" s="30">
        <f t="shared" si="6"/>
        <v>0</v>
      </c>
      <c r="F29" s="31"/>
      <c r="G29" s="31"/>
      <c r="H29" s="32">
        <f t="shared" si="13"/>
        <v>0</v>
      </c>
      <c r="I29" s="33"/>
      <c r="J29" s="34">
        <f t="shared" si="8"/>
        <v>-90</v>
      </c>
      <c r="K29" s="35"/>
      <c r="L29" s="36"/>
      <c r="M29" s="37"/>
      <c r="N29" s="91"/>
      <c r="O29" s="107"/>
      <c r="P29" s="36"/>
      <c r="Q29" s="38"/>
      <c r="R29" s="211"/>
      <c r="S29" s="212"/>
      <c r="T29" s="212"/>
      <c r="U29" s="212"/>
      <c r="V29" s="213"/>
      <c r="W29" s="45" t="s">
        <v>18</v>
      </c>
      <c r="X29" s="146"/>
      <c r="Y29" s="147" t="s">
        <v>45</v>
      </c>
      <c r="Z29" s="148"/>
      <c r="AA29" s="149">
        <f t="shared" si="9"/>
        <v>0</v>
      </c>
      <c r="AB29" s="150"/>
      <c r="AC29" s="151" t="s">
        <v>45</v>
      </c>
      <c r="AD29" s="152"/>
      <c r="AE29" s="153">
        <f t="shared" si="10"/>
        <v>0</v>
      </c>
      <c r="AF29" s="154"/>
      <c r="AG29" s="155" t="s">
        <v>45</v>
      </c>
      <c r="AH29" s="156"/>
      <c r="AI29" s="157">
        <f t="shared" si="11"/>
        <v>0</v>
      </c>
    </row>
    <row r="30" spans="1:35" s="39" customFormat="1" ht="26.25" hidden="1" customHeight="1" x14ac:dyDescent="0.45">
      <c r="A30" s="26"/>
      <c r="B30" s="27"/>
      <c r="C30" s="28"/>
      <c r="D30" s="29"/>
      <c r="E30" s="30">
        <f t="shared" si="6"/>
        <v>0</v>
      </c>
      <c r="F30" s="31"/>
      <c r="G30" s="31"/>
      <c r="H30" s="32">
        <f t="shared" si="13"/>
        <v>0</v>
      </c>
      <c r="I30" s="33"/>
      <c r="J30" s="34">
        <f t="shared" si="8"/>
        <v>-90</v>
      </c>
      <c r="K30" s="35"/>
      <c r="L30" s="36"/>
      <c r="M30" s="37"/>
      <c r="N30" s="91"/>
      <c r="O30" s="107"/>
      <c r="P30" s="36"/>
      <c r="Q30" s="38"/>
      <c r="R30" s="211"/>
      <c r="S30" s="212"/>
      <c r="T30" s="212"/>
      <c r="U30" s="212"/>
      <c r="V30" s="213"/>
      <c r="W30" s="45" t="s">
        <v>18</v>
      </c>
      <c r="X30" s="146"/>
      <c r="Y30" s="147" t="s">
        <v>45</v>
      </c>
      <c r="Z30" s="148"/>
      <c r="AA30" s="149">
        <f t="shared" si="9"/>
        <v>0</v>
      </c>
      <c r="AB30" s="150"/>
      <c r="AC30" s="151" t="s">
        <v>45</v>
      </c>
      <c r="AD30" s="152"/>
      <c r="AE30" s="153">
        <f t="shared" si="10"/>
        <v>0</v>
      </c>
      <c r="AF30" s="154"/>
      <c r="AG30" s="155" t="s">
        <v>45</v>
      </c>
      <c r="AH30" s="156"/>
      <c r="AI30" s="157">
        <f t="shared" si="11"/>
        <v>0</v>
      </c>
    </row>
    <row r="31" spans="1:35" s="39" customFormat="1" ht="26.25" hidden="1" customHeight="1" x14ac:dyDescent="0.45">
      <c r="A31" s="26"/>
      <c r="B31" s="27"/>
      <c r="C31" s="28"/>
      <c r="D31" s="29"/>
      <c r="E31" s="30">
        <f t="shared" si="6"/>
        <v>0</v>
      </c>
      <c r="F31" s="31"/>
      <c r="G31" s="31"/>
      <c r="H31" s="32">
        <f t="shared" si="13"/>
        <v>0</v>
      </c>
      <c r="I31" s="33"/>
      <c r="J31" s="34">
        <f t="shared" si="8"/>
        <v>-90</v>
      </c>
      <c r="K31" s="35"/>
      <c r="L31" s="36"/>
      <c r="M31" s="37"/>
      <c r="N31" s="91"/>
      <c r="O31" s="107"/>
      <c r="P31" s="36"/>
      <c r="Q31" s="38"/>
      <c r="R31" s="211"/>
      <c r="S31" s="212"/>
      <c r="T31" s="212"/>
      <c r="U31" s="212"/>
      <c r="V31" s="213"/>
      <c r="W31" s="45" t="s">
        <v>18</v>
      </c>
      <c r="X31" s="146"/>
      <c r="Y31" s="147" t="s">
        <v>45</v>
      </c>
      <c r="Z31" s="148"/>
      <c r="AA31" s="149">
        <f t="shared" si="9"/>
        <v>0</v>
      </c>
      <c r="AB31" s="150"/>
      <c r="AC31" s="151" t="s">
        <v>45</v>
      </c>
      <c r="AD31" s="152"/>
      <c r="AE31" s="153">
        <f t="shared" si="10"/>
        <v>0</v>
      </c>
      <c r="AF31" s="154"/>
      <c r="AG31" s="155" t="s">
        <v>45</v>
      </c>
      <c r="AH31" s="156"/>
      <c r="AI31" s="157">
        <f t="shared" si="11"/>
        <v>0</v>
      </c>
    </row>
    <row r="32" spans="1:35" s="39" customFormat="1" ht="26.25" hidden="1" customHeight="1" x14ac:dyDescent="0.45">
      <c r="A32" s="26"/>
      <c r="B32" s="27"/>
      <c r="C32" s="28"/>
      <c r="D32" s="29"/>
      <c r="E32" s="30">
        <f t="shared" si="6"/>
        <v>0</v>
      </c>
      <c r="F32" s="31"/>
      <c r="G32" s="31"/>
      <c r="H32" s="32">
        <f t="shared" si="13"/>
        <v>0</v>
      </c>
      <c r="I32" s="33"/>
      <c r="J32" s="34">
        <f t="shared" si="8"/>
        <v>-90</v>
      </c>
      <c r="K32" s="35"/>
      <c r="L32" s="36"/>
      <c r="M32" s="37"/>
      <c r="N32" s="91"/>
      <c r="O32" s="107"/>
      <c r="P32" s="36"/>
      <c r="Q32" s="38"/>
      <c r="R32" s="211"/>
      <c r="S32" s="212"/>
      <c r="T32" s="212"/>
      <c r="U32" s="212"/>
      <c r="V32" s="213"/>
      <c r="W32" s="45" t="s">
        <v>18</v>
      </c>
      <c r="X32" s="146"/>
      <c r="Y32" s="147" t="s">
        <v>45</v>
      </c>
      <c r="Z32" s="148"/>
      <c r="AA32" s="149">
        <f t="shared" si="9"/>
        <v>0</v>
      </c>
      <c r="AB32" s="150"/>
      <c r="AC32" s="151" t="s">
        <v>45</v>
      </c>
      <c r="AD32" s="152"/>
      <c r="AE32" s="153">
        <f t="shared" si="10"/>
        <v>0</v>
      </c>
      <c r="AF32" s="154"/>
      <c r="AG32" s="155" t="s">
        <v>45</v>
      </c>
      <c r="AH32" s="156"/>
      <c r="AI32" s="157">
        <f t="shared" si="11"/>
        <v>0</v>
      </c>
    </row>
    <row r="33" spans="1:35" s="39" customFormat="1" ht="26.25" hidden="1" customHeight="1" x14ac:dyDescent="0.45">
      <c r="A33" s="26"/>
      <c r="B33" s="27"/>
      <c r="C33" s="28"/>
      <c r="D33" s="29"/>
      <c r="E33" s="30">
        <f t="shared" si="6"/>
        <v>0</v>
      </c>
      <c r="F33" s="31"/>
      <c r="G33" s="31"/>
      <c r="H33" s="32">
        <f t="shared" si="13"/>
        <v>0</v>
      </c>
      <c r="I33" s="33"/>
      <c r="J33" s="34">
        <f t="shared" si="8"/>
        <v>-90</v>
      </c>
      <c r="K33" s="35"/>
      <c r="L33" s="36"/>
      <c r="M33" s="37"/>
      <c r="N33" s="91"/>
      <c r="O33" s="107"/>
      <c r="P33" s="36"/>
      <c r="Q33" s="38"/>
      <c r="R33" s="211"/>
      <c r="S33" s="212"/>
      <c r="T33" s="212"/>
      <c r="U33" s="212"/>
      <c r="V33" s="213"/>
      <c r="W33" s="45" t="s">
        <v>18</v>
      </c>
      <c r="X33" s="146"/>
      <c r="Y33" s="147" t="s">
        <v>45</v>
      </c>
      <c r="Z33" s="148"/>
      <c r="AA33" s="149">
        <f t="shared" si="9"/>
        <v>0</v>
      </c>
      <c r="AB33" s="150"/>
      <c r="AC33" s="151" t="s">
        <v>45</v>
      </c>
      <c r="AD33" s="152"/>
      <c r="AE33" s="153">
        <f t="shared" si="10"/>
        <v>0</v>
      </c>
      <c r="AF33" s="154"/>
      <c r="AG33" s="155" t="s">
        <v>45</v>
      </c>
      <c r="AH33" s="156"/>
      <c r="AI33" s="157">
        <f t="shared" si="11"/>
        <v>0</v>
      </c>
    </row>
    <row r="34" spans="1:35" s="39" customFormat="1" ht="26.25" hidden="1" customHeight="1" x14ac:dyDescent="0.45">
      <c r="A34" s="26"/>
      <c r="B34" s="27"/>
      <c r="C34" s="28"/>
      <c r="D34" s="29"/>
      <c r="E34" s="30">
        <f t="shared" si="6"/>
        <v>0</v>
      </c>
      <c r="F34" s="31"/>
      <c r="G34" s="31"/>
      <c r="H34" s="32">
        <f t="shared" si="13"/>
        <v>0</v>
      </c>
      <c r="I34" s="33"/>
      <c r="J34" s="34">
        <f t="shared" si="8"/>
        <v>-90</v>
      </c>
      <c r="K34" s="35"/>
      <c r="L34" s="36"/>
      <c r="M34" s="37"/>
      <c r="N34" s="91"/>
      <c r="O34" s="107"/>
      <c r="P34" s="36"/>
      <c r="Q34" s="38"/>
      <c r="R34" s="211"/>
      <c r="S34" s="212"/>
      <c r="T34" s="212"/>
      <c r="U34" s="212"/>
      <c r="V34" s="213"/>
      <c r="W34" s="45" t="s">
        <v>18</v>
      </c>
      <c r="X34" s="146"/>
      <c r="Y34" s="147" t="s">
        <v>45</v>
      </c>
      <c r="Z34" s="148"/>
      <c r="AA34" s="149">
        <f t="shared" si="9"/>
        <v>0</v>
      </c>
      <c r="AB34" s="150"/>
      <c r="AC34" s="151" t="s">
        <v>45</v>
      </c>
      <c r="AD34" s="152"/>
      <c r="AE34" s="153">
        <f t="shared" si="10"/>
        <v>0</v>
      </c>
      <c r="AF34" s="154"/>
      <c r="AG34" s="155" t="s">
        <v>45</v>
      </c>
      <c r="AH34" s="156"/>
      <c r="AI34" s="157">
        <f t="shared" si="11"/>
        <v>0</v>
      </c>
    </row>
    <row r="35" spans="1:35" s="39" customFormat="1" ht="26.25" hidden="1" customHeight="1" x14ac:dyDescent="0.45">
      <c r="A35" s="26"/>
      <c r="B35" s="27"/>
      <c r="C35" s="28"/>
      <c r="D35" s="29"/>
      <c r="E35" s="30">
        <f t="shared" si="6"/>
        <v>0</v>
      </c>
      <c r="F35" s="31"/>
      <c r="G35" s="31"/>
      <c r="H35" s="32">
        <f>E35-G35-F35</f>
        <v>0</v>
      </c>
      <c r="I35" s="33"/>
      <c r="J35" s="34">
        <f t="shared" si="8"/>
        <v>-90</v>
      </c>
      <c r="K35" s="35"/>
      <c r="L35" s="36"/>
      <c r="M35" s="37"/>
      <c r="N35" s="91"/>
      <c r="O35" s="107"/>
      <c r="P35" s="36"/>
      <c r="Q35" s="38"/>
      <c r="R35" s="211"/>
      <c r="S35" s="212"/>
      <c r="T35" s="212"/>
      <c r="U35" s="212"/>
      <c r="V35" s="213"/>
      <c r="W35" s="45" t="s">
        <v>18</v>
      </c>
      <c r="X35" s="146"/>
      <c r="Y35" s="147" t="s">
        <v>45</v>
      </c>
      <c r="Z35" s="148"/>
      <c r="AA35" s="149">
        <f t="shared" si="9"/>
        <v>0</v>
      </c>
      <c r="AB35" s="150"/>
      <c r="AC35" s="151" t="s">
        <v>45</v>
      </c>
      <c r="AD35" s="152"/>
      <c r="AE35" s="153">
        <f t="shared" si="10"/>
        <v>0</v>
      </c>
      <c r="AF35" s="154"/>
      <c r="AG35" s="155" t="s">
        <v>45</v>
      </c>
      <c r="AH35" s="156"/>
      <c r="AI35" s="157">
        <f t="shared" si="11"/>
        <v>0</v>
      </c>
    </row>
    <row r="36" spans="1:35" s="39" customFormat="1" ht="26.25" hidden="1" customHeight="1" x14ac:dyDescent="0.45">
      <c r="A36" s="26"/>
      <c r="B36" s="27"/>
      <c r="C36" s="28"/>
      <c r="D36" s="29"/>
      <c r="E36" s="30">
        <f t="shared" si="6"/>
        <v>0</v>
      </c>
      <c r="F36" s="31"/>
      <c r="G36" s="31"/>
      <c r="H36" s="32">
        <f t="shared" ref="H36:H42" si="14">E36-G36-F36</f>
        <v>0</v>
      </c>
      <c r="I36" s="33"/>
      <c r="J36" s="34">
        <f t="shared" si="8"/>
        <v>-90</v>
      </c>
      <c r="K36" s="35"/>
      <c r="L36" s="36"/>
      <c r="M36" s="37"/>
      <c r="N36" s="91"/>
      <c r="O36" s="107"/>
      <c r="P36" s="36"/>
      <c r="Q36" s="38"/>
      <c r="R36" s="211"/>
      <c r="S36" s="212"/>
      <c r="T36" s="212"/>
      <c r="U36" s="212"/>
      <c r="V36" s="213"/>
      <c r="W36" s="45" t="s">
        <v>18</v>
      </c>
      <c r="X36" s="146"/>
      <c r="Y36" s="147" t="s">
        <v>45</v>
      </c>
      <c r="Z36" s="148"/>
      <c r="AA36" s="149">
        <f t="shared" si="9"/>
        <v>0</v>
      </c>
      <c r="AB36" s="150"/>
      <c r="AC36" s="151" t="s">
        <v>45</v>
      </c>
      <c r="AD36" s="152"/>
      <c r="AE36" s="153">
        <f t="shared" si="10"/>
        <v>0</v>
      </c>
      <c r="AF36" s="154"/>
      <c r="AG36" s="155" t="s">
        <v>45</v>
      </c>
      <c r="AH36" s="156"/>
      <c r="AI36" s="157">
        <f t="shared" si="11"/>
        <v>0</v>
      </c>
    </row>
    <row r="37" spans="1:35" s="39" customFormat="1" ht="26.25" hidden="1" customHeight="1" x14ac:dyDescent="0.45">
      <c r="A37" s="26"/>
      <c r="B37" s="27"/>
      <c r="C37" s="28"/>
      <c r="D37" s="29"/>
      <c r="E37" s="30">
        <f t="shared" si="6"/>
        <v>0</v>
      </c>
      <c r="F37" s="31"/>
      <c r="G37" s="31"/>
      <c r="H37" s="32">
        <f t="shared" si="14"/>
        <v>0</v>
      </c>
      <c r="I37" s="33"/>
      <c r="J37" s="34">
        <f t="shared" si="8"/>
        <v>-90</v>
      </c>
      <c r="K37" s="35"/>
      <c r="L37" s="36"/>
      <c r="M37" s="37"/>
      <c r="N37" s="91"/>
      <c r="O37" s="107"/>
      <c r="P37" s="36"/>
      <c r="Q37" s="38"/>
      <c r="R37" s="211"/>
      <c r="S37" s="212"/>
      <c r="T37" s="212"/>
      <c r="U37" s="212"/>
      <c r="V37" s="213"/>
      <c r="W37" s="45" t="s">
        <v>18</v>
      </c>
      <c r="X37" s="146"/>
      <c r="Y37" s="147" t="s">
        <v>45</v>
      </c>
      <c r="Z37" s="148"/>
      <c r="AA37" s="149">
        <f t="shared" si="9"/>
        <v>0</v>
      </c>
      <c r="AB37" s="150"/>
      <c r="AC37" s="151" t="s">
        <v>45</v>
      </c>
      <c r="AD37" s="152"/>
      <c r="AE37" s="153">
        <f t="shared" si="10"/>
        <v>0</v>
      </c>
      <c r="AF37" s="154"/>
      <c r="AG37" s="155" t="s">
        <v>45</v>
      </c>
      <c r="AH37" s="156"/>
      <c r="AI37" s="157">
        <f t="shared" si="11"/>
        <v>0</v>
      </c>
    </row>
    <row r="38" spans="1:35" s="39" customFormat="1" ht="26.25" hidden="1" customHeight="1" x14ac:dyDescent="0.45">
      <c r="A38" s="26"/>
      <c r="B38" s="27"/>
      <c r="C38" s="28"/>
      <c r="D38" s="29"/>
      <c r="E38" s="30">
        <f t="shared" si="6"/>
        <v>0</v>
      </c>
      <c r="F38" s="31"/>
      <c r="G38" s="31"/>
      <c r="H38" s="32">
        <f t="shared" si="14"/>
        <v>0</v>
      </c>
      <c r="I38" s="33"/>
      <c r="J38" s="34">
        <f t="shared" si="8"/>
        <v>-90</v>
      </c>
      <c r="K38" s="35"/>
      <c r="L38" s="36"/>
      <c r="M38" s="37"/>
      <c r="N38" s="91"/>
      <c r="O38" s="107"/>
      <c r="P38" s="36"/>
      <c r="Q38" s="38"/>
      <c r="R38" s="211"/>
      <c r="S38" s="212"/>
      <c r="T38" s="212"/>
      <c r="U38" s="212"/>
      <c r="V38" s="213"/>
      <c r="W38" s="45" t="s">
        <v>18</v>
      </c>
      <c r="X38" s="146"/>
      <c r="Y38" s="147" t="s">
        <v>45</v>
      </c>
      <c r="Z38" s="148"/>
      <c r="AA38" s="149">
        <f t="shared" si="9"/>
        <v>0</v>
      </c>
      <c r="AB38" s="150"/>
      <c r="AC38" s="151" t="s">
        <v>45</v>
      </c>
      <c r="AD38" s="152"/>
      <c r="AE38" s="153">
        <f t="shared" si="10"/>
        <v>0</v>
      </c>
      <c r="AF38" s="154"/>
      <c r="AG38" s="155" t="s">
        <v>45</v>
      </c>
      <c r="AH38" s="156"/>
      <c r="AI38" s="157">
        <f t="shared" si="11"/>
        <v>0</v>
      </c>
    </row>
    <row r="39" spans="1:35" s="39" customFormat="1" ht="26.25" hidden="1" customHeight="1" x14ac:dyDescent="0.45">
      <c r="A39" s="26"/>
      <c r="B39" s="27"/>
      <c r="C39" s="28"/>
      <c r="D39" s="29"/>
      <c r="E39" s="30">
        <f t="shared" si="6"/>
        <v>0</v>
      </c>
      <c r="F39" s="31"/>
      <c r="G39" s="31"/>
      <c r="H39" s="32">
        <f t="shared" si="14"/>
        <v>0</v>
      </c>
      <c r="I39" s="33"/>
      <c r="J39" s="34">
        <f t="shared" si="8"/>
        <v>-90</v>
      </c>
      <c r="K39" s="35"/>
      <c r="L39" s="36"/>
      <c r="M39" s="37"/>
      <c r="N39" s="91"/>
      <c r="O39" s="107"/>
      <c r="P39" s="36"/>
      <c r="Q39" s="38"/>
      <c r="R39" s="211"/>
      <c r="S39" s="212"/>
      <c r="T39" s="212"/>
      <c r="U39" s="212"/>
      <c r="V39" s="213"/>
      <c r="W39" s="45" t="s">
        <v>18</v>
      </c>
      <c r="X39" s="146"/>
      <c r="Y39" s="147" t="s">
        <v>45</v>
      </c>
      <c r="Z39" s="148"/>
      <c r="AA39" s="149">
        <f t="shared" si="9"/>
        <v>0</v>
      </c>
      <c r="AB39" s="150"/>
      <c r="AC39" s="151" t="s">
        <v>45</v>
      </c>
      <c r="AD39" s="152"/>
      <c r="AE39" s="153">
        <f t="shared" si="10"/>
        <v>0</v>
      </c>
      <c r="AF39" s="154"/>
      <c r="AG39" s="155" t="s">
        <v>45</v>
      </c>
      <c r="AH39" s="156"/>
      <c r="AI39" s="157">
        <f t="shared" si="11"/>
        <v>0</v>
      </c>
    </row>
    <row r="40" spans="1:35" s="39" customFormat="1" ht="26.25" hidden="1" customHeight="1" x14ac:dyDescent="0.45">
      <c r="A40" s="26"/>
      <c r="B40" s="27"/>
      <c r="C40" s="28"/>
      <c r="D40" s="29"/>
      <c r="E40" s="30">
        <f t="shared" si="6"/>
        <v>0</v>
      </c>
      <c r="F40" s="31"/>
      <c r="G40" s="31"/>
      <c r="H40" s="32">
        <f t="shared" si="14"/>
        <v>0</v>
      </c>
      <c r="I40" s="33"/>
      <c r="J40" s="34">
        <f t="shared" si="8"/>
        <v>-90</v>
      </c>
      <c r="K40" s="35"/>
      <c r="L40" s="36"/>
      <c r="M40" s="37"/>
      <c r="N40" s="91"/>
      <c r="O40" s="107"/>
      <c r="P40" s="36"/>
      <c r="Q40" s="38"/>
      <c r="R40" s="211"/>
      <c r="S40" s="212"/>
      <c r="T40" s="212"/>
      <c r="U40" s="212"/>
      <c r="V40" s="213"/>
      <c r="W40" s="45" t="s">
        <v>18</v>
      </c>
      <c r="X40" s="146"/>
      <c r="Y40" s="147" t="s">
        <v>45</v>
      </c>
      <c r="Z40" s="148"/>
      <c r="AA40" s="149">
        <f t="shared" si="9"/>
        <v>0</v>
      </c>
      <c r="AB40" s="150"/>
      <c r="AC40" s="151" t="s">
        <v>45</v>
      </c>
      <c r="AD40" s="152"/>
      <c r="AE40" s="153">
        <f t="shared" si="10"/>
        <v>0</v>
      </c>
      <c r="AF40" s="154"/>
      <c r="AG40" s="155" t="s">
        <v>45</v>
      </c>
      <c r="AH40" s="156"/>
      <c r="AI40" s="157">
        <f t="shared" si="11"/>
        <v>0</v>
      </c>
    </row>
    <row r="41" spans="1:35" s="39" customFormat="1" ht="26.25" hidden="1" customHeight="1" x14ac:dyDescent="0.45">
      <c r="A41" s="26"/>
      <c r="B41" s="27"/>
      <c r="C41" s="28"/>
      <c r="D41" s="29"/>
      <c r="E41" s="30">
        <f t="shared" si="6"/>
        <v>0</v>
      </c>
      <c r="F41" s="31"/>
      <c r="G41" s="31"/>
      <c r="H41" s="32">
        <f t="shared" si="14"/>
        <v>0</v>
      </c>
      <c r="I41" s="33"/>
      <c r="J41" s="34">
        <f t="shared" si="8"/>
        <v>-90</v>
      </c>
      <c r="K41" s="35"/>
      <c r="L41" s="36"/>
      <c r="M41" s="37"/>
      <c r="N41" s="91"/>
      <c r="O41" s="107"/>
      <c r="P41" s="36"/>
      <c r="Q41" s="38"/>
      <c r="R41" s="211"/>
      <c r="S41" s="212"/>
      <c r="T41" s="212"/>
      <c r="U41" s="212"/>
      <c r="V41" s="213"/>
      <c r="W41" s="45" t="s">
        <v>18</v>
      </c>
      <c r="X41" s="146"/>
      <c r="Y41" s="147" t="s">
        <v>45</v>
      </c>
      <c r="Z41" s="148"/>
      <c r="AA41" s="149">
        <f t="shared" si="9"/>
        <v>0</v>
      </c>
      <c r="AB41" s="150"/>
      <c r="AC41" s="151" t="s">
        <v>45</v>
      </c>
      <c r="AD41" s="152"/>
      <c r="AE41" s="153">
        <f t="shared" si="10"/>
        <v>0</v>
      </c>
      <c r="AF41" s="154"/>
      <c r="AG41" s="155" t="s">
        <v>45</v>
      </c>
      <c r="AH41" s="156"/>
      <c r="AI41" s="157">
        <f t="shared" si="11"/>
        <v>0</v>
      </c>
    </row>
    <row r="42" spans="1:35" s="39" customFormat="1" ht="26.25" hidden="1" customHeight="1" x14ac:dyDescent="0.45">
      <c r="A42" s="26"/>
      <c r="B42" s="27"/>
      <c r="C42" s="28"/>
      <c r="D42" s="29"/>
      <c r="E42" s="30">
        <f t="shared" si="6"/>
        <v>0</v>
      </c>
      <c r="F42" s="31"/>
      <c r="G42" s="31"/>
      <c r="H42" s="32">
        <f t="shared" si="14"/>
        <v>0</v>
      </c>
      <c r="I42" s="33"/>
      <c r="J42" s="34">
        <f t="shared" si="8"/>
        <v>-90</v>
      </c>
      <c r="K42" s="35"/>
      <c r="L42" s="36"/>
      <c r="M42" s="37"/>
      <c r="N42" s="91"/>
      <c r="O42" s="107"/>
      <c r="P42" s="36"/>
      <c r="Q42" s="38"/>
      <c r="R42" s="211"/>
      <c r="S42" s="212"/>
      <c r="T42" s="212"/>
      <c r="U42" s="212"/>
      <c r="V42" s="213"/>
      <c r="W42" s="45" t="s">
        <v>18</v>
      </c>
      <c r="X42" s="146"/>
      <c r="Y42" s="147" t="s">
        <v>45</v>
      </c>
      <c r="Z42" s="148"/>
      <c r="AA42" s="149">
        <f t="shared" si="9"/>
        <v>0</v>
      </c>
      <c r="AB42" s="150"/>
      <c r="AC42" s="151" t="s">
        <v>45</v>
      </c>
      <c r="AD42" s="152"/>
      <c r="AE42" s="153">
        <f t="shared" si="10"/>
        <v>0</v>
      </c>
      <c r="AF42" s="154"/>
      <c r="AG42" s="155" t="s">
        <v>45</v>
      </c>
      <c r="AH42" s="156"/>
      <c r="AI42" s="157">
        <f t="shared" si="11"/>
        <v>0</v>
      </c>
    </row>
    <row r="43" spans="1:35" s="39" customFormat="1" ht="26.25" hidden="1" customHeight="1" x14ac:dyDescent="0.45">
      <c r="A43" s="26"/>
      <c r="B43" s="27"/>
      <c r="C43" s="28"/>
      <c r="D43" s="29"/>
      <c r="E43" s="30">
        <f t="shared" si="6"/>
        <v>0</v>
      </c>
      <c r="F43" s="31"/>
      <c r="G43" s="31"/>
      <c r="H43" s="32">
        <f>E43-G43-F43</f>
        <v>0</v>
      </c>
      <c r="I43" s="33"/>
      <c r="J43" s="34">
        <f t="shared" si="8"/>
        <v>-90</v>
      </c>
      <c r="K43" s="35"/>
      <c r="L43" s="36"/>
      <c r="M43" s="37"/>
      <c r="N43" s="91"/>
      <c r="O43" s="107"/>
      <c r="P43" s="36"/>
      <c r="Q43" s="38"/>
      <c r="R43" s="211"/>
      <c r="S43" s="212"/>
      <c r="T43" s="212"/>
      <c r="U43" s="212"/>
      <c r="V43" s="213"/>
      <c r="W43" s="45" t="s">
        <v>18</v>
      </c>
      <c r="X43" s="146"/>
      <c r="Y43" s="147" t="s">
        <v>45</v>
      </c>
      <c r="Z43" s="148"/>
      <c r="AA43" s="149">
        <f t="shared" si="9"/>
        <v>0</v>
      </c>
      <c r="AB43" s="150"/>
      <c r="AC43" s="151" t="s">
        <v>45</v>
      </c>
      <c r="AD43" s="152"/>
      <c r="AE43" s="153">
        <f t="shared" si="10"/>
        <v>0</v>
      </c>
      <c r="AF43" s="154"/>
      <c r="AG43" s="155" t="s">
        <v>45</v>
      </c>
      <c r="AH43" s="156"/>
      <c r="AI43" s="157">
        <f t="shared" si="11"/>
        <v>0</v>
      </c>
    </row>
    <row r="44" spans="1:35" s="39" customFormat="1" ht="26.25" hidden="1" customHeight="1" x14ac:dyDescent="0.45">
      <c r="A44" s="26"/>
      <c r="B44" s="27"/>
      <c r="C44" s="28"/>
      <c r="D44" s="29"/>
      <c r="E44" s="30">
        <f t="shared" si="6"/>
        <v>0</v>
      </c>
      <c r="F44" s="31"/>
      <c r="G44" s="31"/>
      <c r="H44" s="32">
        <f t="shared" ref="H44:H49" si="15">E44-G44-F44</f>
        <v>0</v>
      </c>
      <c r="I44" s="33"/>
      <c r="J44" s="34">
        <f t="shared" si="8"/>
        <v>-90</v>
      </c>
      <c r="K44" s="35"/>
      <c r="L44" s="36"/>
      <c r="M44" s="37"/>
      <c r="N44" s="91"/>
      <c r="O44" s="107"/>
      <c r="P44" s="36"/>
      <c r="Q44" s="38"/>
      <c r="R44" s="211"/>
      <c r="S44" s="212"/>
      <c r="T44" s="212"/>
      <c r="U44" s="212"/>
      <c r="V44" s="213"/>
      <c r="W44" s="45" t="s">
        <v>18</v>
      </c>
      <c r="X44" s="146"/>
      <c r="Y44" s="147" t="s">
        <v>45</v>
      </c>
      <c r="Z44" s="148"/>
      <c r="AA44" s="149">
        <f t="shared" si="9"/>
        <v>0</v>
      </c>
      <c r="AB44" s="150"/>
      <c r="AC44" s="151" t="s">
        <v>45</v>
      </c>
      <c r="AD44" s="152"/>
      <c r="AE44" s="153">
        <f t="shared" si="10"/>
        <v>0</v>
      </c>
      <c r="AF44" s="154"/>
      <c r="AG44" s="155" t="s">
        <v>45</v>
      </c>
      <c r="AH44" s="156"/>
      <c r="AI44" s="157">
        <f t="shared" si="11"/>
        <v>0</v>
      </c>
    </row>
    <row r="45" spans="1:35" s="39" customFormat="1" ht="26.25" hidden="1" customHeight="1" x14ac:dyDescent="0.45">
      <c r="A45" s="26"/>
      <c r="B45" s="27"/>
      <c r="C45" s="28"/>
      <c r="D45" s="29"/>
      <c r="E45" s="30">
        <f t="shared" si="6"/>
        <v>0</v>
      </c>
      <c r="F45" s="31"/>
      <c r="G45" s="31"/>
      <c r="H45" s="32">
        <f t="shared" si="15"/>
        <v>0</v>
      </c>
      <c r="I45" s="33"/>
      <c r="J45" s="34">
        <f t="shared" si="8"/>
        <v>-90</v>
      </c>
      <c r="K45" s="35"/>
      <c r="L45" s="36"/>
      <c r="M45" s="37"/>
      <c r="N45" s="91"/>
      <c r="O45" s="107"/>
      <c r="P45" s="36"/>
      <c r="Q45" s="38"/>
      <c r="R45" s="211"/>
      <c r="S45" s="212"/>
      <c r="T45" s="212"/>
      <c r="U45" s="212"/>
      <c r="V45" s="213"/>
      <c r="W45" s="45" t="s">
        <v>18</v>
      </c>
      <c r="X45" s="146"/>
      <c r="Y45" s="147" t="s">
        <v>45</v>
      </c>
      <c r="Z45" s="148"/>
      <c r="AA45" s="149">
        <f t="shared" si="9"/>
        <v>0</v>
      </c>
      <c r="AB45" s="150"/>
      <c r="AC45" s="151" t="s">
        <v>45</v>
      </c>
      <c r="AD45" s="152"/>
      <c r="AE45" s="153">
        <f t="shared" si="10"/>
        <v>0</v>
      </c>
      <c r="AF45" s="154"/>
      <c r="AG45" s="155" t="s">
        <v>45</v>
      </c>
      <c r="AH45" s="156"/>
      <c r="AI45" s="157">
        <f t="shared" si="11"/>
        <v>0</v>
      </c>
    </row>
    <row r="46" spans="1:35" s="39" customFormat="1" ht="26.25" hidden="1" customHeight="1" x14ac:dyDescent="0.45">
      <c r="A46" s="26"/>
      <c r="B46" s="27"/>
      <c r="C46" s="28"/>
      <c r="D46" s="29"/>
      <c r="E46" s="30">
        <f t="shared" si="6"/>
        <v>0</v>
      </c>
      <c r="F46" s="31"/>
      <c r="G46" s="31"/>
      <c r="H46" s="32">
        <f t="shared" si="15"/>
        <v>0</v>
      </c>
      <c r="I46" s="33"/>
      <c r="J46" s="34">
        <f t="shared" si="8"/>
        <v>-90</v>
      </c>
      <c r="K46" s="35"/>
      <c r="L46" s="36"/>
      <c r="M46" s="37"/>
      <c r="N46" s="91"/>
      <c r="O46" s="107"/>
      <c r="P46" s="36"/>
      <c r="Q46" s="38"/>
      <c r="R46" s="211"/>
      <c r="S46" s="212"/>
      <c r="T46" s="212"/>
      <c r="U46" s="212"/>
      <c r="V46" s="213"/>
      <c r="W46" s="45" t="s">
        <v>18</v>
      </c>
      <c r="X46" s="146"/>
      <c r="Y46" s="147" t="s">
        <v>45</v>
      </c>
      <c r="Z46" s="148"/>
      <c r="AA46" s="149">
        <f t="shared" si="9"/>
        <v>0</v>
      </c>
      <c r="AB46" s="150"/>
      <c r="AC46" s="151" t="s">
        <v>45</v>
      </c>
      <c r="AD46" s="152"/>
      <c r="AE46" s="153">
        <f t="shared" si="10"/>
        <v>0</v>
      </c>
      <c r="AF46" s="154"/>
      <c r="AG46" s="155" t="s">
        <v>45</v>
      </c>
      <c r="AH46" s="156"/>
      <c r="AI46" s="157">
        <f t="shared" si="11"/>
        <v>0</v>
      </c>
    </row>
    <row r="47" spans="1:35" s="39" customFormat="1" ht="26.25" hidden="1" customHeight="1" x14ac:dyDescent="0.45">
      <c r="A47" s="26"/>
      <c r="B47" s="27"/>
      <c r="C47" s="28"/>
      <c r="D47" s="29"/>
      <c r="E47" s="30">
        <f t="shared" si="6"/>
        <v>0</v>
      </c>
      <c r="F47" s="31"/>
      <c r="G47" s="31"/>
      <c r="H47" s="32">
        <f t="shared" si="15"/>
        <v>0</v>
      </c>
      <c r="I47" s="33"/>
      <c r="J47" s="34">
        <f t="shared" si="8"/>
        <v>-90</v>
      </c>
      <c r="K47" s="35"/>
      <c r="L47" s="36"/>
      <c r="M47" s="37"/>
      <c r="N47" s="91"/>
      <c r="O47" s="107"/>
      <c r="P47" s="36"/>
      <c r="Q47" s="38"/>
      <c r="R47" s="211"/>
      <c r="S47" s="212"/>
      <c r="T47" s="212"/>
      <c r="U47" s="212"/>
      <c r="V47" s="213"/>
      <c r="W47" s="45" t="s">
        <v>18</v>
      </c>
      <c r="X47" s="146"/>
      <c r="Y47" s="147" t="s">
        <v>45</v>
      </c>
      <c r="Z47" s="148"/>
      <c r="AA47" s="149">
        <f t="shared" si="9"/>
        <v>0</v>
      </c>
      <c r="AB47" s="150"/>
      <c r="AC47" s="151" t="s">
        <v>45</v>
      </c>
      <c r="AD47" s="152"/>
      <c r="AE47" s="153">
        <f t="shared" si="10"/>
        <v>0</v>
      </c>
      <c r="AF47" s="154"/>
      <c r="AG47" s="155" t="s">
        <v>45</v>
      </c>
      <c r="AH47" s="156"/>
      <c r="AI47" s="157">
        <f t="shared" si="11"/>
        <v>0</v>
      </c>
    </row>
    <row r="48" spans="1:35" s="39" customFormat="1" ht="26.25" hidden="1" customHeight="1" x14ac:dyDescent="0.45">
      <c r="A48" s="26"/>
      <c r="B48" s="27"/>
      <c r="C48" s="28"/>
      <c r="D48" s="29"/>
      <c r="E48" s="30">
        <f t="shared" si="6"/>
        <v>0</v>
      </c>
      <c r="F48" s="31"/>
      <c r="G48" s="31"/>
      <c r="H48" s="32">
        <f t="shared" si="15"/>
        <v>0</v>
      </c>
      <c r="I48" s="33"/>
      <c r="J48" s="34">
        <f t="shared" si="8"/>
        <v>-90</v>
      </c>
      <c r="K48" s="35"/>
      <c r="L48" s="36"/>
      <c r="M48" s="37"/>
      <c r="N48" s="91"/>
      <c r="O48" s="107"/>
      <c r="P48" s="36"/>
      <c r="Q48" s="38"/>
      <c r="R48" s="211"/>
      <c r="S48" s="212"/>
      <c r="T48" s="212"/>
      <c r="U48" s="212"/>
      <c r="V48" s="213"/>
      <c r="W48" s="45" t="s">
        <v>18</v>
      </c>
      <c r="X48" s="146"/>
      <c r="Y48" s="147" t="s">
        <v>45</v>
      </c>
      <c r="Z48" s="148"/>
      <c r="AA48" s="149">
        <f t="shared" si="9"/>
        <v>0</v>
      </c>
      <c r="AB48" s="150"/>
      <c r="AC48" s="151" t="s">
        <v>45</v>
      </c>
      <c r="AD48" s="152"/>
      <c r="AE48" s="153">
        <f t="shared" si="10"/>
        <v>0</v>
      </c>
      <c r="AF48" s="154"/>
      <c r="AG48" s="155" t="s">
        <v>45</v>
      </c>
      <c r="AH48" s="156"/>
      <c r="AI48" s="157">
        <f t="shared" si="11"/>
        <v>0</v>
      </c>
    </row>
    <row r="49" spans="1:35" s="39" customFormat="1" ht="26.25" hidden="1" customHeight="1" x14ac:dyDescent="0.45">
      <c r="A49" s="26"/>
      <c r="B49" s="27"/>
      <c r="C49" s="28"/>
      <c r="D49" s="29"/>
      <c r="E49" s="30">
        <f t="shared" si="6"/>
        <v>0</v>
      </c>
      <c r="F49" s="31"/>
      <c r="G49" s="31"/>
      <c r="H49" s="32">
        <f t="shared" si="15"/>
        <v>0</v>
      </c>
      <c r="I49" s="33"/>
      <c r="J49" s="34">
        <f t="shared" si="8"/>
        <v>-90</v>
      </c>
      <c r="K49" s="35"/>
      <c r="L49" s="36"/>
      <c r="M49" s="37"/>
      <c r="N49" s="91"/>
      <c r="O49" s="107"/>
      <c r="P49" s="36"/>
      <c r="Q49" s="38"/>
      <c r="R49" s="211"/>
      <c r="S49" s="212"/>
      <c r="T49" s="212"/>
      <c r="U49" s="212"/>
      <c r="V49" s="213"/>
      <c r="W49" s="45" t="s">
        <v>18</v>
      </c>
      <c r="X49" s="146"/>
      <c r="Y49" s="147" t="s">
        <v>45</v>
      </c>
      <c r="Z49" s="148"/>
      <c r="AA49" s="149">
        <f t="shared" si="9"/>
        <v>0</v>
      </c>
      <c r="AB49" s="150"/>
      <c r="AC49" s="151" t="s">
        <v>45</v>
      </c>
      <c r="AD49" s="152"/>
      <c r="AE49" s="153">
        <f t="shared" si="10"/>
        <v>0</v>
      </c>
      <c r="AF49" s="154"/>
      <c r="AG49" s="155" t="s">
        <v>45</v>
      </c>
      <c r="AH49" s="156"/>
      <c r="AI49" s="157">
        <f t="shared" si="11"/>
        <v>0</v>
      </c>
    </row>
    <row r="50" spans="1:35" s="39" customFormat="1" ht="26.25" hidden="1" customHeight="1" x14ac:dyDescent="0.45">
      <c r="A50" s="26"/>
      <c r="B50" s="27"/>
      <c r="C50" s="28"/>
      <c r="D50" s="29"/>
      <c r="E50" s="30">
        <f t="shared" si="6"/>
        <v>0</v>
      </c>
      <c r="F50" s="31"/>
      <c r="G50" s="31"/>
      <c r="H50" s="32">
        <f>E50-G50-F50</f>
        <v>0</v>
      </c>
      <c r="I50" s="33"/>
      <c r="J50" s="34">
        <f t="shared" si="8"/>
        <v>-90</v>
      </c>
      <c r="K50" s="35"/>
      <c r="L50" s="36"/>
      <c r="M50" s="37"/>
      <c r="N50" s="91"/>
      <c r="O50" s="107"/>
      <c r="P50" s="36"/>
      <c r="Q50" s="38"/>
      <c r="R50" s="211"/>
      <c r="S50" s="212"/>
      <c r="T50" s="212"/>
      <c r="U50" s="212"/>
      <c r="V50" s="213"/>
      <c r="W50" s="45" t="s">
        <v>18</v>
      </c>
      <c r="X50" s="146"/>
      <c r="Y50" s="147" t="s">
        <v>45</v>
      </c>
      <c r="Z50" s="148"/>
      <c r="AA50" s="149">
        <f t="shared" si="9"/>
        <v>0</v>
      </c>
      <c r="AB50" s="150"/>
      <c r="AC50" s="151" t="s">
        <v>45</v>
      </c>
      <c r="AD50" s="152"/>
      <c r="AE50" s="153">
        <f t="shared" si="10"/>
        <v>0</v>
      </c>
      <c r="AF50" s="154"/>
      <c r="AG50" s="155" t="s">
        <v>45</v>
      </c>
      <c r="AH50" s="156"/>
      <c r="AI50" s="157">
        <f t="shared" si="11"/>
        <v>0</v>
      </c>
    </row>
    <row r="51" spans="1:35" s="39" customFormat="1" ht="26.25" hidden="1" customHeight="1" x14ac:dyDescent="0.45">
      <c r="A51" s="26"/>
      <c r="B51" s="27"/>
      <c r="C51" s="28"/>
      <c r="D51" s="29"/>
      <c r="E51" s="30">
        <f t="shared" si="6"/>
        <v>0</v>
      </c>
      <c r="F51" s="31"/>
      <c r="G51" s="31"/>
      <c r="H51" s="32">
        <f t="shared" ref="H51:H57" si="16">E51-G51-F51</f>
        <v>0</v>
      </c>
      <c r="I51" s="33"/>
      <c r="J51" s="34">
        <f t="shared" si="8"/>
        <v>-90</v>
      </c>
      <c r="K51" s="35"/>
      <c r="L51" s="36"/>
      <c r="M51" s="37"/>
      <c r="N51" s="91"/>
      <c r="O51" s="107"/>
      <c r="P51" s="36"/>
      <c r="Q51" s="38"/>
      <c r="R51" s="211"/>
      <c r="S51" s="212"/>
      <c r="T51" s="212"/>
      <c r="U51" s="212"/>
      <c r="V51" s="213"/>
      <c r="W51" s="45" t="s">
        <v>18</v>
      </c>
      <c r="X51" s="146"/>
      <c r="Y51" s="147" t="s">
        <v>45</v>
      </c>
      <c r="Z51" s="148"/>
      <c r="AA51" s="149">
        <f t="shared" si="9"/>
        <v>0</v>
      </c>
      <c r="AB51" s="150"/>
      <c r="AC51" s="151" t="s">
        <v>45</v>
      </c>
      <c r="AD51" s="152"/>
      <c r="AE51" s="153">
        <f t="shared" si="10"/>
        <v>0</v>
      </c>
      <c r="AF51" s="154"/>
      <c r="AG51" s="155" t="s">
        <v>45</v>
      </c>
      <c r="AH51" s="156"/>
      <c r="AI51" s="157">
        <f t="shared" si="11"/>
        <v>0</v>
      </c>
    </row>
    <row r="52" spans="1:35" s="39" customFormat="1" ht="26.25" hidden="1" customHeight="1" x14ac:dyDescent="0.45">
      <c r="A52" s="26"/>
      <c r="B52" s="27"/>
      <c r="C52" s="28"/>
      <c r="D52" s="29"/>
      <c r="E52" s="30">
        <f t="shared" si="6"/>
        <v>0</v>
      </c>
      <c r="F52" s="31"/>
      <c r="G52" s="31"/>
      <c r="H52" s="32">
        <f t="shared" si="16"/>
        <v>0</v>
      </c>
      <c r="I52" s="33"/>
      <c r="J52" s="34">
        <f t="shared" si="8"/>
        <v>-90</v>
      </c>
      <c r="K52" s="35"/>
      <c r="L52" s="36"/>
      <c r="M52" s="37"/>
      <c r="N52" s="91"/>
      <c r="O52" s="107"/>
      <c r="P52" s="36"/>
      <c r="Q52" s="38"/>
      <c r="R52" s="211"/>
      <c r="S52" s="212"/>
      <c r="T52" s="212"/>
      <c r="U52" s="212"/>
      <c r="V52" s="213"/>
      <c r="W52" s="45" t="s">
        <v>18</v>
      </c>
      <c r="X52" s="146"/>
      <c r="Y52" s="147" t="s">
        <v>45</v>
      </c>
      <c r="Z52" s="148"/>
      <c r="AA52" s="149">
        <f t="shared" si="9"/>
        <v>0</v>
      </c>
      <c r="AB52" s="150"/>
      <c r="AC52" s="151" t="s">
        <v>45</v>
      </c>
      <c r="AD52" s="152"/>
      <c r="AE52" s="153">
        <f t="shared" si="10"/>
        <v>0</v>
      </c>
      <c r="AF52" s="154"/>
      <c r="AG52" s="155" t="s">
        <v>45</v>
      </c>
      <c r="AH52" s="156"/>
      <c r="AI52" s="157">
        <f t="shared" si="11"/>
        <v>0</v>
      </c>
    </row>
    <row r="53" spans="1:35" s="39" customFormat="1" ht="26.25" hidden="1" customHeight="1" x14ac:dyDescent="0.45">
      <c r="A53" s="26"/>
      <c r="B53" s="27"/>
      <c r="C53" s="28"/>
      <c r="D53" s="29"/>
      <c r="E53" s="30">
        <f t="shared" si="6"/>
        <v>0</v>
      </c>
      <c r="F53" s="31"/>
      <c r="G53" s="31"/>
      <c r="H53" s="32">
        <f t="shared" si="16"/>
        <v>0</v>
      </c>
      <c r="I53" s="33"/>
      <c r="J53" s="34">
        <f t="shared" si="8"/>
        <v>-90</v>
      </c>
      <c r="K53" s="35"/>
      <c r="L53" s="36"/>
      <c r="M53" s="37"/>
      <c r="N53" s="91"/>
      <c r="O53" s="107"/>
      <c r="P53" s="36"/>
      <c r="Q53" s="38"/>
      <c r="R53" s="211"/>
      <c r="S53" s="212"/>
      <c r="T53" s="212"/>
      <c r="U53" s="212"/>
      <c r="V53" s="213"/>
      <c r="W53" s="45" t="s">
        <v>18</v>
      </c>
      <c r="X53" s="146"/>
      <c r="Y53" s="147" t="s">
        <v>45</v>
      </c>
      <c r="Z53" s="148"/>
      <c r="AA53" s="149">
        <f t="shared" si="9"/>
        <v>0</v>
      </c>
      <c r="AB53" s="150"/>
      <c r="AC53" s="151" t="s">
        <v>45</v>
      </c>
      <c r="AD53" s="152"/>
      <c r="AE53" s="153">
        <f t="shared" si="10"/>
        <v>0</v>
      </c>
      <c r="AF53" s="154"/>
      <c r="AG53" s="155" t="s">
        <v>45</v>
      </c>
      <c r="AH53" s="156"/>
      <c r="AI53" s="157">
        <f t="shared" si="11"/>
        <v>0</v>
      </c>
    </row>
    <row r="54" spans="1:35" s="39" customFormat="1" ht="26.25" hidden="1" customHeight="1" x14ac:dyDescent="0.45">
      <c r="A54" s="26"/>
      <c r="B54" s="27"/>
      <c r="C54" s="28"/>
      <c r="D54" s="29"/>
      <c r="E54" s="30">
        <f t="shared" si="6"/>
        <v>0</v>
      </c>
      <c r="F54" s="31"/>
      <c r="G54" s="31"/>
      <c r="H54" s="32">
        <f t="shared" si="16"/>
        <v>0</v>
      </c>
      <c r="I54" s="33"/>
      <c r="J54" s="34">
        <f t="shared" si="8"/>
        <v>-90</v>
      </c>
      <c r="K54" s="35"/>
      <c r="L54" s="36"/>
      <c r="M54" s="37"/>
      <c r="N54" s="91"/>
      <c r="O54" s="107"/>
      <c r="P54" s="36"/>
      <c r="Q54" s="38"/>
      <c r="R54" s="211"/>
      <c r="S54" s="212"/>
      <c r="T54" s="212"/>
      <c r="U54" s="212"/>
      <c r="V54" s="213"/>
      <c r="W54" s="45" t="s">
        <v>18</v>
      </c>
      <c r="X54" s="146"/>
      <c r="Y54" s="147" t="s">
        <v>45</v>
      </c>
      <c r="Z54" s="148"/>
      <c r="AA54" s="149">
        <f t="shared" si="9"/>
        <v>0</v>
      </c>
      <c r="AB54" s="150"/>
      <c r="AC54" s="151" t="s">
        <v>45</v>
      </c>
      <c r="AD54" s="152"/>
      <c r="AE54" s="153">
        <f t="shared" si="10"/>
        <v>0</v>
      </c>
      <c r="AF54" s="154"/>
      <c r="AG54" s="155" t="s">
        <v>45</v>
      </c>
      <c r="AH54" s="156"/>
      <c r="AI54" s="157">
        <f t="shared" si="11"/>
        <v>0</v>
      </c>
    </row>
    <row r="55" spans="1:35" s="39" customFormat="1" ht="26.25" hidden="1" customHeight="1" x14ac:dyDescent="0.45">
      <c r="A55" s="26"/>
      <c r="B55" s="27"/>
      <c r="C55" s="28"/>
      <c r="D55" s="29"/>
      <c r="E55" s="30">
        <f t="shared" si="6"/>
        <v>0</v>
      </c>
      <c r="F55" s="31"/>
      <c r="G55" s="31"/>
      <c r="H55" s="32">
        <f t="shared" si="16"/>
        <v>0</v>
      </c>
      <c r="I55" s="33"/>
      <c r="J55" s="34">
        <f t="shared" si="8"/>
        <v>-90</v>
      </c>
      <c r="K55" s="35"/>
      <c r="L55" s="36"/>
      <c r="M55" s="37"/>
      <c r="N55" s="91"/>
      <c r="O55" s="107"/>
      <c r="P55" s="36"/>
      <c r="Q55" s="38"/>
      <c r="R55" s="211"/>
      <c r="S55" s="212"/>
      <c r="T55" s="212"/>
      <c r="U55" s="212"/>
      <c r="V55" s="213"/>
      <c r="W55" s="45" t="s">
        <v>18</v>
      </c>
      <c r="X55" s="146"/>
      <c r="Y55" s="147" t="s">
        <v>45</v>
      </c>
      <c r="Z55" s="148"/>
      <c r="AA55" s="149">
        <f t="shared" si="9"/>
        <v>0</v>
      </c>
      <c r="AB55" s="150"/>
      <c r="AC55" s="151" t="s">
        <v>45</v>
      </c>
      <c r="AD55" s="152"/>
      <c r="AE55" s="153">
        <f t="shared" si="10"/>
        <v>0</v>
      </c>
      <c r="AF55" s="154"/>
      <c r="AG55" s="155" t="s">
        <v>45</v>
      </c>
      <c r="AH55" s="156"/>
      <c r="AI55" s="157">
        <f t="shared" si="11"/>
        <v>0</v>
      </c>
    </row>
    <row r="56" spans="1:35" s="39" customFormat="1" ht="26.25" hidden="1" customHeight="1" x14ac:dyDescent="0.45">
      <c r="A56" s="26"/>
      <c r="B56" s="27"/>
      <c r="C56" s="28"/>
      <c r="D56" s="29"/>
      <c r="E56" s="30">
        <f t="shared" si="6"/>
        <v>0</v>
      </c>
      <c r="F56" s="31"/>
      <c r="G56" s="31"/>
      <c r="H56" s="32">
        <f t="shared" si="16"/>
        <v>0</v>
      </c>
      <c r="I56" s="33"/>
      <c r="J56" s="34">
        <f t="shared" si="8"/>
        <v>-90</v>
      </c>
      <c r="K56" s="35"/>
      <c r="L56" s="36"/>
      <c r="M56" s="37"/>
      <c r="N56" s="91"/>
      <c r="O56" s="107"/>
      <c r="P56" s="36"/>
      <c r="Q56" s="38"/>
      <c r="R56" s="211"/>
      <c r="S56" s="212"/>
      <c r="T56" s="212"/>
      <c r="U56" s="212"/>
      <c r="V56" s="213"/>
      <c r="W56" s="45" t="s">
        <v>18</v>
      </c>
      <c r="X56" s="146" t="s">
        <v>18</v>
      </c>
      <c r="Y56" s="147" t="s">
        <v>18</v>
      </c>
      <c r="Z56" s="148" t="s">
        <v>18</v>
      </c>
      <c r="AA56" s="149" t="s">
        <v>18</v>
      </c>
      <c r="AB56" s="150" t="s">
        <v>18</v>
      </c>
      <c r="AC56" s="151" t="s">
        <v>18</v>
      </c>
      <c r="AD56" s="152" t="s">
        <v>18</v>
      </c>
      <c r="AE56" s="153" t="s">
        <v>18</v>
      </c>
      <c r="AF56" s="154" t="s">
        <v>18</v>
      </c>
      <c r="AG56" s="155" t="s">
        <v>18</v>
      </c>
      <c r="AH56" s="156" t="s">
        <v>18</v>
      </c>
      <c r="AI56" s="157" t="s">
        <v>18</v>
      </c>
    </row>
    <row r="57" spans="1:35" s="39" customFormat="1" ht="26.25" hidden="1" customHeight="1" x14ac:dyDescent="0.45">
      <c r="A57" s="26"/>
      <c r="B57" s="27"/>
      <c r="C57" s="28"/>
      <c r="D57" s="29"/>
      <c r="E57" s="30">
        <f t="shared" si="6"/>
        <v>0</v>
      </c>
      <c r="F57" s="31"/>
      <c r="G57" s="31"/>
      <c r="H57" s="32">
        <f t="shared" si="16"/>
        <v>0</v>
      </c>
      <c r="I57" s="33"/>
      <c r="J57" s="34">
        <f t="shared" si="8"/>
        <v>-90</v>
      </c>
      <c r="K57" s="35"/>
      <c r="L57" s="36"/>
      <c r="M57" s="37"/>
      <c r="N57" s="91"/>
      <c r="O57" s="107"/>
      <c r="P57" s="36"/>
      <c r="Q57" s="38"/>
      <c r="R57" s="211"/>
      <c r="S57" s="212"/>
      <c r="T57" s="212"/>
      <c r="U57" s="212"/>
      <c r="V57" s="213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 x14ac:dyDescent="0.45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8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23"/>
      <c r="S58" s="224"/>
      <c r="T58" s="224"/>
      <c r="U58" s="224"/>
      <c r="V58" s="225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 x14ac:dyDescent="0.5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26"/>
      <c r="S59" s="227"/>
      <c r="T59" s="227"/>
      <c r="U59" s="227"/>
      <c r="V59" s="228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 x14ac:dyDescent="0.45">
      <c r="B60" s="64"/>
      <c r="D60" s="65"/>
      <c r="E60" s="66">
        <f>SUM(E2:E59)</f>
        <v>133</v>
      </c>
      <c r="F60" s="67">
        <f>SUM(F2:F59)</f>
        <v>10</v>
      </c>
      <c r="G60" s="67">
        <f>SUM(G2:G59)</f>
        <v>25</v>
      </c>
      <c r="H60" s="68">
        <f>E60-F60-G60</f>
        <v>98</v>
      </c>
      <c r="I60" s="69">
        <f t="shared" ref="I60:Q60" si="17">SUM(I2:I59)</f>
        <v>123</v>
      </c>
      <c r="J60" s="70" t="e">
        <f t="shared" si="17"/>
        <v>#VALUE!</v>
      </c>
      <c r="K60" s="71">
        <f t="shared" si="17"/>
        <v>62</v>
      </c>
      <c r="L60" s="72">
        <f t="shared" si="17"/>
        <v>0</v>
      </c>
      <c r="M60" s="73">
        <f t="shared" si="17"/>
        <v>12</v>
      </c>
      <c r="N60" s="94">
        <f t="shared" si="17"/>
        <v>44</v>
      </c>
      <c r="O60" s="105">
        <f t="shared" si="17"/>
        <v>12</v>
      </c>
      <c r="P60" s="99">
        <f t="shared" si="17"/>
        <v>1</v>
      </c>
      <c r="Q60" s="73">
        <f t="shared" si="17"/>
        <v>1</v>
      </c>
      <c r="R60" s="74">
        <f>SUM(L60:Q60)</f>
        <v>70</v>
      </c>
      <c r="S60" s="229" t="s">
        <v>19</v>
      </c>
      <c r="T60" s="230"/>
      <c r="U60" s="230"/>
      <c r="V60" s="231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 x14ac:dyDescent="0.5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20"/>
      <c r="T61" s="221"/>
      <c r="U61" s="221"/>
      <c r="V61" s="222"/>
    </row>
    <row r="62" spans="1:35" s="75" customFormat="1" x14ac:dyDescent="0.45">
      <c r="A62"/>
      <c r="B62" s="1"/>
      <c r="I62" s="85">
        <f>I60+G60</f>
        <v>148</v>
      </c>
      <c r="J62" s="63"/>
      <c r="K62" s="86"/>
      <c r="M62" s="75">
        <f>L60+M60</f>
        <v>12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 x14ac:dyDescent="0.45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31" priority="1" stopIfTrue="1" operator="equal">
      <formula>-90</formula>
    </cfRule>
  </conditionalFormatting>
  <conditionalFormatting sqref="J3:J58">
    <cfRule type="cellIs" dxfId="30" priority="2" operator="equal">
      <formula>0</formula>
    </cfRule>
    <cfRule type="cellIs" dxfId="29" priority="3" operator="lessThan">
      <formula>0</formula>
    </cfRule>
    <cfRule type="cellIs" dxfId="2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508C-B8BA-497F-B199-37DFFF781328}">
  <sheetPr>
    <tabColor rgb="FFFFC000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A18" sqref="A18:XFD18"/>
    </sheetView>
  </sheetViews>
  <sheetFormatPr defaultRowHeight="14.25" x14ac:dyDescent="0.4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3" width="4.3984375" style="63" customWidth="1"/>
    <col min="24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 x14ac:dyDescent="0.45">
      <c r="A1" s="118">
        <v>45384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6" t="s">
        <v>14</v>
      </c>
      <c r="S1" s="197"/>
      <c r="T1" s="197"/>
      <c r="U1" s="197"/>
      <c r="V1" s="19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 thickBot="1" x14ac:dyDescent="0.5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99"/>
      <c r="S2" s="200"/>
      <c r="T2" s="200"/>
      <c r="U2" s="200"/>
      <c r="V2" s="20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 x14ac:dyDescent="0.45">
      <c r="A3" s="26">
        <v>0.41666666666666669</v>
      </c>
      <c r="B3" s="189" t="s">
        <v>68</v>
      </c>
      <c r="C3" s="28">
        <v>4322</v>
      </c>
      <c r="D3" s="29">
        <v>4328</v>
      </c>
      <c r="E3" s="30">
        <f t="shared" ref="E3" si="0">IF(ISBLANK(D3),0,(D3-C3+1))</f>
        <v>7</v>
      </c>
      <c r="F3" s="31">
        <v>4</v>
      </c>
      <c r="G3" s="31">
        <v>0</v>
      </c>
      <c r="H3" s="32">
        <f t="shared" ref="H3" si="1">E3-G3-F3</f>
        <v>3</v>
      </c>
      <c r="I3" s="166">
        <f>3+0</f>
        <v>3</v>
      </c>
      <c r="J3" s="34">
        <f>IF(ISBLANK(I3),-90,(-((I3)-SUM(L3:O3,K3))))</f>
        <v>0</v>
      </c>
      <c r="K3" s="167">
        <v>0</v>
      </c>
      <c r="L3" s="188">
        <v>3</v>
      </c>
      <c r="M3" s="37">
        <v>0</v>
      </c>
      <c r="N3" s="91">
        <v>0</v>
      </c>
      <c r="O3" s="107">
        <v>0</v>
      </c>
      <c r="P3" s="168">
        <v>0</v>
      </c>
      <c r="Q3" s="170">
        <v>0</v>
      </c>
      <c r="R3" s="202" t="s">
        <v>79</v>
      </c>
      <c r="S3" s="203"/>
      <c r="T3" s="203"/>
      <c r="U3" s="203"/>
      <c r="V3" s="204"/>
      <c r="W3" s="171" t="s">
        <v>18</v>
      </c>
      <c r="X3" s="146"/>
      <c r="Y3" s="147" t="s">
        <v>45</v>
      </c>
      <c r="Z3" s="148"/>
      <c r="AA3" s="149">
        <f t="shared" ref="AA3:AA18" si="2">X3+Z3</f>
        <v>0</v>
      </c>
      <c r="AB3" s="150"/>
      <c r="AC3" s="151" t="s">
        <v>45</v>
      </c>
      <c r="AD3" s="152"/>
      <c r="AE3" s="153">
        <f t="shared" ref="AE3:AE18" si="3">AB3+AD3</f>
        <v>0</v>
      </c>
      <c r="AF3" s="154"/>
      <c r="AG3" s="155" t="s">
        <v>45</v>
      </c>
      <c r="AH3" s="156"/>
      <c r="AI3" s="157">
        <f t="shared" ref="AI3:AI18" si="4">AF3+AH3</f>
        <v>0</v>
      </c>
    </row>
    <row r="4" spans="1:35" s="39" customFormat="1" ht="27" customHeight="1" x14ac:dyDescent="0.45">
      <c r="A4" s="172">
        <v>0.41666666666666669</v>
      </c>
      <c r="B4" s="173" t="s">
        <v>69</v>
      </c>
      <c r="C4" s="42" t="s">
        <v>18</v>
      </c>
      <c r="D4" s="43" t="s">
        <v>18</v>
      </c>
      <c r="E4" s="30" t="s">
        <v>18</v>
      </c>
      <c r="F4" s="44" t="s">
        <v>18</v>
      </c>
      <c r="G4" s="45" t="s">
        <v>18</v>
      </c>
      <c r="H4" s="32" t="s">
        <v>18</v>
      </c>
      <c r="I4" s="46" t="s">
        <v>18</v>
      </c>
      <c r="J4" s="34" t="e">
        <f t="shared" ref="J4:J18" si="5">IF(ISBLANK(I4),-90,(-((I4)-SUM(L4:O4,K4))))</f>
        <v>#VALUE!</v>
      </c>
      <c r="K4" s="47" t="s">
        <v>18</v>
      </c>
      <c r="L4" s="48" t="s">
        <v>18</v>
      </c>
      <c r="M4" s="49" t="s">
        <v>18</v>
      </c>
      <c r="N4" s="92" t="s">
        <v>18</v>
      </c>
      <c r="O4" s="103" t="s">
        <v>18</v>
      </c>
      <c r="P4" s="48" t="s">
        <v>18</v>
      </c>
      <c r="Q4" s="92" t="s">
        <v>18</v>
      </c>
      <c r="R4" s="245" t="s">
        <v>56</v>
      </c>
      <c r="S4" s="246"/>
      <c r="T4" s="246"/>
      <c r="U4" s="246"/>
      <c r="V4" s="247"/>
      <c r="W4" s="171">
        <v>60</v>
      </c>
      <c r="X4" s="146" t="s">
        <v>18</v>
      </c>
      <c r="Y4" s="147" t="s">
        <v>18</v>
      </c>
      <c r="Z4" s="148" t="s">
        <v>18</v>
      </c>
      <c r="AA4" s="149" t="s">
        <v>18</v>
      </c>
      <c r="AB4" s="150" t="s">
        <v>18</v>
      </c>
      <c r="AC4" s="151" t="s">
        <v>18</v>
      </c>
      <c r="AD4" s="152" t="s">
        <v>18</v>
      </c>
      <c r="AE4" s="153" t="s">
        <v>18</v>
      </c>
      <c r="AF4" s="154" t="s">
        <v>18</v>
      </c>
      <c r="AG4" s="155" t="s">
        <v>18</v>
      </c>
      <c r="AH4" s="156" t="s">
        <v>18</v>
      </c>
      <c r="AI4" s="157" t="s">
        <v>18</v>
      </c>
    </row>
    <row r="5" spans="1:35" s="39" customFormat="1" ht="27" customHeight="1" x14ac:dyDescent="0.45">
      <c r="A5" s="172">
        <v>0.4375</v>
      </c>
      <c r="B5" s="173" t="s">
        <v>70</v>
      </c>
      <c r="C5" s="42" t="s">
        <v>18</v>
      </c>
      <c r="D5" s="43" t="s">
        <v>18</v>
      </c>
      <c r="E5" s="30" t="s">
        <v>18</v>
      </c>
      <c r="F5" s="44" t="s">
        <v>18</v>
      </c>
      <c r="G5" s="45" t="s">
        <v>18</v>
      </c>
      <c r="H5" s="32" t="s">
        <v>18</v>
      </c>
      <c r="I5" s="46" t="s">
        <v>18</v>
      </c>
      <c r="J5" s="34" t="e">
        <f t="shared" si="5"/>
        <v>#VALUE!</v>
      </c>
      <c r="K5" s="47" t="s">
        <v>18</v>
      </c>
      <c r="L5" s="48" t="s">
        <v>18</v>
      </c>
      <c r="M5" s="49" t="s">
        <v>18</v>
      </c>
      <c r="N5" s="92" t="s">
        <v>18</v>
      </c>
      <c r="O5" s="103" t="s">
        <v>18</v>
      </c>
      <c r="P5" s="48" t="s">
        <v>18</v>
      </c>
      <c r="Q5" s="92" t="s">
        <v>18</v>
      </c>
      <c r="R5" s="248" t="s">
        <v>57</v>
      </c>
      <c r="S5" s="249"/>
      <c r="T5" s="249"/>
      <c r="U5" s="249"/>
      <c r="V5" s="250"/>
      <c r="W5" s="171">
        <v>113</v>
      </c>
      <c r="X5" s="146" t="s">
        <v>18</v>
      </c>
      <c r="Y5" s="147" t="s">
        <v>18</v>
      </c>
      <c r="Z5" s="148" t="s">
        <v>18</v>
      </c>
      <c r="AA5" s="149" t="s">
        <v>18</v>
      </c>
      <c r="AB5" s="150" t="s">
        <v>18</v>
      </c>
      <c r="AC5" s="151" t="s">
        <v>18</v>
      </c>
      <c r="AD5" s="152" t="s">
        <v>18</v>
      </c>
      <c r="AE5" s="153" t="s">
        <v>18</v>
      </c>
      <c r="AF5" s="154" t="s">
        <v>18</v>
      </c>
      <c r="AG5" s="155" t="s">
        <v>18</v>
      </c>
      <c r="AH5" s="156" t="s">
        <v>18</v>
      </c>
      <c r="AI5" s="157" t="s">
        <v>18</v>
      </c>
    </row>
    <row r="6" spans="1:35" s="39" customFormat="1" ht="26.25" customHeight="1" x14ac:dyDescent="0.45">
      <c r="A6" s="26">
        <v>0.45833333333333331</v>
      </c>
      <c r="B6" s="164" t="s">
        <v>49</v>
      </c>
      <c r="C6" s="28">
        <v>4329</v>
      </c>
      <c r="D6" s="29">
        <v>4333</v>
      </c>
      <c r="E6" s="30">
        <f t="shared" ref="E6:E18" si="6">IF(ISBLANK(D6),0,(D6-C6+1))</f>
        <v>5</v>
      </c>
      <c r="F6" s="31">
        <v>0</v>
      </c>
      <c r="G6" s="31">
        <v>0</v>
      </c>
      <c r="H6" s="32">
        <f t="shared" ref="H6:H18" si="7">E6-G6-F6</f>
        <v>5</v>
      </c>
      <c r="I6" s="166">
        <f>5+0</f>
        <v>5</v>
      </c>
      <c r="J6" s="34">
        <f t="shared" si="5"/>
        <v>0</v>
      </c>
      <c r="K6" s="167">
        <v>1</v>
      </c>
      <c r="L6" s="36">
        <v>0</v>
      </c>
      <c r="M6" s="37">
        <v>0</v>
      </c>
      <c r="N6" s="91">
        <v>4</v>
      </c>
      <c r="O6" s="107">
        <v>0</v>
      </c>
      <c r="P6" s="168">
        <v>0</v>
      </c>
      <c r="Q6" s="170">
        <v>0</v>
      </c>
      <c r="R6" s="205" t="s">
        <v>58</v>
      </c>
      <c r="S6" s="206"/>
      <c r="T6" s="206"/>
      <c r="U6" s="206"/>
      <c r="V6" s="207"/>
      <c r="W6" s="171" t="s">
        <v>18</v>
      </c>
      <c r="X6" s="146"/>
      <c r="Y6" s="147" t="s">
        <v>45</v>
      </c>
      <c r="Z6" s="148"/>
      <c r="AA6" s="149">
        <f t="shared" si="2"/>
        <v>0</v>
      </c>
      <c r="AB6" s="150"/>
      <c r="AC6" s="151" t="s">
        <v>45</v>
      </c>
      <c r="AD6" s="152"/>
      <c r="AE6" s="153">
        <f t="shared" si="3"/>
        <v>0</v>
      </c>
      <c r="AF6" s="154"/>
      <c r="AG6" s="155" t="s">
        <v>45</v>
      </c>
      <c r="AH6" s="156"/>
      <c r="AI6" s="157">
        <f t="shared" si="4"/>
        <v>0</v>
      </c>
    </row>
    <row r="7" spans="1:35" s="39" customFormat="1" ht="27" customHeight="1" x14ac:dyDescent="0.45">
      <c r="A7" s="172">
        <v>0.45833333333333331</v>
      </c>
      <c r="B7" s="173" t="s">
        <v>71</v>
      </c>
      <c r="C7" s="42" t="s">
        <v>18</v>
      </c>
      <c r="D7" s="43" t="s">
        <v>18</v>
      </c>
      <c r="E7" s="30" t="s">
        <v>18</v>
      </c>
      <c r="F7" s="44" t="s">
        <v>18</v>
      </c>
      <c r="G7" s="45" t="s">
        <v>18</v>
      </c>
      <c r="H7" s="32" t="s">
        <v>18</v>
      </c>
      <c r="I7" s="46" t="s">
        <v>18</v>
      </c>
      <c r="J7" s="34" t="e">
        <f t="shared" si="5"/>
        <v>#VALUE!</v>
      </c>
      <c r="K7" s="47" t="s">
        <v>18</v>
      </c>
      <c r="L7" s="48" t="s">
        <v>18</v>
      </c>
      <c r="M7" s="49" t="s">
        <v>18</v>
      </c>
      <c r="N7" s="92" t="s">
        <v>18</v>
      </c>
      <c r="O7" s="103" t="s">
        <v>18</v>
      </c>
      <c r="P7" s="48" t="s">
        <v>18</v>
      </c>
      <c r="Q7" s="92" t="s">
        <v>18</v>
      </c>
      <c r="R7" s="245" t="s">
        <v>59</v>
      </c>
      <c r="S7" s="246"/>
      <c r="T7" s="246"/>
      <c r="U7" s="246"/>
      <c r="V7" s="247"/>
      <c r="W7" s="171">
        <v>30</v>
      </c>
      <c r="X7" s="146" t="s">
        <v>18</v>
      </c>
      <c r="Y7" s="147" t="s">
        <v>18</v>
      </c>
      <c r="Z7" s="148" t="s">
        <v>18</v>
      </c>
      <c r="AA7" s="149" t="s">
        <v>18</v>
      </c>
      <c r="AB7" s="150" t="s">
        <v>18</v>
      </c>
      <c r="AC7" s="151" t="s">
        <v>18</v>
      </c>
      <c r="AD7" s="152" t="s">
        <v>18</v>
      </c>
      <c r="AE7" s="153" t="s">
        <v>18</v>
      </c>
      <c r="AF7" s="154" t="s">
        <v>18</v>
      </c>
      <c r="AG7" s="155" t="s">
        <v>18</v>
      </c>
      <c r="AH7" s="156" t="s">
        <v>18</v>
      </c>
      <c r="AI7" s="157" t="s">
        <v>18</v>
      </c>
    </row>
    <row r="8" spans="1:35" s="39" customFormat="1" ht="27" customHeight="1" x14ac:dyDescent="0.45">
      <c r="A8" s="172">
        <v>0.48958333333333331</v>
      </c>
      <c r="B8" s="173" t="s">
        <v>72</v>
      </c>
      <c r="C8" s="42" t="s">
        <v>18</v>
      </c>
      <c r="D8" s="43" t="s">
        <v>18</v>
      </c>
      <c r="E8" s="30" t="s">
        <v>18</v>
      </c>
      <c r="F8" s="44" t="s">
        <v>18</v>
      </c>
      <c r="G8" s="45" t="s">
        <v>18</v>
      </c>
      <c r="H8" s="32" t="s">
        <v>18</v>
      </c>
      <c r="I8" s="46" t="s">
        <v>18</v>
      </c>
      <c r="J8" s="34" t="e">
        <f t="shared" si="5"/>
        <v>#VALUE!</v>
      </c>
      <c r="K8" s="47" t="s">
        <v>18</v>
      </c>
      <c r="L8" s="48" t="s">
        <v>18</v>
      </c>
      <c r="M8" s="49" t="s">
        <v>18</v>
      </c>
      <c r="N8" s="92" t="s">
        <v>18</v>
      </c>
      <c r="O8" s="103" t="s">
        <v>18</v>
      </c>
      <c r="P8" s="48" t="s">
        <v>18</v>
      </c>
      <c r="Q8" s="92" t="s">
        <v>18</v>
      </c>
      <c r="R8" s="245" t="s">
        <v>60</v>
      </c>
      <c r="S8" s="246"/>
      <c r="T8" s="246"/>
      <c r="U8" s="246"/>
      <c r="V8" s="247"/>
      <c r="W8" s="171">
        <v>80</v>
      </c>
      <c r="X8" s="146" t="s">
        <v>18</v>
      </c>
      <c r="Y8" s="147" t="s">
        <v>18</v>
      </c>
      <c r="Z8" s="148" t="s">
        <v>18</v>
      </c>
      <c r="AA8" s="149" t="s">
        <v>18</v>
      </c>
      <c r="AB8" s="150" t="s">
        <v>18</v>
      </c>
      <c r="AC8" s="151" t="s">
        <v>18</v>
      </c>
      <c r="AD8" s="152" t="s">
        <v>18</v>
      </c>
      <c r="AE8" s="153" t="s">
        <v>18</v>
      </c>
      <c r="AF8" s="154" t="s">
        <v>18</v>
      </c>
      <c r="AG8" s="155" t="s">
        <v>18</v>
      </c>
      <c r="AH8" s="156" t="s">
        <v>18</v>
      </c>
      <c r="AI8" s="157" t="s">
        <v>18</v>
      </c>
    </row>
    <row r="9" spans="1:35" s="39" customFormat="1" ht="26.25" customHeight="1" x14ac:dyDescent="0.45">
      <c r="A9" s="26">
        <v>0.5</v>
      </c>
      <c r="B9" s="189" t="s">
        <v>73</v>
      </c>
      <c r="C9" s="28">
        <v>4334</v>
      </c>
      <c r="D9" s="29">
        <v>4341</v>
      </c>
      <c r="E9" s="30">
        <f t="shared" si="6"/>
        <v>8</v>
      </c>
      <c r="F9" s="31">
        <v>0</v>
      </c>
      <c r="G9" s="31">
        <v>0</v>
      </c>
      <c r="H9" s="32">
        <f t="shared" si="7"/>
        <v>8</v>
      </c>
      <c r="I9" s="166">
        <f>8+0</f>
        <v>8</v>
      </c>
      <c r="J9" s="34">
        <f t="shared" si="5"/>
        <v>1</v>
      </c>
      <c r="K9" s="167">
        <v>3</v>
      </c>
      <c r="L9" s="188">
        <v>6</v>
      </c>
      <c r="M9" s="37">
        <v>0</v>
      </c>
      <c r="N9" s="91">
        <v>0</v>
      </c>
      <c r="O9" s="107">
        <v>0</v>
      </c>
      <c r="P9" s="168">
        <v>0</v>
      </c>
      <c r="Q9" s="170">
        <v>0</v>
      </c>
      <c r="R9" s="205" t="s">
        <v>80</v>
      </c>
      <c r="S9" s="206"/>
      <c r="T9" s="206"/>
      <c r="U9" s="206"/>
      <c r="V9" s="207"/>
      <c r="W9" s="171" t="s">
        <v>18</v>
      </c>
      <c r="X9" s="146"/>
      <c r="Y9" s="147" t="s">
        <v>45</v>
      </c>
      <c r="Z9" s="148"/>
      <c r="AA9" s="149">
        <f t="shared" si="2"/>
        <v>0</v>
      </c>
      <c r="AB9" s="150"/>
      <c r="AC9" s="151" t="s">
        <v>45</v>
      </c>
      <c r="AD9" s="152"/>
      <c r="AE9" s="153">
        <f t="shared" si="3"/>
        <v>0</v>
      </c>
      <c r="AF9" s="154"/>
      <c r="AG9" s="155" t="s">
        <v>45</v>
      </c>
      <c r="AH9" s="156"/>
      <c r="AI9" s="157">
        <f t="shared" si="4"/>
        <v>0</v>
      </c>
    </row>
    <row r="10" spans="1:35" s="39" customFormat="1" ht="26.25" customHeight="1" x14ac:dyDescent="0.45">
      <c r="A10" s="26">
        <v>0.52083333333333337</v>
      </c>
      <c r="B10" s="164" t="s">
        <v>68</v>
      </c>
      <c r="C10" s="28">
        <v>4342</v>
      </c>
      <c r="D10" s="29">
        <v>4361</v>
      </c>
      <c r="E10" s="30">
        <f t="shared" si="6"/>
        <v>20</v>
      </c>
      <c r="F10" s="31">
        <v>0</v>
      </c>
      <c r="G10" s="31">
        <v>1</v>
      </c>
      <c r="H10" s="32">
        <f t="shared" si="7"/>
        <v>19</v>
      </c>
      <c r="I10" s="166">
        <f>19+1</f>
        <v>20</v>
      </c>
      <c r="J10" s="34">
        <f t="shared" si="5"/>
        <v>0</v>
      </c>
      <c r="K10" s="167">
        <v>11</v>
      </c>
      <c r="L10" s="36">
        <v>0</v>
      </c>
      <c r="M10" s="37">
        <v>5</v>
      </c>
      <c r="N10" s="91">
        <v>3</v>
      </c>
      <c r="O10" s="107">
        <v>1</v>
      </c>
      <c r="P10" s="168">
        <v>0</v>
      </c>
      <c r="Q10" s="170">
        <v>0</v>
      </c>
      <c r="R10" s="205" t="s">
        <v>61</v>
      </c>
      <c r="S10" s="206"/>
      <c r="T10" s="206"/>
      <c r="U10" s="206"/>
      <c r="V10" s="207"/>
      <c r="W10" s="171" t="s">
        <v>18</v>
      </c>
      <c r="X10" s="146"/>
      <c r="Y10" s="147" t="s">
        <v>45</v>
      </c>
      <c r="Z10" s="148"/>
      <c r="AA10" s="149">
        <f t="shared" si="2"/>
        <v>0</v>
      </c>
      <c r="AB10" s="150"/>
      <c r="AC10" s="151" t="s">
        <v>45</v>
      </c>
      <c r="AD10" s="152"/>
      <c r="AE10" s="153">
        <f t="shared" si="3"/>
        <v>0</v>
      </c>
      <c r="AF10" s="154"/>
      <c r="AG10" s="155" t="s">
        <v>45</v>
      </c>
      <c r="AH10" s="156"/>
      <c r="AI10" s="157">
        <f t="shared" si="4"/>
        <v>0</v>
      </c>
    </row>
    <row r="11" spans="1:35" s="39" customFormat="1" ht="26.25" customHeight="1" x14ac:dyDescent="0.45">
      <c r="A11" s="26">
        <v>4.1666666666666664E-2</v>
      </c>
      <c r="B11" s="164" t="s">
        <v>74</v>
      </c>
      <c r="C11" s="28">
        <v>4362</v>
      </c>
      <c r="D11" s="29">
        <v>4375</v>
      </c>
      <c r="E11" s="30">
        <f t="shared" si="6"/>
        <v>14</v>
      </c>
      <c r="F11" s="31">
        <v>0</v>
      </c>
      <c r="G11" s="31">
        <v>0</v>
      </c>
      <c r="H11" s="32">
        <f t="shared" si="7"/>
        <v>14</v>
      </c>
      <c r="I11" s="166">
        <f>14+0</f>
        <v>14</v>
      </c>
      <c r="J11" s="34">
        <f t="shared" si="5"/>
        <v>0</v>
      </c>
      <c r="K11" s="167">
        <v>9</v>
      </c>
      <c r="L11" s="36">
        <v>0</v>
      </c>
      <c r="M11" s="37">
        <v>1</v>
      </c>
      <c r="N11" s="91">
        <v>4</v>
      </c>
      <c r="O11" s="107">
        <v>0</v>
      </c>
      <c r="P11" s="168">
        <v>0</v>
      </c>
      <c r="Q11" s="170">
        <v>0</v>
      </c>
      <c r="R11" s="251"/>
      <c r="S11" s="252"/>
      <c r="T11" s="252"/>
      <c r="U11" s="252"/>
      <c r="V11" s="253"/>
      <c r="W11" s="171" t="s">
        <v>18</v>
      </c>
      <c r="X11" s="146"/>
      <c r="Y11" s="147" t="s">
        <v>45</v>
      </c>
      <c r="Z11" s="148"/>
      <c r="AA11" s="149">
        <f t="shared" si="2"/>
        <v>0</v>
      </c>
      <c r="AB11" s="150"/>
      <c r="AC11" s="151" t="s">
        <v>45</v>
      </c>
      <c r="AD11" s="152"/>
      <c r="AE11" s="153">
        <f t="shared" si="3"/>
        <v>0</v>
      </c>
      <c r="AF11" s="154"/>
      <c r="AG11" s="155" t="s">
        <v>45</v>
      </c>
      <c r="AH11" s="156"/>
      <c r="AI11" s="157">
        <f t="shared" si="4"/>
        <v>0</v>
      </c>
    </row>
    <row r="12" spans="1:35" s="39" customFormat="1" ht="26.25" customHeight="1" x14ac:dyDescent="0.45">
      <c r="A12" s="26">
        <v>8.3333333333333329E-2</v>
      </c>
      <c r="B12" s="164" t="s">
        <v>75</v>
      </c>
      <c r="C12" s="28">
        <v>4376</v>
      </c>
      <c r="D12" s="29">
        <v>4385</v>
      </c>
      <c r="E12" s="30">
        <f t="shared" si="6"/>
        <v>10</v>
      </c>
      <c r="F12" s="31">
        <v>0</v>
      </c>
      <c r="G12" s="31">
        <v>0</v>
      </c>
      <c r="H12" s="32">
        <f t="shared" si="7"/>
        <v>10</v>
      </c>
      <c r="I12" s="166">
        <f>10+0</f>
        <v>10</v>
      </c>
      <c r="J12" s="34">
        <f t="shared" si="5"/>
        <v>0</v>
      </c>
      <c r="K12" s="167">
        <v>6</v>
      </c>
      <c r="L12" s="36">
        <v>0</v>
      </c>
      <c r="M12" s="37">
        <v>3</v>
      </c>
      <c r="N12" s="91">
        <v>1</v>
      </c>
      <c r="O12" s="107">
        <v>0</v>
      </c>
      <c r="P12" s="168">
        <v>1</v>
      </c>
      <c r="Q12" s="170">
        <v>0</v>
      </c>
      <c r="R12" s="251"/>
      <c r="S12" s="252"/>
      <c r="T12" s="252"/>
      <c r="U12" s="252"/>
      <c r="V12" s="253"/>
      <c r="W12" s="171" t="s">
        <v>18</v>
      </c>
      <c r="X12" s="146"/>
      <c r="Y12" s="147" t="s">
        <v>45</v>
      </c>
      <c r="Z12" s="148"/>
      <c r="AA12" s="149">
        <f t="shared" si="2"/>
        <v>0</v>
      </c>
      <c r="AB12" s="150"/>
      <c r="AC12" s="151" t="s">
        <v>45</v>
      </c>
      <c r="AD12" s="152"/>
      <c r="AE12" s="153">
        <f t="shared" si="3"/>
        <v>0</v>
      </c>
      <c r="AF12" s="154"/>
      <c r="AG12" s="155" t="s">
        <v>45</v>
      </c>
      <c r="AH12" s="156"/>
      <c r="AI12" s="157">
        <f t="shared" si="4"/>
        <v>0</v>
      </c>
    </row>
    <row r="13" spans="1:35" s="39" customFormat="1" ht="27" customHeight="1" x14ac:dyDescent="0.45">
      <c r="A13" s="172">
        <v>8.3333333333333329E-2</v>
      </c>
      <c r="B13" s="173" t="s">
        <v>49</v>
      </c>
      <c r="C13" s="42" t="s">
        <v>18</v>
      </c>
      <c r="D13" s="43" t="s">
        <v>18</v>
      </c>
      <c r="E13" s="30" t="s">
        <v>18</v>
      </c>
      <c r="F13" s="44" t="s">
        <v>18</v>
      </c>
      <c r="G13" s="45" t="s">
        <v>18</v>
      </c>
      <c r="H13" s="32" t="s">
        <v>18</v>
      </c>
      <c r="I13" s="46" t="s">
        <v>18</v>
      </c>
      <c r="J13" s="34" t="e">
        <f t="shared" si="5"/>
        <v>#VALUE!</v>
      </c>
      <c r="K13" s="47" t="s">
        <v>18</v>
      </c>
      <c r="L13" s="48" t="s">
        <v>18</v>
      </c>
      <c r="M13" s="49" t="s">
        <v>18</v>
      </c>
      <c r="N13" s="92" t="s">
        <v>18</v>
      </c>
      <c r="O13" s="103" t="s">
        <v>18</v>
      </c>
      <c r="P13" s="48" t="s">
        <v>18</v>
      </c>
      <c r="Q13" s="92" t="s">
        <v>18</v>
      </c>
      <c r="R13" s="245" t="s">
        <v>62</v>
      </c>
      <c r="S13" s="246"/>
      <c r="T13" s="246"/>
      <c r="U13" s="246"/>
      <c r="V13" s="247"/>
      <c r="W13" s="171">
        <v>50</v>
      </c>
      <c r="X13" s="146" t="s">
        <v>18</v>
      </c>
      <c r="Y13" s="147" t="s">
        <v>18</v>
      </c>
      <c r="Z13" s="148" t="s">
        <v>18</v>
      </c>
      <c r="AA13" s="149" t="s">
        <v>18</v>
      </c>
      <c r="AB13" s="150" t="s">
        <v>18</v>
      </c>
      <c r="AC13" s="151" t="s">
        <v>18</v>
      </c>
      <c r="AD13" s="152" t="s">
        <v>18</v>
      </c>
      <c r="AE13" s="153" t="s">
        <v>18</v>
      </c>
      <c r="AF13" s="154" t="s">
        <v>18</v>
      </c>
      <c r="AG13" s="155" t="s">
        <v>18</v>
      </c>
      <c r="AH13" s="156" t="s">
        <v>18</v>
      </c>
      <c r="AI13" s="157" t="s">
        <v>18</v>
      </c>
    </row>
    <row r="14" spans="1:35" s="39" customFormat="1" ht="27" customHeight="1" x14ac:dyDescent="0.45">
      <c r="A14" s="172">
        <v>8.3333333333333329E-2</v>
      </c>
      <c r="B14" s="173" t="s">
        <v>54</v>
      </c>
      <c r="C14" s="42" t="s">
        <v>18</v>
      </c>
      <c r="D14" s="43" t="s">
        <v>18</v>
      </c>
      <c r="E14" s="30" t="s">
        <v>18</v>
      </c>
      <c r="F14" s="44" t="s">
        <v>18</v>
      </c>
      <c r="G14" s="45" t="s">
        <v>18</v>
      </c>
      <c r="H14" s="32" t="s">
        <v>18</v>
      </c>
      <c r="I14" s="46" t="s">
        <v>18</v>
      </c>
      <c r="J14" s="34" t="e">
        <f t="shared" si="5"/>
        <v>#VALUE!</v>
      </c>
      <c r="K14" s="47" t="s">
        <v>18</v>
      </c>
      <c r="L14" s="48" t="s">
        <v>18</v>
      </c>
      <c r="M14" s="49" t="s">
        <v>18</v>
      </c>
      <c r="N14" s="92" t="s">
        <v>18</v>
      </c>
      <c r="O14" s="103" t="s">
        <v>18</v>
      </c>
      <c r="P14" s="48" t="s">
        <v>18</v>
      </c>
      <c r="Q14" s="92" t="s">
        <v>18</v>
      </c>
      <c r="R14" s="245" t="s">
        <v>63</v>
      </c>
      <c r="S14" s="246"/>
      <c r="T14" s="246"/>
      <c r="U14" s="246"/>
      <c r="V14" s="247"/>
      <c r="W14" s="171">
        <v>25</v>
      </c>
      <c r="X14" s="146" t="s">
        <v>18</v>
      </c>
      <c r="Y14" s="147" t="s">
        <v>18</v>
      </c>
      <c r="Z14" s="148" t="s">
        <v>18</v>
      </c>
      <c r="AA14" s="149" t="s">
        <v>18</v>
      </c>
      <c r="AB14" s="150" t="s">
        <v>18</v>
      </c>
      <c r="AC14" s="151" t="s">
        <v>18</v>
      </c>
      <c r="AD14" s="152" t="s">
        <v>18</v>
      </c>
      <c r="AE14" s="153" t="s">
        <v>18</v>
      </c>
      <c r="AF14" s="154" t="s">
        <v>18</v>
      </c>
      <c r="AG14" s="155" t="s">
        <v>18</v>
      </c>
      <c r="AH14" s="156" t="s">
        <v>18</v>
      </c>
      <c r="AI14" s="157" t="s">
        <v>18</v>
      </c>
    </row>
    <row r="15" spans="1:35" s="39" customFormat="1" ht="27" customHeight="1" x14ac:dyDescent="0.45">
      <c r="A15" s="172">
        <v>0.10416666666666667</v>
      </c>
      <c r="B15" s="173" t="s">
        <v>76</v>
      </c>
      <c r="C15" s="42" t="s">
        <v>18</v>
      </c>
      <c r="D15" s="43" t="s">
        <v>18</v>
      </c>
      <c r="E15" s="30" t="s">
        <v>18</v>
      </c>
      <c r="F15" s="44" t="s">
        <v>18</v>
      </c>
      <c r="G15" s="45" t="s">
        <v>18</v>
      </c>
      <c r="H15" s="32" t="s">
        <v>18</v>
      </c>
      <c r="I15" s="46" t="s">
        <v>18</v>
      </c>
      <c r="J15" s="34" t="e">
        <f t="shared" si="5"/>
        <v>#VALUE!</v>
      </c>
      <c r="K15" s="47" t="s">
        <v>18</v>
      </c>
      <c r="L15" s="48" t="s">
        <v>18</v>
      </c>
      <c r="M15" s="49" t="s">
        <v>18</v>
      </c>
      <c r="N15" s="92" t="s">
        <v>18</v>
      </c>
      <c r="O15" s="103" t="s">
        <v>18</v>
      </c>
      <c r="P15" s="48" t="s">
        <v>18</v>
      </c>
      <c r="Q15" s="92" t="s">
        <v>18</v>
      </c>
      <c r="R15" s="245" t="s">
        <v>64</v>
      </c>
      <c r="S15" s="246"/>
      <c r="T15" s="246"/>
      <c r="U15" s="246"/>
      <c r="V15" s="247"/>
      <c r="W15" s="171">
        <v>66</v>
      </c>
      <c r="X15" s="146" t="s">
        <v>18</v>
      </c>
      <c r="Y15" s="147" t="s">
        <v>18</v>
      </c>
      <c r="Z15" s="148" t="s">
        <v>18</v>
      </c>
      <c r="AA15" s="149" t="s">
        <v>18</v>
      </c>
      <c r="AB15" s="150" t="s">
        <v>18</v>
      </c>
      <c r="AC15" s="151" t="s">
        <v>18</v>
      </c>
      <c r="AD15" s="152" t="s">
        <v>18</v>
      </c>
      <c r="AE15" s="153" t="s">
        <v>18</v>
      </c>
      <c r="AF15" s="154" t="s">
        <v>18</v>
      </c>
      <c r="AG15" s="155" t="s">
        <v>18</v>
      </c>
      <c r="AH15" s="156" t="s">
        <v>18</v>
      </c>
      <c r="AI15" s="157" t="s">
        <v>18</v>
      </c>
    </row>
    <row r="16" spans="1:35" s="39" customFormat="1" ht="27" customHeight="1" x14ac:dyDescent="0.45">
      <c r="A16" s="172">
        <v>0.10416666666666667</v>
      </c>
      <c r="B16" s="173" t="s">
        <v>77</v>
      </c>
      <c r="C16" s="42" t="s">
        <v>18</v>
      </c>
      <c r="D16" s="43" t="s">
        <v>18</v>
      </c>
      <c r="E16" s="30" t="s">
        <v>18</v>
      </c>
      <c r="F16" s="44" t="s">
        <v>18</v>
      </c>
      <c r="G16" s="45" t="s">
        <v>18</v>
      </c>
      <c r="H16" s="32" t="s">
        <v>18</v>
      </c>
      <c r="I16" s="46" t="s">
        <v>18</v>
      </c>
      <c r="J16" s="34" t="e">
        <f t="shared" si="5"/>
        <v>#VALUE!</v>
      </c>
      <c r="K16" s="47" t="s">
        <v>18</v>
      </c>
      <c r="L16" s="48" t="s">
        <v>18</v>
      </c>
      <c r="M16" s="49" t="s">
        <v>18</v>
      </c>
      <c r="N16" s="92" t="s">
        <v>18</v>
      </c>
      <c r="O16" s="103" t="s">
        <v>18</v>
      </c>
      <c r="P16" s="48" t="s">
        <v>18</v>
      </c>
      <c r="Q16" s="92" t="s">
        <v>18</v>
      </c>
      <c r="R16" s="245" t="s">
        <v>65</v>
      </c>
      <c r="S16" s="246"/>
      <c r="T16" s="246"/>
      <c r="U16" s="246"/>
      <c r="V16" s="247"/>
      <c r="W16" s="171">
        <v>23</v>
      </c>
      <c r="X16" s="146" t="s">
        <v>18</v>
      </c>
      <c r="Y16" s="147" t="s">
        <v>18</v>
      </c>
      <c r="Z16" s="148" t="s">
        <v>18</v>
      </c>
      <c r="AA16" s="149" t="s">
        <v>18</v>
      </c>
      <c r="AB16" s="150" t="s">
        <v>18</v>
      </c>
      <c r="AC16" s="151" t="s">
        <v>18</v>
      </c>
      <c r="AD16" s="152" t="s">
        <v>18</v>
      </c>
      <c r="AE16" s="153" t="s">
        <v>18</v>
      </c>
      <c r="AF16" s="154" t="s">
        <v>18</v>
      </c>
      <c r="AG16" s="155" t="s">
        <v>18</v>
      </c>
      <c r="AH16" s="156" t="s">
        <v>18</v>
      </c>
      <c r="AI16" s="157" t="s">
        <v>18</v>
      </c>
    </row>
    <row r="17" spans="1:35" s="39" customFormat="1" ht="26.25" customHeight="1" x14ac:dyDescent="0.45">
      <c r="A17" s="26">
        <v>0.125</v>
      </c>
      <c r="B17" s="164" t="s">
        <v>78</v>
      </c>
      <c r="C17" s="28">
        <v>4386</v>
      </c>
      <c r="D17" s="29">
        <v>4399</v>
      </c>
      <c r="E17" s="30">
        <f t="shared" si="6"/>
        <v>14</v>
      </c>
      <c r="F17" s="31">
        <v>2</v>
      </c>
      <c r="G17" s="31">
        <v>3</v>
      </c>
      <c r="H17" s="32">
        <f t="shared" si="7"/>
        <v>9</v>
      </c>
      <c r="I17" s="166">
        <f>9+3</f>
        <v>12</v>
      </c>
      <c r="J17" s="34">
        <f t="shared" si="5"/>
        <v>0</v>
      </c>
      <c r="K17" s="167">
        <v>3</v>
      </c>
      <c r="L17" s="36">
        <v>0</v>
      </c>
      <c r="M17" s="37">
        <v>2</v>
      </c>
      <c r="N17" s="91">
        <v>5</v>
      </c>
      <c r="O17" s="107">
        <v>2</v>
      </c>
      <c r="P17" s="168">
        <v>0</v>
      </c>
      <c r="Q17" s="170">
        <v>0</v>
      </c>
      <c r="R17" s="205" t="s">
        <v>66</v>
      </c>
      <c r="S17" s="206"/>
      <c r="T17" s="206"/>
      <c r="U17" s="206"/>
      <c r="V17" s="207"/>
      <c r="W17" s="171" t="s">
        <v>18</v>
      </c>
      <c r="X17" s="146"/>
      <c r="Y17" s="147" t="s">
        <v>45</v>
      </c>
      <c r="Z17" s="148"/>
      <c r="AA17" s="149">
        <f t="shared" si="2"/>
        <v>0</v>
      </c>
      <c r="AB17" s="150"/>
      <c r="AC17" s="151" t="s">
        <v>45</v>
      </c>
      <c r="AD17" s="152"/>
      <c r="AE17" s="153">
        <f t="shared" si="3"/>
        <v>0</v>
      </c>
      <c r="AF17" s="154"/>
      <c r="AG17" s="155" t="s">
        <v>45</v>
      </c>
      <c r="AH17" s="156"/>
      <c r="AI17" s="157">
        <f t="shared" si="4"/>
        <v>0</v>
      </c>
    </row>
    <row r="18" spans="1:35" s="39" customFormat="1" ht="26.25" customHeight="1" thickBot="1" x14ac:dyDescent="0.5">
      <c r="A18" s="26">
        <v>0.16666666666666666</v>
      </c>
      <c r="B18" s="164" t="s">
        <v>54</v>
      </c>
      <c r="C18" s="28">
        <v>4400</v>
      </c>
      <c r="D18" s="29">
        <v>4408</v>
      </c>
      <c r="E18" s="30">
        <f t="shared" si="6"/>
        <v>9</v>
      </c>
      <c r="F18" s="31">
        <v>0</v>
      </c>
      <c r="G18" s="31">
        <v>1</v>
      </c>
      <c r="H18" s="32">
        <f t="shared" si="7"/>
        <v>8</v>
      </c>
      <c r="I18" s="166">
        <f>8+1</f>
        <v>9</v>
      </c>
      <c r="J18" s="34">
        <f t="shared" si="5"/>
        <v>0</v>
      </c>
      <c r="K18" s="167">
        <v>3</v>
      </c>
      <c r="L18" s="174">
        <v>5</v>
      </c>
      <c r="M18" s="37">
        <v>0</v>
      </c>
      <c r="N18" s="91">
        <v>1</v>
      </c>
      <c r="O18" s="107">
        <v>0</v>
      </c>
      <c r="P18" s="168">
        <v>0</v>
      </c>
      <c r="Q18" s="170">
        <v>0</v>
      </c>
      <c r="R18" s="214" t="s">
        <v>67</v>
      </c>
      <c r="S18" s="215"/>
      <c r="T18" s="215"/>
      <c r="U18" s="215"/>
      <c r="V18" s="216"/>
      <c r="W18" s="171" t="s">
        <v>18</v>
      </c>
      <c r="X18" s="146"/>
      <c r="Y18" s="147" t="s">
        <v>45</v>
      </c>
      <c r="Z18" s="148"/>
      <c r="AA18" s="149">
        <f t="shared" si="2"/>
        <v>0</v>
      </c>
      <c r="AB18" s="150"/>
      <c r="AC18" s="151" t="s">
        <v>45</v>
      </c>
      <c r="AD18" s="152"/>
      <c r="AE18" s="153">
        <f t="shared" si="3"/>
        <v>0</v>
      </c>
      <c r="AF18" s="154"/>
      <c r="AG18" s="155" t="s">
        <v>45</v>
      </c>
      <c r="AH18" s="156"/>
      <c r="AI18" s="157">
        <f t="shared" si="4"/>
        <v>0</v>
      </c>
    </row>
    <row r="19" spans="1:35" s="39" customFormat="1" ht="26.25" hidden="1" customHeight="1" x14ac:dyDescent="0.45">
      <c r="A19" s="26"/>
      <c r="B19" s="27"/>
      <c r="C19" s="28"/>
      <c r="D19" s="29"/>
      <c r="E19" s="30">
        <f t="shared" ref="E19:E57" si="8">IF(ISBLANK(D19),0,(D19-C19+1))</f>
        <v>0</v>
      </c>
      <c r="F19" s="31"/>
      <c r="G19" s="31"/>
      <c r="H19" s="32">
        <f>E19-G19-F19</f>
        <v>0</v>
      </c>
      <c r="I19" s="33"/>
      <c r="J19" s="34">
        <f t="shared" ref="J19:J58" si="9">IF(ISBLANK(I19),-90,(-((I19)-(SUM(L19:Q19,K19)))))</f>
        <v>-90</v>
      </c>
      <c r="K19" s="35"/>
      <c r="L19" s="36"/>
      <c r="M19" s="37"/>
      <c r="N19" s="91"/>
      <c r="O19" s="107"/>
      <c r="P19" s="36"/>
      <c r="Q19" s="38"/>
      <c r="R19" s="211"/>
      <c r="S19" s="212"/>
      <c r="T19" s="212"/>
      <c r="U19" s="212"/>
      <c r="V19" s="213"/>
      <c r="W19" s="45" t="s">
        <v>18</v>
      </c>
      <c r="X19" s="146"/>
      <c r="Y19" s="147" t="s">
        <v>45</v>
      </c>
      <c r="Z19" s="148"/>
      <c r="AA19" s="149">
        <f t="shared" ref="AA19:AA36" si="10">X19+Z19</f>
        <v>0</v>
      </c>
      <c r="AB19" s="150"/>
      <c r="AC19" s="151" t="s">
        <v>45</v>
      </c>
      <c r="AD19" s="152"/>
      <c r="AE19" s="153">
        <f t="shared" ref="AE19:AE56" si="11">AB19+AD19</f>
        <v>0</v>
      </c>
      <c r="AF19" s="154"/>
      <c r="AG19" s="155" t="s">
        <v>45</v>
      </c>
      <c r="AH19" s="156"/>
      <c r="AI19" s="157">
        <f t="shared" ref="AI19:AI56" si="12">AF19+AH19</f>
        <v>0</v>
      </c>
    </row>
    <row r="20" spans="1:35" s="39" customFormat="1" ht="26.25" hidden="1" customHeight="1" x14ac:dyDescent="0.45">
      <c r="A20" s="26"/>
      <c r="B20" s="27"/>
      <c r="C20" s="28"/>
      <c r="D20" s="29"/>
      <c r="E20" s="30">
        <f t="shared" si="8"/>
        <v>0</v>
      </c>
      <c r="F20" s="31"/>
      <c r="G20" s="31"/>
      <c r="H20" s="32">
        <f t="shared" ref="H20:H24" si="13">E20-G20-F20</f>
        <v>0</v>
      </c>
      <c r="I20" s="33"/>
      <c r="J20" s="34">
        <f t="shared" si="9"/>
        <v>-90</v>
      </c>
      <c r="K20" s="35"/>
      <c r="L20" s="36"/>
      <c r="M20" s="37"/>
      <c r="N20" s="91"/>
      <c r="O20" s="107"/>
      <c r="P20" s="36"/>
      <c r="Q20" s="38"/>
      <c r="R20" s="211"/>
      <c r="S20" s="212"/>
      <c r="T20" s="212"/>
      <c r="U20" s="212"/>
      <c r="V20" s="213"/>
      <c r="W20" s="45" t="s">
        <v>18</v>
      </c>
      <c r="X20" s="146"/>
      <c r="Y20" s="147" t="s">
        <v>45</v>
      </c>
      <c r="Z20" s="148"/>
      <c r="AA20" s="149">
        <f t="shared" si="10"/>
        <v>0</v>
      </c>
      <c r="AB20" s="150"/>
      <c r="AC20" s="151" t="s">
        <v>45</v>
      </c>
      <c r="AD20" s="152"/>
      <c r="AE20" s="153">
        <f t="shared" si="11"/>
        <v>0</v>
      </c>
      <c r="AF20" s="154"/>
      <c r="AG20" s="155" t="s">
        <v>45</v>
      </c>
      <c r="AH20" s="156"/>
      <c r="AI20" s="157">
        <f t="shared" si="12"/>
        <v>0</v>
      </c>
    </row>
    <row r="21" spans="1:35" s="39" customFormat="1" ht="26.25" hidden="1" customHeight="1" x14ac:dyDescent="0.45">
      <c r="A21" s="26"/>
      <c r="B21" s="27"/>
      <c r="C21" s="28"/>
      <c r="D21" s="29"/>
      <c r="E21" s="30">
        <f t="shared" si="8"/>
        <v>0</v>
      </c>
      <c r="F21" s="31"/>
      <c r="G21" s="31"/>
      <c r="H21" s="32">
        <f t="shared" si="13"/>
        <v>0</v>
      </c>
      <c r="I21" s="33"/>
      <c r="J21" s="34">
        <f t="shared" si="9"/>
        <v>-90</v>
      </c>
      <c r="K21" s="35"/>
      <c r="L21" s="36"/>
      <c r="M21" s="37"/>
      <c r="N21" s="91"/>
      <c r="O21" s="107"/>
      <c r="P21" s="36"/>
      <c r="Q21" s="38"/>
      <c r="R21" s="211"/>
      <c r="S21" s="212"/>
      <c r="T21" s="212"/>
      <c r="U21" s="212"/>
      <c r="V21" s="213"/>
      <c r="W21" s="45" t="s">
        <v>18</v>
      </c>
      <c r="X21" s="146"/>
      <c r="Y21" s="147" t="s">
        <v>45</v>
      </c>
      <c r="Z21" s="148"/>
      <c r="AA21" s="149">
        <f t="shared" si="10"/>
        <v>0</v>
      </c>
      <c r="AB21" s="150"/>
      <c r="AC21" s="151" t="s">
        <v>45</v>
      </c>
      <c r="AD21" s="152"/>
      <c r="AE21" s="153">
        <f t="shared" si="11"/>
        <v>0</v>
      </c>
      <c r="AF21" s="154"/>
      <c r="AG21" s="155" t="s">
        <v>45</v>
      </c>
      <c r="AH21" s="156"/>
      <c r="AI21" s="157">
        <f t="shared" si="12"/>
        <v>0</v>
      </c>
    </row>
    <row r="22" spans="1:35" s="39" customFormat="1" ht="26.25" hidden="1" customHeight="1" x14ac:dyDescent="0.45">
      <c r="A22" s="26"/>
      <c r="B22" s="27"/>
      <c r="C22" s="28"/>
      <c r="D22" s="29"/>
      <c r="E22" s="30">
        <f t="shared" si="8"/>
        <v>0</v>
      </c>
      <c r="F22" s="31"/>
      <c r="G22" s="31"/>
      <c r="H22" s="32">
        <f t="shared" si="13"/>
        <v>0</v>
      </c>
      <c r="I22" s="33"/>
      <c r="J22" s="34">
        <f t="shared" si="9"/>
        <v>-90</v>
      </c>
      <c r="K22" s="35"/>
      <c r="L22" s="36"/>
      <c r="M22" s="37"/>
      <c r="N22" s="91"/>
      <c r="O22" s="107"/>
      <c r="P22" s="36"/>
      <c r="Q22" s="38"/>
      <c r="R22" s="211"/>
      <c r="S22" s="212"/>
      <c r="T22" s="212"/>
      <c r="U22" s="212"/>
      <c r="V22" s="213"/>
      <c r="W22" s="45" t="s">
        <v>18</v>
      </c>
      <c r="X22" s="146"/>
      <c r="Y22" s="147" t="s">
        <v>45</v>
      </c>
      <c r="Z22" s="148"/>
      <c r="AA22" s="149">
        <f t="shared" si="10"/>
        <v>0</v>
      </c>
      <c r="AB22" s="150"/>
      <c r="AC22" s="151" t="s">
        <v>45</v>
      </c>
      <c r="AD22" s="152"/>
      <c r="AE22" s="153">
        <f t="shared" si="11"/>
        <v>0</v>
      </c>
      <c r="AF22" s="154"/>
      <c r="AG22" s="155" t="s">
        <v>45</v>
      </c>
      <c r="AH22" s="156"/>
      <c r="AI22" s="157">
        <f t="shared" si="12"/>
        <v>0</v>
      </c>
    </row>
    <row r="23" spans="1:35" s="39" customFormat="1" ht="26.25" hidden="1" customHeight="1" x14ac:dyDescent="0.45">
      <c r="A23" s="26"/>
      <c r="B23" s="27"/>
      <c r="C23" s="28"/>
      <c r="D23" s="29"/>
      <c r="E23" s="30">
        <f t="shared" si="8"/>
        <v>0</v>
      </c>
      <c r="F23" s="31"/>
      <c r="G23" s="31"/>
      <c r="H23" s="32">
        <f t="shared" si="13"/>
        <v>0</v>
      </c>
      <c r="I23" s="33"/>
      <c r="J23" s="34">
        <f t="shared" si="9"/>
        <v>-90</v>
      </c>
      <c r="K23" s="35"/>
      <c r="L23" s="36"/>
      <c r="M23" s="37"/>
      <c r="N23" s="91"/>
      <c r="O23" s="107"/>
      <c r="P23" s="36"/>
      <c r="Q23" s="38"/>
      <c r="R23" s="211"/>
      <c r="S23" s="212"/>
      <c r="T23" s="212"/>
      <c r="U23" s="212"/>
      <c r="V23" s="213"/>
      <c r="W23" s="45" t="s">
        <v>18</v>
      </c>
      <c r="X23" s="146"/>
      <c r="Y23" s="147" t="s">
        <v>45</v>
      </c>
      <c r="Z23" s="148"/>
      <c r="AA23" s="149">
        <f t="shared" si="10"/>
        <v>0</v>
      </c>
      <c r="AB23" s="150"/>
      <c r="AC23" s="151" t="s">
        <v>45</v>
      </c>
      <c r="AD23" s="152"/>
      <c r="AE23" s="153">
        <f t="shared" si="11"/>
        <v>0</v>
      </c>
      <c r="AF23" s="154"/>
      <c r="AG23" s="155" t="s">
        <v>45</v>
      </c>
      <c r="AH23" s="156"/>
      <c r="AI23" s="157">
        <f t="shared" si="12"/>
        <v>0</v>
      </c>
    </row>
    <row r="24" spans="1:35" s="39" customFormat="1" ht="26.25" hidden="1" customHeight="1" x14ac:dyDescent="0.45">
      <c r="A24" s="26"/>
      <c r="B24" s="27"/>
      <c r="C24" s="28"/>
      <c r="D24" s="29"/>
      <c r="E24" s="30">
        <f t="shared" si="8"/>
        <v>0</v>
      </c>
      <c r="F24" s="31"/>
      <c r="G24" s="31"/>
      <c r="H24" s="32">
        <f t="shared" si="13"/>
        <v>0</v>
      </c>
      <c r="I24" s="33"/>
      <c r="J24" s="34">
        <f t="shared" si="9"/>
        <v>-90</v>
      </c>
      <c r="K24" s="35"/>
      <c r="L24" s="36"/>
      <c r="M24" s="37"/>
      <c r="N24" s="91"/>
      <c r="O24" s="107"/>
      <c r="P24" s="36"/>
      <c r="Q24" s="38"/>
      <c r="R24" s="211"/>
      <c r="S24" s="212"/>
      <c r="T24" s="212"/>
      <c r="U24" s="212"/>
      <c r="V24" s="213"/>
      <c r="W24" s="45" t="s">
        <v>18</v>
      </c>
      <c r="X24" s="146"/>
      <c r="Y24" s="147" t="s">
        <v>45</v>
      </c>
      <c r="Z24" s="148"/>
      <c r="AA24" s="149">
        <f t="shared" si="10"/>
        <v>0</v>
      </c>
      <c r="AB24" s="150"/>
      <c r="AC24" s="151" t="s">
        <v>45</v>
      </c>
      <c r="AD24" s="152"/>
      <c r="AE24" s="153">
        <f t="shared" si="11"/>
        <v>0</v>
      </c>
      <c r="AF24" s="154"/>
      <c r="AG24" s="155" t="s">
        <v>45</v>
      </c>
      <c r="AH24" s="156"/>
      <c r="AI24" s="157">
        <f t="shared" si="12"/>
        <v>0</v>
      </c>
    </row>
    <row r="25" spans="1:35" s="39" customFormat="1" ht="26.25" hidden="1" customHeight="1" x14ac:dyDescent="0.45">
      <c r="A25" s="26"/>
      <c r="B25" s="27"/>
      <c r="C25" s="28"/>
      <c r="D25" s="29"/>
      <c r="E25" s="30">
        <f t="shared" si="8"/>
        <v>0</v>
      </c>
      <c r="F25" s="31"/>
      <c r="G25" s="31"/>
      <c r="H25" s="32">
        <f>E25-G25-F25</f>
        <v>0</v>
      </c>
      <c r="I25" s="33"/>
      <c r="J25" s="34">
        <f t="shared" si="9"/>
        <v>-90</v>
      </c>
      <c r="K25" s="35"/>
      <c r="L25" s="36"/>
      <c r="M25" s="37"/>
      <c r="N25" s="91"/>
      <c r="O25" s="107"/>
      <c r="P25" s="36"/>
      <c r="Q25" s="38"/>
      <c r="R25" s="211"/>
      <c r="S25" s="212"/>
      <c r="T25" s="212"/>
      <c r="U25" s="212"/>
      <c r="V25" s="213"/>
      <c r="W25" s="45" t="s">
        <v>18</v>
      </c>
      <c r="X25" s="146"/>
      <c r="Y25" s="147" t="s">
        <v>45</v>
      </c>
      <c r="Z25" s="148"/>
      <c r="AA25" s="149">
        <f t="shared" si="10"/>
        <v>0</v>
      </c>
      <c r="AB25" s="150"/>
      <c r="AC25" s="151" t="s">
        <v>45</v>
      </c>
      <c r="AD25" s="152"/>
      <c r="AE25" s="153">
        <f t="shared" si="11"/>
        <v>0</v>
      </c>
      <c r="AF25" s="154"/>
      <c r="AG25" s="155" t="s">
        <v>45</v>
      </c>
      <c r="AH25" s="156"/>
      <c r="AI25" s="157">
        <f t="shared" si="12"/>
        <v>0</v>
      </c>
    </row>
    <row r="26" spans="1:35" s="39" customFormat="1" ht="26.25" hidden="1" customHeight="1" x14ac:dyDescent="0.45">
      <c r="A26" s="26"/>
      <c r="B26" s="27"/>
      <c r="C26" s="28"/>
      <c r="D26" s="29"/>
      <c r="E26" s="30">
        <f t="shared" si="8"/>
        <v>0</v>
      </c>
      <c r="F26" s="31"/>
      <c r="G26" s="31"/>
      <c r="H26" s="32">
        <f t="shared" ref="H26:H34" si="14">E26-G26-F26</f>
        <v>0</v>
      </c>
      <c r="I26" s="33"/>
      <c r="J26" s="34">
        <f t="shared" si="9"/>
        <v>-90</v>
      </c>
      <c r="K26" s="35"/>
      <c r="L26" s="36"/>
      <c r="M26" s="37"/>
      <c r="N26" s="91"/>
      <c r="O26" s="107"/>
      <c r="P26" s="36"/>
      <c r="Q26" s="38"/>
      <c r="R26" s="211"/>
      <c r="S26" s="212"/>
      <c r="T26" s="212"/>
      <c r="U26" s="212"/>
      <c r="V26" s="213"/>
      <c r="W26" s="45" t="s">
        <v>18</v>
      </c>
      <c r="X26" s="146"/>
      <c r="Y26" s="147" t="s">
        <v>45</v>
      </c>
      <c r="Z26" s="148"/>
      <c r="AA26" s="149">
        <f t="shared" si="10"/>
        <v>0</v>
      </c>
      <c r="AB26" s="150"/>
      <c r="AC26" s="151" t="s">
        <v>45</v>
      </c>
      <c r="AD26" s="152"/>
      <c r="AE26" s="153">
        <f t="shared" si="11"/>
        <v>0</v>
      </c>
      <c r="AF26" s="154"/>
      <c r="AG26" s="155" t="s">
        <v>45</v>
      </c>
      <c r="AH26" s="156"/>
      <c r="AI26" s="157">
        <f t="shared" si="12"/>
        <v>0</v>
      </c>
    </row>
    <row r="27" spans="1:35" s="39" customFormat="1" ht="26.25" hidden="1" customHeight="1" x14ac:dyDescent="0.45">
      <c r="A27" s="26"/>
      <c r="B27" s="27"/>
      <c r="C27" s="28"/>
      <c r="D27" s="29"/>
      <c r="E27" s="30">
        <f t="shared" si="8"/>
        <v>0</v>
      </c>
      <c r="F27" s="31"/>
      <c r="G27" s="31"/>
      <c r="H27" s="32">
        <f t="shared" si="14"/>
        <v>0</v>
      </c>
      <c r="I27" s="33"/>
      <c r="J27" s="34">
        <f t="shared" si="9"/>
        <v>-90</v>
      </c>
      <c r="K27" s="35"/>
      <c r="L27" s="36"/>
      <c r="M27" s="37"/>
      <c r="N27" s="91"/>
      <c r="O27" s="107"/>
      <c r="P27" s="36"/>
      <c r="Q27" s="38"/>
      <c r="R27" s="211"/>
      <c r="S27" s="212"/>
      <c r="T27" s="212"/>
      <c r="U27" s="212"/>
      <c r="V27" s="213"/>
      <c r="W27" s="45" t="s">
        <v>18</v>
      </c>
      <c r="X27" s="146"/>
      <c r="Y27" s="147" t="s">
        <v>45</v>
      </c>
      <c r="Z27" s="148"/>
      <c r="AA27" s="149">
        <f t="shared" si="10"/>
        <v>0</v>
      </c>
      <c r="AB27" s="150"/>
      <c r="AC27" s="151" t="s">
        <v>45</v>
      </c>
      <c r="AD27" s="152"/>
      <c r="AE27" s="153">
        <f t="shared" si="11"/>
        <v>0</v>
      </c>
      <c r="AF27" s="154"/>
      <c r="AG27" s="155" t="s">
        <v>45</v>
      </c>
      <c r="AH27" s="156"/>
      <c r="AI27" s="157">
        <f t="shared" si="12"/>
        <v>0</v>
      </c>
    </row>
    <row r="28" spans="1:35" s="39" customFormat="1" ht="26.25" hidden="1" customHeight="1" x14ac:dyDescent="0.45">
      <c r="A28" s="26"/>
      <c r="B28" s="27"/>
      <c r="C28" s="28"/>
      <c r="D28" s="29"/>
      <c r="E28" s="30">
        <f t="shared" si="8"/>
        <v>0</v>
      </c>
      <c r="F28" s="31"/>
      <c r="G28" s="31"/>
      <c r="H28" s="32">
        <f t="shared" si="14"/>
        <v>0</v>
      </c>
      <c r="I28" s="33"/>
      <c r="J28" s="34">
        <f t="shared" si="9"/>
        <v>-90</v>
      </c>
      <c r="K28" s="35"/>
      <c r="L28" s="36"/>
      <c r="M28" s="37"/>
      <c r="N28" s="91"/>
      <c r="O28" s="107"/>
      <c r="P28" s="36"/>
      <c r="Q28" s="38"/>
      <c r="R28" s="211"/>
      <c r="S28" s="212"/>
      <c r="T28" s="212"/>
      <c r="U28" s="212"/>
      <c r="V28" s="213"/>
      <c r="W28" s="45" t="s">
        <v>18</v>
      </c>
      <c r="X28" s="146"/>
      <c r="Y28" s="147" t="s">
        <v>45</v>
      </c>
      <c r="Z28" s="148"/>
      <c r="AA28" s="149">
        <f t="shared" si="10"/>
        <v>0</v>
      </c>
      <c r="AB28" s="150"/>
      <c r="AC28" s="151" t="s">
        <v>45</v>
      </c>
      <c r="AD28" s="152"/>
      <c r="AE28" s="153">
        <f t="shared" si="11"/>
        <v>0</v>
      </c>
      <c r="AF28" s="154"/>
      <c r="AG28" s="155" t="s">
        <v>45</v>
      </c>
      <c r="AH28" s="156"/>
      <c r="AI28" s="157">
        <f t="shared" si="12"/>
        <v>0</v>
      </c>
    </row>
    <row r="29" spans="1:35" s="39" customFormat="1" ht="26.25" hidden="1" customHeight="1" x14ac:dyDescent="0.45">
      <c r="A29" s="26"/>
      <c r="B29" s="27"/>
      <c r="C29" s="28"/>
      <c r="D29" s="29"/>
      <c r="E29" s="30">
        <f t="shared" si="8"/>
        <v>0</v>
      </c>
      <c r="F29" s="31"/>
      <c r="G29" s="31"/>
      <c r="H29" s="32">
        <f t="shared" si="14"/>
        <v>0</v>
      </c>
      <c r="I29" s="33"/>
      <c r="J29" s="34">
        <f t="shared" si="9"/>
        <v>-90</v>
      </c>
      <c r="K29" s="35"/>
      <c r="L29" s="36"/>
      <c r="M29" s="37"/>
      <c r="N29" s="91"/>
      <c r="O29" s="107"/>
      <c r="P29" s="36"/>
      <c r="Q29" s="38"/>
      <c r="R29" s="211"/>
      <c r="S29" s="212"/>
      <c r="T29" s="212"/>
      <c r="U29" s="212"/>
      <c r="V29" s="213"/>
      <c r="W29" s="45" t="s">
        <v>18</v>
      </c>
      <c r="X29" s="146"/>
      <c r="Y29" s="147" t="s">
        <v>45</v>
      </c>
      <c r="Z29" s="148"/>
      <c r="AA29" s="149">
        <f t="shared" si="10"/>
        <v>0</v>
      </c>
      <c r="AB29" s="150"/>
      <c r="AC29" s="151" t="s">
        <v>45</v>
      </c>
      <c r="AD29" s="152"/>
      <c r="AE29" s="153">
        <f t="shared" si="11"/>
        <v>0</v>
      </c>
      <c r="AF29" s="154"/>
      <c r="AG29" s="155" t="s">
        <v>45</v>
      </c>
      <c r="AH29" s="156"/>
      <c r="AI29" s="157">
        <f t="shared" si="12"/>
        <v>0</v>
      </c>
    </row>
    <row r="30" spans="1:35" s="39" customFormat="1" ht="26.25" hidden="1" customHeight="1" x14ac:dyDescent="0.45">
      <c r="A30" s="26"/>
      <c r="B30" s="27"/>
      <c r="C30" s="28"/>
      <c r="D30" s="29"/>
      <c r="E30" s="30">
        <f t="shared" si="8"/>
        <v>0</v>
      </c>
      <c r="F30" s="31"/>
      <c r="G30" s="31"/>
      <c r="H30" s="32">
        <f t="shared" si="14"/>
        <v>0</v>
      </c>
      <c r="I30" s="33"/>
      <c r="J30" s="34">
        <f t="shared" si="9"/>
        <v>-90</v>
      </c>
      <c r="K30" s="35"/>
      <c r="L30" s="36"/>
      <c r="M30" s="37"/>
      <c r="N30" s="91"/>
      <c r="O30" s="107"/>
      <c r="P30" s="36"/>
      <c r="Q30" s="38"/>
      <c r="R30" s="211"/>
      <c r="S30" s="212"/>
      <c r="T30" s="212"/>
      <c r="U30" s="212"/>
      <c r="V30" s="213"/>
      <c r="W30" s="45" t="s">
        <v>18</v>
      </c>
      <c r="X30" s="146"/>
      <c r="Y30" s="147" t="s">
        <v>45</v>
      </c>
      <c r="Z30" s="148"/>
      <c r="AA30" s="149">
        <f t="shared" si="10"/>
        <v>0</v>
      </c>
      <c r="AB30" s="150"/>
      <c r="AC30" s="151" t="s">
        <v>45</v>
      </c>
      <c r="AD30" s="152"/>
      <c r="AE30" s="153">
        <f t="shared" si="11"/>
        <v>0</v>
      </c>
      <c r="AF30" s="154"/>
      <c r="AG30" s="155" t="s">
        <v>45</v>
      </c>
      <c r="AH30" s="156"/>
      <c r="AI30" s="157">
        <f t="shared" si="12"/>
        <v>0</v>
      </c>
    </row>
    <row r="31" spans="1:35" s="39" customFormat="1" ht="26.25" hidden="1" customHeight="1" x14ac:dyDescent="0.45">
      <c r="A31" s="26"/>
      <c r="B31" s="27"/>
      <c r="C31" s="28"/>
      <c r="D31" s="29"/>
      <c r="E31" s="30">
        <f t="shared" si="8"/>
        <v>0</v>
      </c>
      <c r="F31" s="31"/>
      <c r="G31" s="31"/>
      <c r="H31" s="32">
        <f t="shared" si="14"/>
        <v>0</v>
      </c>
      <c r="I31" s="33"/>
      <c r="J31" s="34">
        <f t="shared" si="9"/>
        <v>-90</v>
      </c>
      <c r="K31" s="35"/>
      <c r="L31" s="36"/>
      <c r="M31" s="37"/>
      <c r="N31" s="91"/>
      <c r="O31" s="107"/>
      <c r="P31" s="36"/>
      <c r="Q31" s="38"/>
      <c r="R31" s="211"/>
      <c r="S31" s="212"/>
      <c r="T31" s="212"/>
      <c r="U31" s="212"/>
      <c r="V31" s="213"/>
      <c r="W31" s="45" t="s">
        <v>18</v>
      </c>
      <c r="X31" s="146"/>
      <c r="Y31" s="147" t="s">
        <v>45</v>
      </c>
      <c r="Z31" s="148"/>
      <c r="AA31" s="149">
        <f t="shared" si="10"/>
        <v>0</v>
      </c>
      <c r="AB31" s="150"/>
      <c r="AC31" s="151" t="s">
        <v>45</v>
      </c>
      <c r="AD31" s="152"/>
      <c r="AE31" s="153">
        <f t="shared" si="11"/>
        <v>0</v>
      </c>
      <c r="AF31" s="154"/>
      <c r="AG31" s="155" t="s">
        <v>45</v>
      </c>
      <c r="AH31" s="156"/>
      <c r="AI31" s="157">
        <f t="shared" si="12"/>
        <v>0</v>
      </c>
    </row>
    <row r="32" spans="1:35" s="39" customFormat="1" ht="26.25" hidden="1" customHeight="1" x14ac:dyDescent="0.45">
      <c r="A32" s="26"/>
      <c r="B32" s="27"/>
      <c r="C32" s="28"/>
      <c r="D32" s="29"/>
      <c r="E32" s="30">
        <f t="shared" si="8"/>
        <v>0</v>
      </c>
      <c r="F32" s="31"/>
      <c r="G32" s="31"/>
      <c r="H32" s="32">
        <f t="shared" si="14"/>
        <v>0</v>
      </c>
      <c r="I32" s="33"/>
      <c r="J32" s="34">
        <f t="shared" si="9"/>
        <v>-90</v>
      </c>
      <c r="K32" s="35"/>
      <c r="L32" s="36"/>
      <c r="M32" s="37"/>
      <c r="N32" s="91"/>
      <c r="O32" s="107"/>
      <c r="P32" s="36"/>
      <c r="Q32" s="38"/>
      <c r="R32" s="211"/>
      <c r="S32" s="212"/>
      <c r="T32" s="212"/>
      <c r="U32" s="212"/>
      <c r="V32" s="213"/>
      <c r="W32" s="45" t="s">
        <v>18</v>
      </c>
      <c r="X32" s="146"/>
      <c r="Y32" s="147" t="s">
        <v>45</v>
      </c>
      <c r="Z32" s="148"/>
      <c r="AA32" s="149">
        <f t="shared" si="10"/>
        <v>0</v>
      </c>
      <c r="AB32" s="150"/>
      <c r="AC32" s="151" t="s">
        <v>45</v>
      </c>
      <c r="AD32" s="152"/>
      <c r="AE32" s="153">
        <f t="shared" si="11"/>
        <v>0</v>
      </c>
      <c r="AF32" s="154"/>
      <c r="AG32" s="155" t="s">
        <v>45</v>
      </c>
      <c r="AH32" s="156"/>
      <c r="AI32" s="157">
        <f t="shared" si="12"/>
        <v>0</v>
      </c>
    </row>
    <row r="33" spans="1:35" s="39" customFormat="1" ht="26.25" hidden="1" customHeight="1" x14ac:dyDescent="0.45">
      <c r="A33" s="26"/>
      <c r="B33" s="27"/>
      <c r="C33" s="28"/>
      <c r="D33" s="29"/>
      <c r="E33" s="30">
        <f t="shared" si="8"/>
        <v>0</v>
      </c>
      <c r="F33" s="31"/>
      <c r="G33" s="31"/>
      <c r="H33" s="32">
        <f t="shared" si="14"/>
        <v>0</v>
      </c>
      <c r="I33" s="33"/>
      <c r="J33" s="34">
        <f t="shared" si="9"/>
        <v>-90</v>
      </c>
      <c r="K33" s="35"/>
      <c r="L33" s="36"/>
      <c r="M33" s="37"/>
      <c r="N33" s="91"/>
      <c r="O33" s="107"/>
      <c r="P33" s="36"/>
      <c r="Q33" s="38"/>
      <c r="R33" s="211"/>
      <c r="S33" s="212"/>
      <c r="T33" s="212"/>
      <c r="U33" s="212"/>
      <c r="V33" s="213"/>
      <c r="W33" s="45" t="s">
        <v>18</v>
      </c>
      <c r="X33" s="146"/>
      <c r="Y33" s="147" t="s">
        <v>45</v>
      </c>
      <c r="Z33" s="148"/>
      <c r="AA33" s="149">
        <f t="shared" si="10"/>
        <v>0</v>
      </c>
      <c r="AB33" s="150"/>
      <c r="AC33" s="151" t="s">
        <v>45</v>
      </c>
      <c r="AD33" s="152"/>
      <c r="AE33" s="153">
        <f t="shared" si="11"/>
        <v>0</v>
      </c>
      <c r="AF33" s="154"/>
      <c r="AG33" s="155" t="s">
        <v>45</v>
      </c>
      <c r="AH33" s="156"/>
      <c r="AI33" s="157">
        <f t="shared" si="12"/>
        <v>0</v>
      </c>
    </row>
    <row r="34" spans="1:35" s="39" customFormat="1" ht="26.25" hidden="1" customHeight="1" x14ac:dyDescent="0.45">
      <c r="A34" s="26"/>
      <c r="B34" s="27"/>
      <c r="C34" s="28"/>
      <c r="D34" s="29"/>
      <c r="E34" s="30">
        <f t="shared" si="8"/>
        <v>0</v>
      </c>
      <c r="F34" s="31"/>
      <c r="G34" s="31"/>
      <c r="H34" s="32">
        <f t="shared" si="14"/>
        <v>0</v>
      </c>
      <c r="I34" s="33"/>
      <c r="J34" s="34">
        <f t="shared" si="9"/>
        <v>-90</v>
      </c>
      <c r="K34" s="35"/>
      <c r="L34" s="36"/>
      <c r="M34" s="37"/>
      <c r="N34" s="91"/>
      <c r="O34" s="107"/>
      <c r="P34" s="36"/>
      <c r="Q34" s="38"/>
      <c r="R34" s="211"/>
      <c r="S34" s="212"/>
      <c r="T34" s="212"/>
      <c r="U34" s="212"/>
      <c r="V34" s="213"/>
      <c r="W34" s="45" t="s">
        <v>18</v>
      </c>
      <c r="X34" s="146"/>
      <c r="Y34" s="147" t="s">
        <v>45</v>
      </c>
      <c r="Z34" s="148"/>
      <c r="AA34" s="149">
        <f t="shared" si="10"/>
        <v>0</v>
      </c>
      <c r="AB34" s="150"/>
      <c r="AC34" s="151" t="s">
        <v>45</v>
      </c>
      <c r="AD34" s="152"/>
      <c r="AE34" s="153">
        <f t="shared" si="11"/>
        <v>0</v>
      </c>
      <c r="AF34" s="154"/>
      <c r="AG34" s="155" t="s">
        <v>45</v>
      </c>
      <c r="AH34" s="156"/>
      <c r="AI34" s="157">
        <f t="shared" si="12"/>
        <v>0</v>
      </c>
    </row>
    <row r="35" spans="1:35" s="39" customFormat="1" ht="26.25" hidden="1" customHeight="1" x14ac:dyDescent="0.45">
      <c r="A35" s="26"/>
      <c r="B35" s="27"/>
      <c r="C35" s="28"/>
      <c r="D35" s="29"/>
      <c r="E35" s="30">
        <f t="shared" si="8"/>
        <v>0</v>
      </c>
      <c r="F35" s="31"/>
      <c r="G35" s="31"/>
      <c r="H35" s="32">
        <f>E35-G35-F35</f>
        <v>0</v>
      </c>
      <c r="I35" s="33"/>
      <c r="J35" s="34">
        <f t="shared" si="9"/>
        <v>-90</v>
      </c>
      <c r="K35" s="35"/>
      <c r="L35" s="36"/>
      <c r="M35" s="37"/>
      <c r="N35" s="91"/>
      <c r="O35" s="107"/>
      <c r="P35" s="36"/>
      <c r="Q35" s="38"/>
      <c r="R35" s="211"/>
      <c r="S35" s="212"/>
      <c r="T35" s="212"/>
      <c r="U35" s="212"/>
      <c r="V35" s="213"/>
      <c r="W35" s="45" t="s">
        <v>18</v>
      </c>
      <c r="X35" s="146"/>
      <c r="Y35" s="147" t="s">
        <v>45</v>
      </c>
      <c r="Z35" s="148"/>
      <c r="AA35" s="149">
        <f t="shared" si="10"/>
        <v>0</v>
      </c>
      <c r="AB35" s="150"/>
      <c r="AC35" s="151" t="s">
        <v>45</v>
      </c>
      <c r="AD35" s="152"/>
      <c r="AE35" s="153">
        <f t="shared" si="11"/>
        <v>0</v>
      </c>
      <c r="AF35" s="154"/>
      <c r="AG35" s="155" t="s">
        <v>45</v>
      </c>
      <c r="AH35" s="156"/>
      <c r="AI35" s="157">
        <f t="shared" si="12"/>
        <v>0</v>
      </c>
    </row>
    <row r="36" spans="1:35" s="39" customFormat="1" ht="26.25" hidden="1" customHeight="1" x14ac:dyDescent="0.45">
      <c r="A36" s="26"/>
      <c r="B36" s="27"/>
      <c r="C36" s="28"/>
      <c r="D36" s="29"/>
      <c r="E36" s="30">
        <f t="shared" si="8"/>
        <v>0</v>
      </c>
      <c r="F36" s="31"/>
      <c r="G36" s="31"/>
      <c r="H36" s="32">
        <f t="shared" ref="H36:H42" si="15">E36-G36-F36</f>
        <v>0</v>
      </c>
      <c r="I36" s="33"/>
      <c r="J36" s="34">
        <f t="shared" si="9"/>
        <v>-90</v>
      </c>
      <c r="K36" s="35"/>
      <c r="L36" s="36"/>
      <c r="M36" s="37"/>
      <c r="N36" s="91"/>
      <c r="O36" s="107"/>
      <c r="P36" s="36"/>
      <c r="Q36" s="38"/>
      <c r="R36" s="211"/>
      <c r="S36" s="212"/>
      <c r="T36" s="212"/>
      <c r="U36" s="212"/>
      <c r="V36" s="213"/>
      <c r="W36" s="45" t="s">
        <v>18</v>
      </c>
      <c r="X36" s="146"/>
      <c r="Y36" s="147" t="s">
        <v>45</v>
      </c>
      <c r="Z36" s="148"/>
      <c r="AA36" s="149">
        <f t="shared" si="10"/>
        <v>0</v>
      </c>
      <c r="AB36" s="150"/>
      <c r="AC36" s="151" t="s">
        <v>45</v>
      </c>
      <c r="AD36" s="152"/>
      <c r="AE36" s="153">
        <f t="shared" si="11"/>
        <v>0</v>
      </c>
      <c r="AF36" s="154"/>
      <c r="AG36" s="155" t="s">
        <v>45</v>
      </c>
      <c r="AH36" s="156"/>
      <c r="AI36" s="157">
        <f t="shared" si="12"/>
        <v>0</v>
      </c>
    </row>
    <row r="37" spans="1:35" s="39" customFormat="1" ht="26.25" hidden="1" customHeight="1" x14ac:dyDescent="0.45">
      <c r="A37" s="26"/>
      <c r="B37" s="27"/>
      <c r="C37" s="28"/>
      <c r="D37" s="29"/>
      <c r="E37" s="30">
        <f t="shared" si="8"/>
        <v>0</v>
      </c>
      <c r="F37" s="31"/>
      <c r="G37" s="31"/>
      <c r="H37" s="32">
        <f t="shared" si="15"/>
        <v>0</v>
      </c>
      <c r="I37" s="33"/>
      <c r="J37" s="34">
        <f t="shared" si="9"/>
        <v>-90</v>
      </c>
      <c r="K37" s="35"/>
      <c r="L37" s="36"/>
      <c r="M37" s="37"/>
      <c r="N37" s="91"/>
      <c r="O37" s="107"/>
      <c r="P37" s="36"/>
      <c r="Q37" s="38"/>
      <c r="R37" s="211"/>
      <c r="S37" s="212"/>
      <c r="T37" s="212"/>
      <c r="U37" s="212"/>
      <c r="V37" s="213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1"/>
        <v>0</v>
      </c>
      <c r="AF37" s="154"/>
      <c r="AG37" s="155" t="s">
        <v>45</v>
      </c>
      <c r="AH37" s="156"/>
      <c r="AI37" s="157">
        <f t="shared" si="12"/>
        <v>0</v>
      </c>
    </row>
    <row r="38" spans="1:35" s="39" customFormat="1" ht="26.25" hidden="1" customHeight="1" x14ac:dyDescent="0.45">
      <c r="A38" s="26"/>
      <c r="B38" s="27"/>
      <c r="C38" s="28"/>
      <c r="D38" s="29"/>
      <c r="E38" s="30">
        <f t="shared" si="8"/>
        <v>0</v>
      </c>
      <c r="F38" s="31"/>
      <c r="G38" s="31"/>
      <c r="H38" s="32">
        <f t="shared" si="15"/>
        <v>0</v>
      </c>
      <c r="I38" s="33"/>
      <c r="J38" s="34">
        <f t="shared" si="9"/>
        <v>-90</v>
      </c>
      <c r="K38" s="35"/>
      <c r="L38" s="36"/>
      <c r="M38" s="37"/>
      <c r="N38" s="91"/>
      <c r="O38" s="107"/>
      <c r="P38" s="36"/>
      <c r="Q38" s="38"/>
      <c r="R38" s="211"/>
      <c r="S38" s="212"/>
      <c r="T38" s="212"/>
      <c r="U38" s="212"/>
      <c r="V38" s="213"/>
      <c r="W38" s="45" t="s">
        <v>18</v>
      </c>
      <c r="X38" s="146"/>
      <c r="Y38" s="147" t="s">
        <v>45</v>
      </c>
      <c r="Z38" s="148"/>
      <c r="AA38" s="149">
        <f t="shared" ref="AA38:AA56" si="16">X38+Z38</f>
        <v>0</v>
      </c>
      <c r="AB38" s="150"/>
      <c r="AC38" s="151" t="s">
        <v>45</v>
      </c>
      <c r="AD38" s="152"/>
      <c r="AE38" s="153">
        <f t="shared" si="11"/>
        <v>0</v>
      </c>
      <c r="AF38" s="154"/>
      <c r="AG38" s="155" t="s">
        <v>45</v>
      </c>
      <c r="AH38" s="156"/>
      <c r="AI38" s="157">
        <f t="shared" si="12"/>
        <v>0</v>
      </c>
    </row>
    <row r="39" spans="1:35" s="39" customFormat="1" ht="26.25" hidden="1" customHeight="1" x14ac:dyDescent="0.45">
      <c r="A39" s="26"/>
      <c r="B39" s="27"/>
      <c r="C39" s="28"/>
      <c r="D39" s="29"/>
      <c r="E39" s="30">
        <f t="shared" si="8"/>
        <v>0</v>
      </c>
      <c r="F39" s="31"/>
      <c r="G39" s="31"/>
      <c r="H39" s="32">
        <f t="shared" si="15"/>
        <v>0</v>
      </c>
      <c r="I39" s="33"/>
      <c r="J39" s="34">
        <f t="shared" si="9"/>
        <v>-90</v>
      </c>
      <c r="K39" s="35"/>
      <c r="L39" s="36"/>
      <c r="M39" s="37"/>
      <c r="N39" s="91"/>
      <c r="O39" s="107"/>
      <c r="P39" s="36"/>
      <c r="Q39" s="38"/>
      <c r="R39" s="211"/>
      <c r="S39" s="212"/>
      <c r="T39" s="212"/>
      <c r="U39" s="212"/>
      <c r="V39" s="213"/>
      <c r="W39" s="45" t="s">
        <v>18</v>
      </c>
      <c r="X39" s="146"/>
      <c r="Y39" s="147" t="s">
        <v>45</v>
      </c>
      <c r="Z39" s="148"/>
      <c r="AA39" s="149">
        <f t="shared" si="16"/>
        <v>0</v>
      </c>
      <c r="AB39" s="150"/>
      <c r="AC39" s="151" t="s">
        <v>45</v>
      </c>
      <c r="AD39" s="152"/>
      <c r="AE39" s="153">
        <f t="shared" si="11"/>
        <v>0</v>
      </c>
      <c r="AF39" s="154"/>
      <c r="AG39" s="155" t="s">
        <v>45</v>
      </c>
      <c r="AH39" s="156"/>
      <c r="AI39" s="157">
        <f t="shared" si="12"/>
        <v>0</v>
      </c>
    </row>
    <row r="40" spans="1:35" s="39" customFormat="1" ht="26.25" hidden="1" customHeight="1" x14ac:dyDescent="0.45">
      <c r="A40" s="26"/>
      <c r="B40" s="27"/>
      <c r="C40" s="28"/>
      <c r="D40" s="29"/>
      <c r="E40" s="30">
        <f t="shared" si="8"/>
        <v>0</v>
      </c>
      <c r="F40" s="31"/>
      <c r="G40" s="31"/>
      <c r="H40" s="32">
        <f t="shared" si="15"/>
        <v>0</v>
      </c>
      <c r="I40" s="33"/>
      <c r="J40" s="34">
        <f t="shared" si="9"/>
        <v>-90</v>
      </c>
      <c r="K40" s="35"/>
      <c r="L40" s="36"/>
      <c r="M40" s="37"/>
      <c r="N40" s="91"/>
      <c r="O40" s="107"/>
      <c r="P40" s="36"/>
      <c r="Q40" s="38"/>
      <c r="R40" s="211"/>
      <c r="S40" s="212"/>
      <c r="T40" s="212"/>
      <c r="U40" s="212"/>
      <c r="V40" s="213"/>
      <c r="W40" s="45" t="s">
        <v>18</v>
      </c>
      <c r="X40" s="146"/>
      <c r="Y40" s="147" t="s">
        <v>45</v>
      </c>
      <c r="Z40" s="148"/>
      <c r="AA40" s="149">
        <f t="shared" si="16"/>
        <v>0</v>
      </c>
      <c r="AB40" s="150"/>
      <c r="AC40" s="151" t="s">
        <v>45</v>
      </c>
      <c r="AD40" s="152"/>
      <c r="AE40" s="153">
        <f t="shared" si="11"/>
        <v>0</v>
      </c>
      <c r="AF40" s="154"/>
      <c r="AG40" s="155" t="s">
        <v>45</v>
      </c>
      <c r="AH40" s="156"/>
      <c r="AI40" s="157">
        <f t="shared" si="12"/>
        <v>0</v>
      </c>
    </row>
    <row r="41" spans="1:35" s="39" customFormat="1" ht="26.25" hidden="1" customHeight="1" x14ac:dyDescent="0.45">
      <c r="A41" s="26"/>
      <c r="B41" s="27"/>
      <c r="C41" s="28"/>
      <c r="D41" s="29"/>
      <c r="E41" s="30">
        <f t="shared" si="8"/>
        <v>0</v>
      </c>
      <c r="F41" s="31"/>
      <c r="G41" s="31"/>
      <c r="H41" s="32">
        <f t="shared" si="15"/>
        <v>0</v>
      </c>
      <c r="I41" s="33"/>
      <c r="J41" s="34">
        <f t="shared" si="9"/>
        <v>-90</v>
      </c>
      <c r="K41" s="35"/>
      <c r="L41" s="36"/>
      <c r="M41" s="37"/>
      <c r="N41" s="91"/>
      <c r="O41" s="107"/>
      <c r="P41" s="36"/>
      <c r="Q41" s="38"/>
      <c r="R41" s="211"/>
      <c r="S41" s="212"/>
      <c r="T41" s="212"/>
      <c r="U41" s="212"/>
      <c r="V41" s="213"/>
      <c r="W41" s="45" t="s">
        <v>18</v>
      </c>
      <c r="X41" s="146"/>
      <c r="Y41" s="147" t="s">
        <v>45</v>
      </c>
      <c r="Z41" s="148"/>
      <c r="AA41" s="149">
        <f t="shared" si="16"/>
        <v>0</v>
      </c>
      <c r="AB41" s="150"/>
      <c r="AC41" s="151" t="s">
        <v>45</v>
      </c>
      <c r="AD41" s="152"/>
      <c r="AE41" s="153">
        <f t="shared" si="11"/>
        <v>0</v>
      </c>
      <c r="AF41" s="154"/>
      <c r="AG41" s="155" t="s">
        <v>45</v>
      </c>
      <c r="AH41" s="156"/>
      <c r="AI41" s="157">
        <f t="shared" si="12"/>
        <v>0</v>
      </c>
    </row>
    <row r="42" spans="1:35" s="39" customFormat="1" ht="26.25" hidden="1" customHeight="1" x14ac:dyDescent="0.45">
      <c r="A42" s="26"/>
      <c r="B42" s="27"/>
      <c r="C42" s="28"/>
      <c r="D42" s="29"/>
      <c r="E42" s="30">
        <f t="shared" si="8"/>
        <v>0</v>
      </c>
      <c r="F42" s="31"/>
      <c r="G42" s="31"/>
      <c r="H42" s="32">
        <f t="shared" si="15"/>
        <v>0</v>
      </c>
      <c r="I42" s="33"/>
      <c r="J42" s="34">
        <f t="shared" si="9"/>
        <v>-90</v>
      </c>
      <c r="K42" s="35"/>
      <c r="L42" s="36"/>
      <c r="M42" s="37"/>
      <c r="N42" s="91"/>
      <c r="O42" s="107"/>
      <c r="P42" s="36"/>
      <c r="Q42" s="38"/>
      <c r="R42" s="211"/>
      <c r="S42" s="212"/>
      <c r="T42" s="212"/>
      <c r="U42" s="212"/>
      <c r="V42" s="213"/>
      <c r="W42" s="45" t="s">
        <v>18</v>
      </c>
      <c r="X42" s="146"/>
      <c r="Y42" s="147" t="s">
        <v>45</v>
      </c>
      <c r="Z42" s="148"/>
      <c r="AA42" s="149">
        <f t="shared" si="16"/>
        <v>0</v>
      </c>
      <c r="AB42" s="150"/>
      <c r="AC42" s="151" t="s">
        <v>45</v>
      </c>
      <c r="AD42" s="152"/>
      <c r="AE42" s="153">
        <f t="shared" si="11"/>
        <v>0</v>
      </c>
      <c r="AF42" s="154"/>
      <c r="AG42" s="155" t="s">
        <v>45</v>
      </c>
      <c r="AH42" s="156"/>
      <c r="AI42" s="157">
        <f t="shared" si="12"/>
        <v>0</v>
      </c>
    </row>
    <row r="43" spans="1:35" s="39" customFormat="1" ht="26.25" hidden="1" customHeight="1" x14ac:dyDescent="0.45">
      <c r="A43" s="26"/>
      <c r="B43" s="27"/>
      <c r="C43" s="28"/>
      <c r="D43" s="29"/>
      <c r="E43" s="30">
        <f t="shared" si="8"/>
        <v>0</v>
      </c>
      <c r="F43" s="31"/>
      <c r="G43" s="31"/>
      <c r="H43" s="32">
        <f>E43-G43-F43</f>
        <v>0</v>
      </c>
      <c r="I43" s="33"/>
      <c r="J43" s="34">
        <f t="shared" si="9"/>
        <v>-90</v>
      </c>
      <c r="K43" s="35"/>
      <c r="L43" s="36"/>
      <c r="M43" s="37"/>
      <c r="N43" s="91"/>
      <c r="O43" s="107"/>
      <c r="P43" s="36"/>
      <c r="Q43" s="38"/>
      <c r="R43" s="211"/>
      <c r="S43" s="212"/>
      <c r="T43" s="212"/>
      <c r="U43" s="212"/>
      <c r="V43" s="213"/>
      <c r="W43" s="45" t="s">
        <v>18</v>
      </c>
      <c r="X43" s="146"/>
      <c r="Y43" s="147" t="s">
        <v>45</v>
      </c>
      <c r="Z43" s="148"/>
      <c r="AA43" s="149">
        <f t="shared" si="16"/>
        <v>0</v>
      </c>
      <c r="AB43" s="150"/>
      <c r="AC43" s="151" t="s">
        <v>45</v>
      </c>
      <c r="AD43" s="152"/>
      <c r="AE43" s="153">
        <f t="shared" si="11"/>
        <v>0</v>
      </c>
      <c r="AF43" s="154"/>
      <c r="AG43" s="155" t="s">
        <v>45</v>
      </c>
      <c r="AH43" s="156"/>
      <c r="AI43" s="157">
        <f t="shared" si="12"/>
        <v>0</v>
      </c>
    </row>
    <row r="44" spans="1:35" s="39" customFormat="1" ht="26.25" hidden="1" customHeight="1" x14ac:dyDescent="0.45">
      <c r="A44" s="26"/>
      <c r="B44" s="27"/>
      <c r="C44" s="28"/>
      <c r="D44" s="29"/>
      <c r="E44" s="30">
        <f t="shared" si="8"/>
        <v>0</v>
      </c>
      <c r="F44" s="31"/>
      <c r="G44" s="31"/>
      <c r="H44" s="32">
        <f t="shared" ref="H44:H49" si="17">E44-G44-F44</f>
        <v>0</v>
      </c>
      <c r="I44" s="33"/>
      <c r="J44" s="34">
        <f t="shared" si="9"/>
        <v>-90</v>
      </c>
      <c r="K44" s="35"/>
      <c r="L44" s="36"/>
      <c r="M44" s="37"/>
      <c r="N44" s="91"/>
      <c r="O44" s="107"/>
      <c r="P44" s="36"/>
      <c r="Q44" s="38"/>
      <c r="R44" s="211"/>
      <c r="S44" s="212"/>
      <c r="T44" s="212"/>
      <c r="U44" s="212"/>
      <c r="V44" s="213"/>
      <c r="W44" s="45" t="s">
        <v>18</v>
      </c>
      <c r="X44" s="146"/>
      <c r="Y44" s="147" t="s">
        <v>45</v>
      </c>
      <c r="Z44" s="148"/>
      <c r="AA44" s="149">
        <f t="shared" si="16"/>
        <v>0</v>
      </c>
      <c r="AB44" s="150"/>
      <c r="AC44" s="151" t="s">
        <v>45</v>
      </c>
      <c r="AD44" s="152"/>
      <c r="AE44" s="153">
        <f t="shared" si="11"/>
        <v>0</v>
      </c>
      <c r="AF44" s="154"/>
      <c r="AG44" s="155" t="s">
        <v>45</v>
      </c>
      <c r="AH44" s="156"/>
      <c r="AI44" s="157">
        <f t="shared" si="12"/>
        <v>0</v>
      </c>
    </row>
    <row r="45" spans="1:35" s="39" customFormat="1" ht="26.25" hidden="1" customHeight="1" x14ac:dyDescent="0.45">
      <c r="A45" s="26"/>
      <c r="B45" s="27"/>
      <c r="C45" s="28"/>
      <c r="D45" s="29"/>
      <c r="E45" s="30">
        <f t="shared" si="8"/>
        <v>0</v>
      </c>
      <c r="F45" s="31"/>
      <c r="G45" s="31"/>
      <c r="H45" s="32">
        <f t="shared" si="17"/>
        <v>0</v>
      </c>
      <c r="I45" s="33"/>
      <c r="J45" s="34">
        <f t="shared" si="9"/>
        <v>-90</v>
      </c>
      <c r="K45" s="35"/>
      <c r="L45" s="36"/>
      <c r="M45" s="37"/>
      <c r="N45" s="91"/>
      <c r="O45" s="107"/>
      <c r="P45" s="36"/>
      <c r="Q45" s="38"/>
      <c r="R45" s="211"/>
      <c r="S45" s="212"/>
      <c r="T45" s="212"/>
      <c r="U45" s="212"/>
      <c r="V45" s="213"/>
      <c r="W45" s="45" t="s">
        <v>18</v>
      </c>
      <c r="X45" s="146"/>
      <c r="Y45" s="147" t="s">
        <v>45</v>
      </c>
      <c r="Z45" s="148"/>
      <c r="AA45" s="149">
        <f t="shared" si="16"/>
        <v>0</v>
      </c>
      <c r="AB45" s="150"/>
      <c r="AC45" s="151" t="s">
        <v>45</v>
      </c>
      <c r="AD45" s="152"/>
      <c r="AE45" s="153">
        <f t="shared" si="11"/>
        <v>0</v>
      </c>
      <c r="AF45" s="154"/>
      <c r="AG45" s="155" t="s">
        <v>45</v>
      </c>
      <c r="AH45" s="156"/>
      <c r="AI45" s="157">
        <f t="shared" si="12"/>
        <v>0</v>
      </c>
    </row>
    <row r="46" spans="1:35" s="39" customFormat="1" ht="26.25" hidden="1" customHeight="1" x14ac:dyDescent="0.45">
      <c r="A46" s="26"/>
      <c r="B46" s="27"/>
      <c r="C46" s="28"/>
      <c r="D46" s="29"/>
      <c r="E46" s="30">
        <f t="shared" si="8"/>
        <v>0</v>
      </c>
      <c r="F46" s="31"/>
      <c r="G46" s="31"/>
      <c r="H46" s="32">
        <f t="shared" si="17"/>
        <v>0</v>
      </c>
      <c r="I46" s="33"/>
      <c r="J46" s="34">
        <f t="shared" si="9"/>
        <v>-90</v>
      </c>
      <c r="K46" s="35"/>
      <c r="L46" s="36"/>
      <c r="M46" s="37"/>
      <c r="N46" s="91"/>
      <c r="O46" s="107"/>
      <c r="P46" s="36"/>
      <c r="Q46" s="38"/>
      <c r="R46" s="211"/>
      <c r="S46" s="212"/>
      <c r="T46" s="212"/>
      <c r="U46" s="212"/>
      <c r="V46" s="213"/>
      <c r="W46" s="45" t="s">
        <v>18</v>
      </c>
      <c r="X46" s="146"/>
      <c r="Y46" s="147" t="s">
        <v>45</v>
      </c>
      <c r="Z46" s="148"/>
      <c r="AA46" s="149">
        <f t="shared" si="16"/>
        <v>0</v>
      </c>
      <c r="AB46" s="150"/>
      <c r="AC46" s="151" t="s">
        <v>45</v>
      </c>
      <c r="AD46" s="152"/>
      <c r="AE46" s="153">
        <f t="shared" si="11"/>
        <v>0</v>
      </c>
      <c r="AF46" s="154"/>
      <c r="AG46" s="155" t="s">
        <v>45</v>
      </c>
      <c r="AH46" s="156"/>
      <c r="AI46" s="157">
        <f t="shared" si="12"/>
        <v>0</v>
      </c>
    </row>
    <row r="47" spans="1:35" s="39" customFormat="1" ht="26.25" hidden="1" customHeight="1" x14ac:dyDescent="0.45">
      <c r="A47" s="26"/>
      <c r="B47" s="27"/>
      <c r="C47" s="28"/>
      <c r="D47" s="29"/>
      <c r="E47" s="30">
        <f t="shared" si="8"/>
        <v>0</v>
      </c>
      <c r="F47" s="31"/>
      <c r="G47" s="31"/>
      <c r="H47" s="32">
        <f t="shared" si="17"/>
        <v>0</v>
      </c>
      <c r="I47" s="33"/>
      <c r="J47" s="34">
        <f t="shared" si="9"/>
        <v>-90</v>
      </c>
      <c r="K47" s="35"/>
      <c r="L47" s="36"/>
      <c r="M47" s="37"/>
      <c r="N47" s="91"/>
      <c r="O47" s="107"/>
      <c r="P47" s="36"/>
      <c r="Q47" s="38"/>
      <c r="R47" s="211"/>
      <c r="S47" s="212"/>
      <c r="T47" s="212"/>
      <c r="U47" s="212"/>
      <c r="V47" s="213"/>
      <c r="W47" s="45" t="s">
        <v>18</v>
      </c>
      <c r="X47" s="146"/>
      <c r="Y47" s="147" t="s">
        <v>45</v>
      </c>
      <c r="Z47" s="148"/>
      <c r="AA47" s="149">
        <f t="shared" si="16"/>
        <v>0</v>
      </c>
      <c r="AB47" s="150"/>
      <c r="AC47" s="151" t="s">
        <v>45</v>
      </c>
      <c r="AD47" s="152"/>
      <c r="AE47" s="153">
        <f t="shared" si="11"/>
        <v>0</v>
      </c>
      <c r="AF47" s="154"/>
      <c r="AG47" s="155" t="s">
        <v>45</v>
      </c>
      <c r="AH47" s="156"/>
      <c r="AI47" s="157">
        <f t="shared" si="12"/>
        <v>0</v>
      </c>
    </row>
    <row r="48" spans="1:35" s="39" customFormat="1" ht="26.25" hidden="1" customHeight="1" x14ac:dyDescent="0.45">
      <c r="A48" s="26"/>
      <c r="B48" s="27"/>
      <c r="C48" s="28"/>
      <c r="D48" s="29"/>
      <c r="E48" s="30">
        <f t="shared" si="8"/>
        <v>0</v>
      </c>
      <c r="F48" s="31"/>
      <c r="G48" s="31"/>
      <c r="H48" s="32">
        <f t="shared" si="17"/>
        <v>0</v>
      </c>
      <c r="I48" s="33"/>
      <c r="J48" s="34">
        <f t="shared" si="9"/>
        <v>-90</v>
      </c>
      <c r="K48" s="35"/>
      <c r="L48" s="36"/>
      <c r="M48" s="37"/>
      <c r="N48" s="91"/>
      <c r="O48" s="107"/>
      <c r="P48" s="36"/>
      <c r="Q48" s="38"/>
      <c r="R48" s="211"/>
      <c r="S48" s="212"/>
      <c r="T48" s="212"/>
      <c r="U48" s="212"/>
      <c r="V48" s="213"/>
      <c r="W48" s="45" t="s">
        <v>18</v>
      </c>
      <c r="X48" s="146"/>
      <c r="Y48" s="147" t="s">
        <v>45</v>
      </c>
      <c r="Z48" s="148"/>
      <c r="AA48" s="149">
        <f t="shared" si="16"/>
        <v>0</v>
      </c>
      <c r="AB48" s="150"/>
      <c r="AC48" s="151" t="s">
        <v>45</v>
      </c>
      <c r="AD48" s="152"/>
      <c r="AE48" s="153">
        <f t="shared" si="11"/>
        <v>0</v>
      </c>
      <c r="AF48" s="154"/>
      <c r="AG48" s="155" t="s">
        <v>45</v>
      </c>
      <c r="AH48" s="156"/>
      <c r="AI48" s="157">
        <f t="shared" si="12"/>
        <v>0</v>
      </c>
    </row>
    <row r="49" spans="1:35" s="39" customFormat="1" ht="26.25" hidden="1" customHeight="1" x14ac:dyDescent="0.45">
      <c r="A49" s="26"/>
      <c r="B49" s="27"/>
      <c r="C49" s="28"/>
      <c r="D49" s="29"/>
      <c r="E49" s="30">
        <f t="shared" si="8"/>
        <v>0</v>
      </c>
      <c r="F49" s="31"/>
      <c r="G49" s="31"/>
      <c r="H49" s="32">
        <f t="shared" si="17"/>
        <v>0</v>
      </c>
      <c r="I49" s="33"/>
      <c r="J49" s="34">
        <f t="shared" si="9"/>
        <v>-90</v>
      </c>
      <c r="K49" s="35"/>
      <c r="L49" s="36"/>
      <c r="M49" s="37"/>
      <c r="N49" s="91"/>
      <c r="O49" s="107"/>
      <c r="P49" s="36"/>
      <c r="Q49" s="38"/>
      <c r="R49" s="211"/>
      <c r="S49" s="212"/>
      <c r="T49" s="212"/>
      <c r="U49" s="212"/>
      <c r="V49" s="213"/>
      <c r="W49" s="45" t="s">
        <v>18</v>
      </c>
      <c r="X49" s="146"/>
      <c r="Y49" s="147" t="s">
        <v>45</v>
      </c>
      <c r="Z49" s="148"/>
      <c r="AA49" s="149">
        <f t="shared" si="16"/>
        <v>0</v>
      </c>
      <c r="AB49" s="150"/>
      <c r="AC49" s="151" t="s">
        <v>45</v>
      </c>
      <c r="AD49" s="152"/>
      <c r="AE49" s="153">
        <f t="shared" si="11"/>
        <v>0</v>
      </c>
      <c r="AF49" s="154"/>
      <c r="AG49" s="155" t="s">
        <v>45</v>
      </c>
      <c r="AH49" s="156"/>
      <c r="AI49" s="157">
        <f t="shared" si="12"/>
        <v>0</v>
      </c>
    </row>
    <row r="50" spans="1:35" s="39" customFormat="1" ht="26.25" hidden="1" customHeight="1" x14ac:dyDescent="0.45">
      <c r="A50" s="26"/>
      <c r="B50" s="27"/>
      <c r="C50" s="28"/>
      <c r="D50" s="29"/>
      <c r="E50" s="30">
        <f t="shared" si="8"/>
        <v>0</v>
      </c>
      <c r="F50" s="31"/>
      <c r="G50" s="31"/>
      <c r="H50" s="32">
        <f>E50-G50-F50</f>
        <v>0</v>
      </c>
      <c r="I50" s="33"/>
      <c r="J50" s="34">
        <f t="shared" si="9"/>
        <v>-90</v>
      </c>
      <c r="K50" s="35"/>
      <c r="L50" s="36"/>
      <c r="M50" s="37"/>
      <c r="N50" s="91"/>
      <c r="O50" s="107"/>
      <c r="P50" s="36"/>
      <c r="Q50" s="38"/>
      <c r="R50" s="211"/>
      <c r="S50" s="212"/>
      <c r="T50" s="212"/>
      <c r="U50" s="212"/>
      <c r="V50" s="213"/>
      <c r="W50" s="45" t="s">
        <v>18</v>
      </c>
      <c r="X50" s="146"/>
      <c r="Y50" s="147" t="s">
        <v>45</v>
      </c>
      <c r="Z50" s="148"/>
      <c r="AA50" s="149">
        <f t="shared" si="16"/>
        <v>0</v>
      </c>
      <c r="AB50" s="150"/>
      <c r="AC50" s="151" t="s">
        <v>45</v>
      </c>
      <c r="AD50" s="152"/>
      <c r="AE50" s="153">
        <f t="shared" si="11"/>
        <v>0</v>
      </c>
      <c r="AF50" s="154"/>
      <c r="AG50" s="155" t="s">
        <v>45</v>
      </c>
      <c r="AH50" s="156"/>
      <c r="AI50" s="157">
        <f t="shared" si="12"/>
        <v>0</v>
      </c>
    </row>
    <row r="51" spans="1:35" s="39" customFormat="1" ht="26.25" hidden="1" customHeight="1" x14ac:dyDescent="0.45">
      <c r="A51" s="26"/>
      <c r="B51" s="27"/>
      <c r="C51" s="28"/>
      <c r="D51" s="29"/>
      <c r="E51" s="30">
        <f t="shared" si="8"/>
        <v>0</v>
      </c>
      <c r="F51" s="31"/>
      <c r="G51" s="31"/>
      <c r="H51" s="32">
        <f t="shared" ref="H51:H57" si="18">E51-G51-F51</f>
        <v>0</v>
      </c>
      <c r="I51" s="33"/>
      <c r="J51" s="34">
        <f t="shared" si="9"/>
        <v>-90</v>
      </c>
      <c r="K51" s="35"/>
      <c r="L51" s="36"/>
      <c r="M51" s="37"/>
      <c r="N51" s="91"/>
      <c r="O51" s="107"/>
      <c r="P51" s="36"/>
      <c r="Q51" s="38"/>
      <c r="R51" s="211"/>
      <c r="S51" s="212"/>
      <c r="T51" s="212"/>
      <c r="U51" s="212"/>
      <c r="V51" s="213"/>
      <c r="W51" s="45" t="s">
        <v>18</v>
      </c>
      <c r="X51" s="146"/>
      <c r="Y51" s="147" t="s">
        <v>45</v>
      </c>
      <c r="Z51" s="148"/>
      <c r="AA51" s="149">
        <f t="shared" si="16"/>
        <v>0</v>
      </c>
      <c r="AB51" s="150"/>
      <c r="AC51" s="151" t="s">
        <v>45</v>
      </c>
      <c r="AD51" s="152"/>
      <c r="AE51" s="153">
        <f t="shared" si="11"/>
        <v>0</v>
      </c>
      <c r="AF51" s="154"/>
      <c r="AG51" s="155" t="s">
        <v>45</v>
      </c>
      <c r="AH51" s="156"/>
      <c r="AI51" s="157">
        <f t="shared" si="12"/>
        <v>0</v>
      </c>
    </row>
    <row r="52" spans="1:35" s="39" customFormat="1" ht="26.25" hidden="1" customHeight="1" x14ac:dyDescent="0.45">
      <c r="A52" s="26"/>
      <c r="B52" s="27"/>
      <c r="C52" s="28"/>
      <c r="D52" s="29"/>
      <c r="E52" s="30">
        <f t="shared" si="8"/>
        <v>0</v>
      </c>
      <c r="F52" s="31"/>
      <c r="G52" s="31"/>
      <c r="H52" s="32">
        <f t="shared" si="18"/>
        <v>0</v>
      </c>
      <c r="I52" s="33"/>
      <c r="J52" s="34">
        <f t="shared" si="9"/>
        <v>-90</v>
      </c>
      <c r="K52" s="35"/>
      <c r="L52" s="36"/>
      <c r="M52" s="37"/>
      <c r="N52" s="91"/>
      <c r="O52" s="107"/>
      <c r="P52" s="36"/>
      <c r="Q52" s="38"/>
      <c r="R52" s="211"/>
      <c r="S52" s="212"/>
      <c r="T52" s="212"/>
      <c r="U52" s="212"/>
      <c r="V52" s="213"/>
      <c r="W52" s="45" t="s">
        <v>18</v>
      </c>
      <c r="X52" s="146"/>
      <c r="Y52" s="147" t="s">
        <v>45</v>
      </c>
      <c r="Z52" s="148"/>
      <c r="AA52" s="149">
        <f t="shared" si="16"/>
        <v>0</v>
      </c>
      <c r="AB52" s="150"/>
      <c r="AC52" s="151" t="s">
        <v>45</v>
      </c>
      <c r="AD52" s="152"/>
      <c r="AE52" s="153">
        <f t="shared" si="11"/>
        <v>0</v>
      </c>
      <c r="AF52" s="154"/>
      <c r="AG52" s="155" t="s">
        <v>45</v>
      </c>
      <c r="AH52" s="156"/>
      <c r="AI52" s="157">
        <f t="shared" si="12"/>
        <v>0</v>
      </c>
    </row>
    <row r="53" spans="1:35" s="39" customFormat="1" ht="26.25" hidden="1" customHeight="1" x14ac:dyDescent="0.45">
      <c r="A53" s="26"/>
      <c r="B53" s="27"/>
      <c r="C53" s="28"/>
      <c r="D53" s="29"/>
      <c r="E53" s="30">
        <f t="shared" si="8"/>
        <v>0</v>
      </c>
      <c r="F53" s="31"/>
      <c r="G53" s="31"/>
      <c r="H53" s="32">
        <f t="shared" si="18"/>
        <v>0</v>
      </c>
      <c r="I53" s="33"/>
      <c r="J53" s="34">
        <f t="shared" si="9"/>
        <v>-90</v>
      </c>
      <c r="K53" s="35"/>
      <c r="L53" s="36"/>
      <c r="M53" s="37"/>
      <c r="N53" s="91"/>
      <c r="O53" s="107"/>
      <c r="P53" s="36"/>
      <c r="Q53" s="38"/>
      <c r="R53" s="211"/>
      <c r="S53" s="212"/>
      <c r="T53" s="212"/>
      <c r="U53" s="212"/>
      <c r="V53" s="213"/>
      <c r="W53" s="45" t="s">
        <v>18</v>
      </c>
      <c r="X53" s="146"/>
      <c r="Y53" s="147" t="s">
        <v>45</v>
      </c>
      <c r="Z53" s="148"/>
      <c r="AA53" s="149">
        <f t="shared" si="16"/>
        <v>0</v>
      </c>
      <c r="AB53" s="150"/>
      <c r="AC53" s="151" t="s">
        <v>45</v>
      </c>
      <c r="AD53" s="152"/>
      <c r="AE53" s="153">
        <f t="shared" si="11"/>
        <v>0</v>
      </c>
      <c r="AF53" s="154"/>
      <c r="AG53" s="155" t="s">
        <v>45</v>
      </c>
      <c r="AH53" s="156"/>
      <c r="AI53" s="157">
        <f t="shared" si="12"/>
        <v>0</v>
      </c>
    </row>
    <row r="54" spans="1:35" s="39" customFormat="1" ht="26.25" hidden="1" customHeight="1" x14ac:dyDescent="0.45">
      <c r="A54" s="26"/>
      <c r="B54" s="27"/>
      <c r="C54" s="28"/>
      <c r="D54" s="29"/>
      <c r="E54" s="30">
        <f t="shared" si="8"/>
        <v>0</v>
      </c>
      <c r="F54" s="31"/>
      <c r="G54" s="31"/>
      <c r="H54" s="32">
        <f t="shared" si="18"/>
        <v>0</v>
      </c>
      <c r="I54" s="33"/>
      <c r="J54" s="34">
        <f t="shared" si="9"/>
        <v>-90</v>
      </c>
      <c r="K54" s="35"/>
      <c r="L54" s="36"/>
      <c r="M54" s="37"/>
      <c r="N54" s="91"/>
      <c r="O54" s="107"/>
      <c r="P54" s="36"/>
      <c r="Q54" s="38"/>
      <c r="R54" s="211"/>
      <c r="S54" s="212"/>
      <c r="T54" s="212"/>
      <c r="U54" s="212"/>
      <c r="V54" s="213"/>
      <c r="W54" s="45" t="s">
        <v>18</v>
      </c>
      <c r="X54" s="146"/>
      <c r="Y54" s="147" t="s">
        <v>45</v>
      </c>
      <c r="Z54" s="148"/>
      <c r="AA54" s="149">
        <f t="shared" si="16"/>
        <v>0</v>
      </c>
      <c r="AB54" s="150"/>
      <c r="AC54" s="151" t="s">
        <v>45</v>
      </c>
      <c r="AD54" s="152"/>
      <c r="AE54" s="153">
        <f t="shared" si="11"/>
        <v>0</v>
      </c>
      <c r="AF54" s="154"/>
      <c r="AG54" s="155" t="s">
        <v>45</v>
      </c>
      <c r="AH54" s="156"/>
      <c r="AI54" s="157">
        <f t="shared" si="12"/>
        <v>0</v>
      </c>
    </row>
    <row r="55" spans="1:35" s="39" customFormat="1" ht="26.25" hidden="1" customHeight="1" x14ac:dyDescent="0.45">
      <c r="A55" s="26"/>
      <c r="B55" s="27"/>
      <c r="C55" s="28"/>
      <c r="D55" s="29"/>
      <c r="E55" s="30">
        <f t="shared" si="8"/>
        <v>0</v>
      </c>
      <c r="F55" s="31"/>
      <c r="G55" s="31"/>
      <c r="H55" s="32">
        <f t="shared" si="18"/>
        <v>0</v>
      </c>
      <c r="I55" s="33"/>
      <c r="J55" s="34">
        <f t="shared" si="9"/>
        <v>-90</v>
      </c>
      <c r="K55" s="35"/>
      <c r="L55" s="36"/>
      <c r="M55" s="37"/>
      <c r="N55" s="91"/>
      <c r="O55" s="107"/>
      <c r="P55" s="36"/>
      <c r="Q55" s="38"/>
      <c r="R55" s="211"/>
      <c r="S55" s="212"/>
      <c r="T55" s="212"/>
      <c r="U55" s="212"/>
      <c r="V55" s="213"/>
      <c r="W55" s="45" t="s">
        <v>18</v>
      </c>
      <c r="X55" s="146"/>
      <c r="Y55" s="147" t="s">
        <v>45</v>
      </c>
      <c r="Z55" s="148"/>
      <c r="AA55" s="149">
        <f t="shared" si="16"/>
        <v>0</v>
      </c>
      <c r="AB55" s="150"/>
      <c r="AC55" s="151" t="s">
        <v>45</v>
      </c>
      <c r="AD55" s="152"/>
      <c r="AE55" s="153">
        <f t="shared" si="11"/>
        <v>0</v>
      </c>
      <c r="AF55" s="154"/>
      <c r="AG55" s="155" t="s">
        <v>45</v>
      </c>
      <c r="AH55" s="156"/>
      <c r="AI55" s="157">
        <f t="shared" si="12"/>
        <v>0</v>
      </c>
    </row>
    <row r="56" spans="1:35" s="39" customFormat="1" ht="26.25" hidden="1" customHeight="1" x14ac:dyDescent="0.45">
      <c r="A56" s="26"/>
      <c r="B56" s="27"/>
      <c r="C56" s="28"/>
      <c r="D56" s="29"/>
      <c r="E56" s="30">
        <f t="shared" si="8"/>
        <v>0</v>
      </c>
      <c r="F56" s="31"/>
      <c r="G56" s="31"/>
      <c r="H56" s="32">
        <f t="shared" si="18"/>
        <v>0</v>
      </c>
      <c r="I56" s="33"/>
      <c r="J56" s="34">
        <f t="shared" si="9"/>
        <v>-90</v>
      </c>
      <c r="K56" s="35"/>
      <c r="L56" s="36"/>
      <c r="M56" s="37"/>
      <c r="N56" s="91"/>
      <c r="O56" s="107"/>
      <c r="P56" s="36"/>
      <c r="Q56" s="38"/>
      <c r="R56" s="211"/>
      <c r="S56" s="212"/>
      <c r="T56" s="212"/>
      <c r="U56" s="212"/>
      <c r="V56" s="213"/>
      <c r="W56" s="45" t="s">
        <v>18</v>
      </c>
      <c r="X56" s="146"/>
      <c r="Y56" s="147" t="s">
        <v>45</v>
      </c>
      <c r="Z56" s="148"/>
      <c r="AA56" s="149">
        <f t="shared" si="16"/>
        <v>0</v>
      </c>
      <c r="AB56" s="150"/>
      <c r="AC56" s="151" t="s">
        <v>45</v>
      </c>
      <c r="AD56" s="152"/>
      <c r="AE56" s="153">
        <f t="shared" si="11"/>
        <v>0</v>
      </c>
      <c r="AF56" s="154"/>
      <c r="AG56" s="155" t="s">
        <v>45</v>
      </c>
      <c r="AH56" s="156"/>
      <c r="AI56" s="157">
        <f t="shared" si="12"/>
        <v>0</v>
      </c>
    </row>
    <row r="57" spans="1:35" s="39" customFormat="1" ht="26.25" hidden="1" customHeight="1" x14ac:dyDescent="0.45">
      <c r="A57" s="26"/>
      <c r="B57" s="27"/>
      <c r="C57" s="28"/>
      <c r="D57" s="29"/>
      <c r="E57" s="30">
        <f t="shared" si="8"/>
        <v>0</v>
      </c>
      <c r="F57" s="31"/>
      <c r="G57" s="31"/>
      <c r="H57" s="32">
        <f t="shared" si="18"/>
        <v>0</v>
      </c>
      <c r="I57" s="33"/>
      <c r="J57" s="34">
        <f t="shared" si="9"/>
        <v>-90</v>
      </c>
      <c r="K57" s="35"/>
      <c r="L57" s="36"/>
      <c r="M57" s="37"/>
      <c r="N57" s="91"/>
      <c r="O57" s="107"/>
      <c r="P57" s="36"/>
      <c r="Q57" s="38"/>
      <c r="R57" s="211"/>
      <c r="S57" s="212"/>
      <c r="T57" s="212"/>
      <c r="U57" s="212"/>
      <c r="V57" s="213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 x14ac:dyDescent="0.45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9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23"/>
      <c r="S58" s="224"/>
      <c r="T58" s="224"/>
      <c r="U58" s="224"/>
      <c r="V58" s="225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 x14ac:dyDescent="0.5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26"/>
      <c r="S59" s="227"/>
      <c r="T59" s="227"/>
      <c r="U59" s="227"/>
      <c r="V59" s="228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 x14ac:dyDescent="0.45">
      <c r="B60" s="64"/>
      <c r="D60" s="65"/>
      <c r="E60" s="66">
        <f>SUM(E2:E59)</f>
        <v>87</v>
      </c>
      <c r="F60" s="67">
        <f>SUM(F2:F59)</f>
        <v>6</v>
      </c>
      <c r="G60" s="67">
        <f>SUM(G2:G59)</f>
        <v>5</v>
      </c>
      <c r="H60" s="68">
        <f>E60-F60-G60</f>
        <v>76</v>
      </c>
      <c r="I60" s="69">
        <f>SUM(I2:I59)</f>
        <v>81</v>
      </c>
      <c r="J60" s="70" t="e">
        <f t="shared" ref="J60:Q60" si="19">SUM(J2:J59)</f>
        <v>#VALUE!</v>
      </c>
      <c r="K60" s="71">
        <f>SUM(K2:K59)</f>
        <v>36</v>
      </c>
      <c r="L60" s="72">
        <f>SUM(L2:L59)</f>
        <v>14</v>
      </c>
      <c r="M60" s="73">
        <f t="shared" si="19"/>
        <v>11</v>
      </c>
      <c r="N60" s="94">
        <f t="shared" si="19"/>
        <v>18</v>
      </c>
      <c r="O60" s="105">
        <f>SUM(O2:O59)</f>
        <v>3</v>
      </c>
      <c r="P60" s="99">
        <f t="shared" si="19"/>
        <v>1</v>
      </c>
      <c r="Q60" s="73">
        <f t="shared" si="19"/>
        <v>0</v>
      </c>
      <c r="R60" s="74">
        <f>SUM(L60:Q60)</f>
        <v>47</v>
      </c>
      <c r="S60" s="229" t="s">
        <v>19</v>
      </c>
      <c r="T60" s="230"/>
      <c r="U60" s="230"/>
      <c r="V60" s="231"/>
      <c r="W60" s="158">
        <f>SUM(W2:W59)</f>
        <v>447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 x14ac:dyDescent="0.5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20"/>
      <c r="T61" s="221"/>
      <c r="U61" s="221"/>
      <c r="V61" s="222"/>
    </row>
    <row r="62" spans="1:35" s="75" customFormat="1" x14ac:dyDescent="0.45">
      <c r="A62"/>
      <c r="B62" s="1"/>
      <c r="I62" s="85">
        <f>I60+G60</f>
        <v>86</v>
      </c>
      <c r="J62" s="63"/>
      <c r="K62" s="86"/>
      <c r="M62" s="75">
        <f>L60+M60</f>
        <v>25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 x14ac:dyDescent="0.45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S60:V60"/>
    <mergeCell ref="R55:V55"/>
    <mergeCell ref="R56:V56"/>
    <mergeCell ref="R57:V57"/>
    <mergeCell ref="R58:V58"/>
    <mergeCell ref="R59:V59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7" priority="1" stopIfTrue="1" operator="equal">
      <formula>-90</formula>
    </cfRule>
  </conditionalFormatting>
  <conditionalFormatting sqref="J3:J58">
    <cfRule type="cellIs" dxfId="26" priority="2" operator="equal">
      <formula>0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9475-31A7-456B-91EA-FF8F884F0716}">
  <sheetPr>
    <tabColor rgb="FFFFC000"/>
    <pageSetUpPr fitToPage="1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K67" sqref="K67"/>
    </sheetView>
  </sheetViews>
  <sheetFormatPr defaultRowHeight="14.25" x14ac:dyDescent="0.4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3" width="4.3984375" style="63" bestFit="1" customWidth="1"/>
    <col min="24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 x14ac:dyDescent="0.45">
      <c r="A1" s="118">
        <v>45385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6" t="s">
        <v>14</v>
      </c>
      <c r="S1" s="197"/>
      <c r="T1" s="197"/>
      <c r="U1" s="197"/>
      <c r="V1" s="19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 x14ac:dyDescent="0.45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99"/>
      <c r="S2" s="200"/>
      <c r="T2" s="200"/>
      <c r="U2" s="200"/>
      <c r="V2" s="20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 x14ac:dyDescent="0.45">
      <c r="A3" s="26">
        <v>0.41666666666666669</v>
      </c>
      <c r="B3" s="164" t="s">
        <v>73</v>
      </c>
      <c r="C3" s="28">
        <v>4409</v>
      </c>
      <c r="D3" s="29">
        <v>4412</v>
      </c>
      <c r="E3" s="30">
        <f t="shared" ref="E3:E13" si="0">IF(ISBLANK(D3),0,(D3-C3+1))</f>
        <v>4</v>
      </c>
      <c r="F3" s="31">
        <v>2</v>
      </c>
      <c r="G3" s="31">
        <v>0</v>
      </c>
      <c r="H3" s="32">
        <f t="shared" ref="H3:H13" si="1">E3-G3-F3</f>
        <v>2</v>
      </c>
      <c r="I3" s="166">
        <f>2+0</f>
        <v>2</v>
      </c>
      <c r="J3" s="34">
        <f>IF(ISBLANK(I3),-90,(-((I3)-SUM(L3:O3,K3))))</f>
        <v>0</v>
      </c>
      <c r="K3" s="167">
        <v>2</v>
      </c>
      <c r="L3" s="36">
        <v>0</v>
      </c>
      <c r="M3" s="37">
        <v>0</v>
      </c>
      <c r="N3" s="91">
        <v>0</v>
      </c>
      <c r="O3" s="107">
        <v>0</v>
      </c>
      <c r="P3" s="168">
        <v>0</v>
      </c>
      <c r="Q3" s="169">
        <v>0</v>
      </c>
      <c r="R3" s="257" t="s">
        <v>81</v>
      </c>
      <c r="S3" s="258"/>
      <c r="T3" s="258"/>
      <c r="U3" s="258"/>
      <c r="V3" s="259"/>
      <c r="W3" s="45" t="s">
        <v>18</v>
      </c>
      <c r="X3" s="146"/>
      <c r="Y3" s="147" t="s">
        <v>45</v>
      </c>
      <c r="Z3" s="148"/>
      <c r="AA3" s="149">
        <f t="shared" ref="AA3:AA13" si="2">X3+Z3</f>
        <v>0</v>
      </c>
      <c r="AB3" s="150"/>
      <c r="AC3" s="151" t="s">
        <v>45</v>
      </c>
      <c r="AD3" s="152"/>
      <c r="AE3" s="153">
        <f t="shared" ref="AE3:AE13" si="3">AB3+AD3</f>
        <v>0</v>
      </c>
      <c r="AF3" s="154"/>
      <c r="AG3" s="155" t="s">
        <v>45</v>
      </c>
      <c r="AH3" s="156"/>
      <c r="AI3" s="157">
        <f t="shared" ref="AI3:AI13" si="4">AF3+AH3</f>
        <v>0</v>
      </c>
    </row>
    <row r="4" spans="1:35" s="39" customFormat="1" ht="26.25" customHeight="1" x14ac:dyDescent="0.45">
      <c r="A4" s="26">
        <v>0.45833333333333331</v>
      </c>
      <c r="B4" s="164" t="s">
        <v>50</v>
      </c>
      <c r="C4" s="28">
        <v>4413</v>
      </c>
      <c r="D4" s="29">
        <v>4415</v>
      </c>
      <c r="E4" s="30">
        <f t="shared" si="0"/>
        <v>3</v>
      </c>
      <c r="F4" s="31">
        <v>0</v>
      </c>
      <c r="G4" s="31">
        <v>0</v>
      </c>
      <c r="H4" s="32">
        <f t="shared" si="1"/>
        <v>3</v>
      </c>
      <c r="I4" s="166">
        <f>3+0</f>
        <v>3</v>
      </c>
      <c r="J4" s="34">
        <f t="shared" ref="J4:J16" si="5">IF(ISBLANK(I4),-90,(-((I4)-SUM(L4:O4,K4))))</f>
        <v>0</v>
      </c>
      <c r="K4" s="167">
        <v>2</v>
      </c>
      <c r="L4" s="36">
        <v>0</v>
      </c>
      <c r="M4" s="37">
        <v>0</v>
      </c>
      <c r="N4" s="91">
        <v>1</v>
      </c>
      <c r="O4" s="107">
        <v>0</v>
      </c>
      <c r="P4" s="168">
        <v>0</v>
      </c>
      <c r="Q4" s="169">
        <v>0</v>
      </c>
      <c r="R4" s="217"/>
      <c r="S4" s="218"/>
      <c r="T4" s="218"/>
      <c r="U4" s="218"/>
      <c r="V4" s="260"/>
      <c r="W4" s="45" t="s">
        <v>18</v>
      </c>
      <c r="X4" s="146"/>
      <c r="Y4" s="147" t="s">
        <v>45</v>
      </c>
      <c r="Z4" s="148"/>
      <c r="AA4" s="149">
        <f t="shared" si="2"/>
        <v>0</v>
      </c>
      <c r="AB4" s="150"/>
      <c r="AC4" s="151" t="s">
        <v>45</v>
      </c>
      <c r="AD4" s="152"/>
      <c r="AE4" s="153">
        <f t="shared" si="3"/>
        <v>0</v>
      </c>
      <c r="AF4" s="154"/>
      <c r="AG4" s="155" t="s">
        <v>45</v>
      </c>
      <c r="AH4" s="156"/>
      <c r="AI4" s="157">
        <f t="shared" si="4"/>
        <v>0</v>
      </c>
    </row>
    <row r="5" spans="1:35" s="39" customFormat="1" ht="26.25" customHeight="1" x14ac:dyDescent="0.45">
      <c r="A5" s="26">
        <v>0.5</v>
      </c>
      <c r="B5" s="164" t="s">
        <v>89</v>
      </c>
      <c r="C5" s="28">
        <v>4416</v>
      </c>
      <c r="D5" s="29">
        <v>4417</v>
      </c>
      <c r="E5" s="30">
        <f t="shared" si="0"/>
        <v>2</v>
      </c>
      <c r="F5" s="31">
        <v>0</v>
      </c>
      <c r="G5" s="31">
        <v>0</v>
      </c>
      <c r="H5" s="32">
        <f t="shared" si="1"/>
        <v>2</v>
      </c>
      <c r="I5" s="166">
        <f>2+0</f>
        <v>2</v>
      </c>
      <c r="J5" s="34">
        <f t="shared" si="5"/>
        <v>0</v>
      </c>
      <c r="K5" s="167">
        <v>1</v>
      </c>
      <c r="L5" s="36">
        <v>0</v>
      </c>
      <c r="M5" s="37">
        <v>0</v>
      </c>
      <c r="N5" s="91">
        <v>1</v>
      </c>
      <c r="O5" s="107">
        <v>0</v>
      </c>
      <c r="P5" s="168">
        <v>0</v>
      </c>
      <c r="Q5" s="169">
        <v>0</v>
      </c>
      <c r="R5" s="217"/>
      <c r="S5" s="218"/>
      <c r="T5" s="218"/>
      <c r="U5" s="218"/>
      <c r="V5" s="260"/>
      <c r="W5" s="45" t="s">
        <v>18</v>
      </c>
      <c r="X5" s="146"/>
      <c r="Y5" s="147" t="s">
        <v>45</v>
      </c>
      <c r="Z5" s="148"/>
      <c r="AA5" s="149">
        <f t="shared" si="2"/>
        <v>0</v>
      </c>
      <c r="AB5" s="150"/>
      <c r="AC5" s="151" t="s">
        <v>45</v>
      </c>
      <c r="AD5" s="152"/>
      <c r="AE5" s="153">
        <f t="shared" si="3"/>
        <v>0</v>
      </c>
      <c r="AF5" s="154"/>
      <c r="AG5" s="155" t="s">
        <v>45</v>
      </c>
      <c r="AH5" s="156"/>
      <c r="AI5" s="157">
        <f t="shared" si="4"/>
        <v>0</v>
      </c>
    </row>
    <row r="6" spans="1:35" s="39" customFormat="1" ht="26.25" customHeight="1" x14ac:dyDescent="0.45">
      <c r="A6" s="172">
        <v>0.5</v>
      </c>
      <c r="B6" s="173" t="s">
        <v>90</v>
      </c>
      <c r="C6" s="42" t="s">
        <v>18</v>
      </c>
      <c r="D6" s="43" t="s">
        <v>18</v>
      </c>
      <c r="E6" s="30" t="s">
        <v>18</v>
      </c>
      <c r="F6" s="44" t="s">
        <v>18</v>
      </c>
      <c r="G6" s="45" t="s">
        <v>18</v>
      </c>
      <c r="H6" s="32" t="s">
        <v>18</v>
      </c>
      <c r="I6" s="46" t="s">
        <v>18</v>
      </c>
      <c r="J6" s="34" t="e">
        <f t="shared" si="5"/>
        <v>#VALUE!</v>
      </c>
      <c r="K6" s="47" t="s">
        <v>18</v>
      </c>
      <c r="L6" s="48" t="s">
        <v>18</v>
      </c>
      <c r="M6" s="49" t="s">
        <v>18</v>
      </c>
      <c r="N6" s="92" t="s">
        <v>18</v>
      </c>
      <c r="O6" s="103" t="s">
        <v>18</v>
      </c>
      <c r="P6" s="48" t="s">
        <v>18</v>
      </c>
      <c r="Q6" s="50" t="s">
        <v>18</v>
      </c>
      <c r="R6" s="254" t="s">
        <v>82</v>
      </c>
      <c r="S6" s="255"/>
      <c r="T6" s="255"/>
      <c r="U6" s="255"/>
      <c r="V6" s="256"/>
      <c r="W6" s="45">
        <v>50</v>
      </c>
      <c r="X6" s="146" t="s">
        <v>18</v>
      </c>
      <c r="Y6" s="147" t="s">
        <v>18</v>
      </c>
      <c r="Z6" s="148" t="s">
        <v>18</v>
      </c>
      <c r="AA6" s="149" t="s">
        <v>18</v>
      </c>
      <c r="AB6" s="150" t="s">
        <v>18</v>
      </c>
      <c r="AC6" s="151" t="s">
        <v>18</v>
      </c>
      <c r="AD6" s="152" t="s">
        <v>18</v>
      </c>
      <c r="AE6" s="153" t="s">
        <v>18</v>
      </c>
      <c r="AF6" s="154" t="s">
        <v>18</v>
      </c>
      <c r="AG6" s="155" t="s">
        <v>18</v>
      </c>
      <c r="AH6" s="156" t="s">
        <v>18</v>
      </c>
      <c r="AI6" s="157" t="s">
        <v>18</v>
      </c>
    </row>
    <row r="7" spans="1:35" s="39" customFormat="1" ht="26.25" customHeight="1" x14ac:dyDescent="0.45">
      <c r="A7" s="26">
        <v>0.52083333333333337</v>
      </c>
      <c r="B7" s="164" t="s">
        <v>73</v>
      </c>
      <c r="C7" s="28">
        <v>4418</v>
      </c>
      <c r="D7" s="29">
        <v>4428</v>
      </c>
      <c r="E7" s="30">
        <f t="shared" si="0"/>
        <v>11</v>
      </c>
      <c r="F7" s="31">
        <v>0</v>
      </c>
      <c r="G7" s="31">
        <v>0</v>
      </c>
      <c r="H7" s="32">
        <f t="shared" si="1"/>
        <v>11</v>
      </c>
      <c r="I7" s="166">
        <f>11+0</f>
        <v>11</v>
      </c>
      <c r="J7" s="34">
        <f t="shared" si="5"/>
        <v>1</v>
      </c>
      <c r="K7" s="167">
        <v>3</v>
      </c>
      <c r="L7" s="36">
        <v>0</v>
      </c>
      <c r="M7" s="37">
        <v>1</v>
      </c>
      <c r="N7" s="91">
        <v>8</v>
      </c>
      <c r="O7" s="107">
        <v>0</v>
      </c>
      <c r="P7" s="168">
        <v>1</v>
      </c>
      <c r="Q7" s="169">
        <v>0</v>
      </c>
      <c r="R7" s="261" t="s">
        <v>83</v>
      </c>
      <c r="S7" s="262"/>
      <c r="T7" s="262"/>
      <c r="U7" s="262"/>
      <c r="V7" s="263"/>
      <c r="W7" s="45" t="s">
        <v>18</v>
      </c>
      <c r="X7" s="146"/>
      <c r="Y7" s="147" t="s">
        <v>45</v>
      </c>
      <c r="Z7" s="148"/>
      <c r="AA7" s="149">
        <f t="shared" si="2"/>
        <v>0</v>
      </c>
      <c r="AB7" s="150"/>
      <c r="AC7" s="151" t="s">
        <v>45</v>
      </c>
      <c r="AD7" s="152"/>
      <c r="AE7" s="153">
        <f t="shared" si="3"/>
        <v>0</v>
      </c>
      <c r="AF7" s="154"/>
      <c r="AG7" s="155" t="s">
        <v>45</v>
      </c>
      <c r="AH7" s="156"/>
      <c r="AI7" s="157">
        <f t="shared" si="4"/>
        <v>0</v>
      </c>
    </row>
    <row r="8" spans="1:35" s="39" customFormat="1" ht="26.25" customHeight="1" x14ac:dyDescent="0.45">
      <c r="A8" s="26">
        <v>4.1666666666666664E-2</v>
      </c>
      <c r="B8" s="164" t="s">
        <v>50</v>
      </c>
      <c r="C8" s="28">
        <v>4429</v>
      </c>
      <c r="D8" s="29">
        <v>4437</v>
      </c>
      <c r="E8" s="30">
        <f t="shared" si="0"/>
        <v>9</v>
      </c>
      <c r="F8" s="31">
        <v>0</v>
      </c>
      <c r="G8" s="31">
        <v>1</v>
      </c>
      <c r="H8" s="32">
        <f t="shared" si="1"/>
        <v>8</v>
      </c>
      <c r="I8" s="166">
        <f>8+1</f>
        <v>9</v>
      </c>
      <c r="J8" s="34">
        <f t="shared" si="5"/>
        <v>0</v>
      </c>
      <c r="K8" s="167">
        <v>7</v>
      </c>
      <c r="L8" s="36">
        <v>0</v>
      </c>
      <c r="M8" s="37">
        <v>0</v>
      </c>
      <c r="N8" s="91">
        <v>2</v>
      </c>
      <c r="O8" s="107">
        <v>0</v>
      </c>
      <c r="P8" s="168">
        <v>0</v>
      </c>
      <c r="Q8" s="169">
        <v>0</v>
      </c>
      <c r="R8" s="217"/>
      <c r="S8" s="218"/>
      <c r="T8" s="218"/>
      <c r="U8" s="218"/>
      <c r="V8" s="260"/>
      <c r="W8" s="45" t="s">
        <v>18</v>
      </c>
      <c r="X8" s="146"/>
      <c r="Y8" s="147" t="s">
        <v>45</v>
      </c>
      <c r="Z8" s="148"/>
      <c r="AA8" s="149">
        <f t="shared" si="2"/>
        <v>0</v>
      </c>
      <c r="AB8" s="150"/>
      <c r="AC8" s="151" t="s">
        <v>45</v>
      </c>
      <c r="AD8" s="152"/>
      <c r="AE8" s="153">
        <f t="shared" si="3"/>
        <v>0</v>
      </c>
      <c r="AF8" s="154"/>
      <c r="AG8" s="155" t="s">
        <v>45</v>
      </c>
      <c r="AH8" s="156"/>
      <c r="AI8" s="157">
        <f t="shared" si="4"/>
        <v>0</v>
      </c>
    </row>
    <row r="9" spans="1:35" s="39" customFormat="1" ht="26.25" customHeight="1" x14ac:dyDescent="0.45">
      <c r="A9" s="26">
        <v>6.25E-2</v>
      </c>
      <c r="B9" s="164" t="s">
        <v>49</v>
      </c>
      <c r="C9" s="28">
        <v>4438</v>
      </c>
      <c r="D9" s="29">
        <v>4442</v>
      </c>
      <c r="E9" s="30">
        <f t="shared" si="0"/>
        <v>5</v>
      </c>
      <c r="F9" s="31">
        <v>0</v>
      </c>
      <c r="G9" s="31">
        <v>0</v>
      </c>
      <c r="H9" s="32">
        <f t="shared" si="1"/>
        <v>5</v>
      </c>
      <c r="I9" s="166">
        <f>5+0</f>
        <v>5</v>
      </c>
      <c r="J9" s="34">
        <f t="shared" si="5"/>
        <v>0</v>
      </c>
      <c r="K9" s="167">
        <v>3</v>
      </c>
      <c r="L9" s="36">
        <v>0</v>
      </c>
      <c r="M9" s="37">
        <v>0</v>
      </c>
      <c r="N9" s="91">
        <v>2</v>
      </c>
      <c r="O9" s="107">
        <v>0</v>
      </c>
      <c r="P9" s="168">
        <v>0</v>
      </c>
      <c r="Q9" s="169">
        <v>0</v>
      </c>
      <c r="R9" s="217"/>
      <c r="S9" s="218"/>
      <c r="T9" s="218"/>
      <c r="U9" s="218"/>
      <c r="V9" s="260"/>
      <c r="W9" s="45" t="s">
        <v>18</v>
      </c>
      <c r="X9" s="146"/>
      <c r="Y9" s="147" t="s">
        <v>45</v>
      </c>
      <c r="Z9" s="148"/>
      <c r="AA9" s="149">
        <f t="shared" si="2"/>
        <v>0</v>
      </c>
      <c r="AB9" s="150"/>
      <c r="AC9" s="151" t="s">
        <v>45</v>
      </c>
      <c r="AD9" s="152"/>
      <c r="AE9" s="153">
        <f t="shared" si="3"/>
        <v>0</v>
      </c>
      <c r="AF9" s="154"/>
      <c r="AG9" s="155" t="s">
        <v>45</v>
      </c>
      <c r="AH9" s="156"/>
      <c r="AI9" s="157">
        <f t="shared" si="4"/>
        <v>0</v>
      </c>
    </row>
    <row r="10" spans="1:35" s="39" customFormat="1" ht="26.25" customHeight="1" x14ac:dyDescent="0.45">
      <c r="A10" s="26">
        <v>8.3333333333333329E-2</v>
      </c>
      <c r="B10" s="164" t="s">
        <v>90</v>
      </c>
      <c r="C10" s="28">
        <v>4443</v>
      </c>
      <c r="D10" s="29">
        <v>4448</v>
      </c>
      <c r="E10" s="30">
        <f t="shared" si="0"/>
        <v>6</v>
      </c>
      <c r="F10" s="31">
        <v>0</v>
      </c>
      <c r="G10" s="31">
        <v>1</v>
      </c>
      <c r="H10" s="32">
        <f t="shared" si="1"/>
        <v>5</v>
      </c>
      <c r="I10" s="166">
        <f>5+1</f>
        <v>6</v>
      </c>
      <c r="J10" s="34">
        <f t="shared" si="5"/>
        <v>0</v>
      </c>
      <c r="K10" s="167">
        <v>3</v>
      </c>
      <c r="L10" s="36">
        <v>0</v>
      </c>
      <c r="M10" s="37">
        <v>0</v>
      </c>
      <c r="N10" s="91">
        <v>2</v>
      </c>
      <c r="O10" s="107">
        <v>1</v>
      </c>
      <c r="P10" s="168">
        <v>0</v>
      </c>
      <c r="Q10" s="169">
        <v>0</v>
      </c>
      <c r="R10" s="264" t="s">
        <v>84</v>
      </c>
      <c r="S10" s="265"/>
      <c r="T10" s="265"/>
      <c r="U10" s="265"/>
      <c r="V10" s="266"/>
      <c r="W10" s="45" t="s">
        <v>18</v>
      </c>
      <c r="X10" s="146"/>
      <c r="Y10" s="147" t="s">
        <v>45</v>
      </c>
      <c r="Z10" s="148"/>
      <c r="AA10" s="149">
        <f t="shared" si="2"/>
        <v>0</v>
      </c>
      <c r="AB10" s="150"/>
      <c r="AC10" s="151" t="s">
        <v>45</v>
      </c>
      <c r="AD10" s="152"/>
      <c r="AE10" s="153">
        <f t="shared" si="3"/>
        <v>0</v>
      </c>
      <c r="AF10" s="154"/>
      <c r="AG10" s="155" t="s">
        <v>45</v>
      </c>
      <c r="AH10" s="156"/>
      <c r="AI10" s="157">
        <f t="shared" si="4"/>
        <v>0</v>
      </c>
    </row>
    <row r="11" spans="1:35" s="39" customFormat="1" ht="26.25" customHeight="1" x14ac:dyDescent="0.45">
      <c r="A11" s="172">
        <v>0.10416666666666667</v>
      </c>
      <c r="B11" s="173" t="s">
        <v>91</v>
      </c>
      <c r="C11" s="42" t="s">
        <v>18</v>
      </c>
      <c r="D11" s="43" t="s">
        <v>18</v>
      </c>
      <c r="E11" s="30" t="s">
        <v>18</v>
      </c>
      <c r="F11" s="44" t="s">
        <v>18</v>
      </c>
      <c r="G11" s="45" t="s">
        <v>18</v>
      </c>
      <c r="H11" s="32" t="s">
        <v>18</v>
      </c>
      <c r="I11" s="46" t="s">
        <v>18</v>
      </c>
      <c r="J11" s="34" t="e">
        <f t="shared" si="5"/>
        <v>#VALUE!</v>
      </c>
      <c r="K11" s="47" t="s">
        <v>18</v>
      </c>
      <c r="L11" s="48" t="s">
        <v>18</v>
      </c>
      <c r="M11" s="49" t="s">
        <v>18</v>
      </c>
      <c r="N11" s="92" t="s">
        <v>18</v>
      </c>
      <c r="O11" s="103" t="s">
        <v>18</v>
      </c>
      <c r="P11" s="48" t="s">
        <v>18</v>
      </c>
      <c r="Q11" s="50" t="s">
        <v>18</v>
      </c>
      <c r="R11" s="254" t="s">
        <v>85</v>
      </c>
      <c r="S11" s="255"/>
      <c r="T11" s="255"/>
      <c r="U11" s="255"/>
      <c r="V11" s="256"/>
      <c r="W11" s="45">
        <v>35</v>
      </c>
      <c r="X11" s="146" t="s">
        <v>18</v>
      </c>
      <c r="Y11" s="147" t="s">
        <v>18</v>
      </c>
      <c r="Z11" s="148" t="s">
        <v>18</v>
      </c>
      <c r="AA11" s="149" t="s">
        <v>18</v>
      </c>
      <c r="AB11" s="150" t="s">
        <v>18</v>
      </c>
      <c r="AC11" s="151" t="s">
        <v>18</v>
      </c>
      <c r="AD11" s="152" t="s">
        <v>18</v>
      </c>
      <c r="AE11" s="153" t="s">
        <v>18</v>
      </c>
      <c r="AF11" s="154" t="s">
        <v>18</v>
      </c>
      <c r="AG11" s="155" t="s">
        <v>18</v>
      </c>
      <c r="AH11" s="156" t="s">
        <v>18</v>
      </c>
      <c r="AI11" s="157" t="s">
        <v>18</v>
      </c>
    </row>
    <row r="12" spans="1:35" s="39" customFormat="1" ht="26.25" customHeight="1" x14ac:dyDescent="0.45">
      <c r="A12" s="26">
        <v>0.125</v>
      </c>
      <c r="B12" s="164" t="s">
        <v>89</v>
      </c>
      <c r="C12" s="28">
        <v>4449</v>
      </c>
      <c r="D12" s="29">
        <v>4451</v>
      </c>
      <c r="E12" s="30">
        <f t="shared" si="0"/>
        <v>3</v>
      </c>
      <c r="F12" s="31">
        <v>0</v>
      </c>
      <c r="G12" s="31">
        <v>0</v>
      </c>
      <c r="H12" s="32">
        <f t="shared" si="1"/>
        <v>3</v>
      </c>
      <c r="I12" s="166">
        <f>3+0</f>
        <v>3</v>
      </c>
      <c r="J12" s="34">
        <f t="shared" si="5"/>
        <v>0</v>
      </c>
      <c r="K12" s="167">
        <v>2</v>
      </c>
      <c r="L12" s="36">
        <v>0</v>
      </c>
      <c r="M12" s="37">
        <v>0</v>
      </c>
      <c r="N12" s="91">
        <v>1</v>
      </c>
      <c r="O12" s="107">
        <v>0</v>
      </c>
      <c r="P12" s="168">
        <v>0</v>
      </c>
      <c r="Q12" s="169">
        <v>0</v>
      </c>
      <c r="R12" s="217"/>
      <c r="S12" s="218"/>
      <c r="T12" s="218"/>
      <c r="U12" s="218"/>
      <c r="V12" s="260"/>
      <c r="W12" s="45" t="s">
        <v>18</v>
      </c>
      <c r="X12" s="146"/>
      <c r="Y12" s="147" t="s">
        <v>45</v>
      </c>
      <c r="Z12" s="148"/>
      <c r="AA12" s="149">
        <f t="shared" si="2"/>
        <v>0</v>
      </c>
      <c r="AB12" s="150"/>
      <c r="AC12" s="151" t="s">
        <v>45</v>
      </c>
      <c r="AD12" s="152"/>
      <c r="AE12" s="153">
        <f t="shared" si="3"/>
        <v>0</v>
      </c>
      <c r="AF12" s="154"/>
      <c r="AG12" s="155" t="s">
        <v>45</v>
      </c>
      <c r="AH12" s="156"/>
      <c r="AI12" s="157">
        <f t="shared" si="4"/>
        <v>0</v>
      </c>
    </row>
    <row r="13" spans="1:35" s="39" customFormat="1" ht="26.25" customHeight="1" x14ac:dyDescent="0.45">
      <c r="A13" s="26">
        <v>0.16666666666666666</v>
      </c>
      <c r="B13" s="164" t="s">
        <v>49</v>
      </c>
      <c r="C13" s="28">
        <v>4452</v>
      </c>
      <c r="D13" s="29">
        <v>4457</v>
      </c>
      <c r="E13" s="30">
        <f t="shared" si="0"/>
        <v>6</v>
      </c>
      <c r="F13" s="31">
        <v>0</v>
      </c>
      <c r="G13" s="31">
        <v>0</v>
      </c>
      <c r="H13" s="32">
        <f t="shared" si="1"/>
        <v>6</v>
      </c>
      <c r="I13" s="166">
        <f>6+0</f>
        <v>6</v>
      </c>
      <c r="J13" s="34">
        <f t="shared" si="5"/>
        <v>0</v>
      </c>
      <c r="K13" s="167">
        <v>3</v>
      </c>
      <c r="L13" s="36">
        <v>0</v>
      </c>
      <c r="M13" s="37">
        <v>0</v>
      </c>
      <c r="N13" s="91">
        <v>3</v>
      </c>
      <c r="O13" s="107">
        <v>0</v>
      </c>
      <c r="P13" s="168">
        <v>1</v>
      </c>
      <c r="Q13" s="169">
        <v>0</v>
      </c>
      <c r="R13" s="217"/>
      <c r="S13" s="218"/>
      <c r="T13" s="218"/>
      <c r="U13" s="218"/>
      <c r="V13" s="260"/>
      <c r="W13" s="45" t="s">
        <v>18</v>
      </c>
      <c r="X13" s="146"/>
      <c r="Y13" s="147" t="s">
        <v>45</v>
      </c>
      <c r="Z13" s="148"/>
      <c r="AA13" s="149">
        <f t="shared" si="2"/>
        <v>0</v>
      </c>
      <c r="AB13" s="150"/>
      <c r="AC13" s="151" t="s">
        <v>45</v>
      </c>
      <c r="AD13" s="152"/>
      <c r="AE13" s="153">
        <f t="shared" si="3"/>
        <v>0</v>
      </c>
      <c r="AF13" s="154"/>
      <c r="AG13" s="155" t="s">
        <v>45</v>
      </c>
      <c r="AH13" s="156"/>
      <c r="AI13" s="157">
        <f t="shared" si="4"/>
        <v>0</v>
      </c>
    </row>
    <row r="14" spans="1:35" s="39" customFormat="1" x14ac:dyDescent="0.45">
      <c r="A14" s="175">
        <v>0.20833333333333334</v>
      </c>
      <c r="B14" s="176" t="s">
        <v>92</v>
      </c>
      <c r="C14" s="177" t="s">
        <v>18</v>
      </c>
      <c r="D14" s="178" t="s">
        <v>18</v>
      </c>
      <c r="E14" s="30" t="s">
        <v>18</v>
      </c>
      <c r="F14" s="179" t="s">
        <v>18</v>
      </c>
      <c r="G14" s="179" t="s">
        <v>18</v>
      </c>
      <c r="H14" s="32" t="s">
        <v>18</v>
      </c>
      <c r="I14" s="180" t="s">
        <v>18</v>
      </c>
      <c r="J14" s="34" t="e">
        <f t="shared" si="5"/>
        <v>#VALUE!</v>
      </c>
      <c r="K14" s="181" t="s">
        <v>18</v>
      </c>
      <c r="L14" s="182" t="s">
        <v>18</v>
      </c>
      <c r="M14" s="179" t="s">
        <v>18</v>
      </c>
      <c r="N14" s="183" t="s">
        <v>18</v>
      </c>
      <c r="O14" s="184" t="s">
        <v>18</v>
      </c>
      <c r="P14" s="182" t="s">
        <v>18</v>
      </c>
      <c r="Q14" s="185" t="s">
        <v>18</v>
      </c>
      <c r="R14" s="267" t="s">
        <v>86</v>
      </c>
      <c r="S14" s="268"/>
      <c r="T14" s="268"/>
      <c r="U14" s="268"/>
      <c r="V14" s="269"/>
      <c r="W14" s="45" t="s">
        <v>18</v>
      </c>
      <c r="X14" s="146" t="s">
        <v>18</v>
      </c>
      <c r="Y14" s="147" t="s">
        <v>18</v>
      </c>
      <c r="Z14" s="148" t="s">
        <v>18</v>
      </c>
      <c r="AA14" s="149" t="s">
        <v>18</v>
      </c>
      <c r="AB14" s="150" t="s">
        <v>18</v>
      </c>
      <c r="AC14" s="151" t="s">
        <v>18</v>
      </c>
      <c r="AD14" s="152" t="s">
        <v>18</v>
      </c>
      <c r="AE14" s="153" t="s">
        <v>18</v>
      </c>
      <c r="AF14" s="154" t="s">
        <v>18</v>
      </c>
      <c r="AG14" s="155" t="s">
        <v>18</v>
      </c>
      <c r="AH14" s="156" t="s">
        <v>18</v>
      </c>
      <c r="AI14" s="157" t="s">
        <v>18</v>
      </c>
    </row>
    <row r="15" spans="1:35" s="39" customFormat="1" ht="26.25" customHeight="1" x14ac:dyDescent="0.45">
      <c r="A15" s="172">
        <v>0.22916666666666666</v>
      </c>
      <c r="B15" s="173" t="s">
        <v>91</v>
      </c>
      <c r="C15" s="42" t="s">
        <v>18</v>
      </c>
      <c r="D15" s="43" t="s">
        <v>18</v>
      </c>
      <c r="E15" s="30" t="s">
        <v>18</v>
      </c>
      <c r="F15" s="44" t="s">
        <v>18</v>
      </c>
      <c r="G15" s="45" t="s">
        <v>18</v>
      </c>
      <c r="H15" s="32" t="s">
        <v>18</v>
      </c>
      <c r="I15" s="46" t="s">
        <v>18</v>
      </c>
      <c r="J15" s="34" t="e">
        <f t="shared" si="5"/>
        <v>#VALUE!</v>
      </c>
      <c r="K15" s="47" t="s">
        <v>18</v>
      </c>
      <c r="L15" s="48" t="s">
        <v>18</v>
      </c>
      <c r="M15" s="49" t="s">
        <v>18</v>
      </c>
      <c r="N15" s="92" t="s">
        <v>18</v>
      </c>
      <c r="O15" s="103" t="s">
        <v>18</v>
      </c>
      <c r="P15" s="48" t="s">
        <v>18</v>
      </c>
      <c r="Q15" s="50" t="s">
        <v>18</v>
      </c>
      <c r="R15" s="254" t="s">
        <v>87</v>
      </c>
      <c r="S15" s="255"/>
      <c r="T15" s="255"/>
      <c r="U15" s="255"/>
      <c r="V15" s="256"/>
      <c r="W15" s="45">
        <v>50</v>
      </c>
      <c r="X15" s="146" t="s">
        <v>18</v>
      </c>
      <c r="Y15" s="147" t="s">
        <v>18</v>
      </c>
      <c r="Z15" s="148" t="s">
        <v>18</v>
      </c>
      <c r="AA15" s="149" t="s">
        <v>18</v>
      </c>
      <c r="AB15" s="150" t="s">
        <v>18</v>
      </c>
      <c r="AC15" s="151" t="s">
        <v>18</v>
      </c>
      <c r="AD15" s="152" t="s">
        <v>18</v>
      </c>
      <c r="AE15" s="153" t="s">
        <v>18</v>
      </c>
      <c r="AF15" s="154" t="s">
        <v>18</v>
      </c>
      <c r="AG15" s="155" t="s">
        <v>18</v>
      </c>
      <c r="AH15" s="156" t="s">
        <v>18</v>
      </c>
      <c r="AI15" s="157" t="s">
        <v>18</v>
      </c>
    </row>
    <row r="16" spans="1:35" s="39" customFormat="1" x14ac:dyDescent="0.45">
      <c r="A16" s="175">
        <v>0.29166666666666669</v>
      </c>
      <c r="B16" s="176" t="s">
        <v>92</v>
      </c>
      <c r="C16" s="177" t="s">
        <v>18</v>
      </c>
      <c r="D16" s="178" t="s">
        <v>18</v>
      </c>
      <c r="E16" s="30" t="s">
        <v>18</v>
      </c>
      <c r="F16" s="179" t="s">
        <v>18</v>
      </c>
      <c r="G16" s="179" t="s">
        <v>18</v>
      </c>
      <c r="H16" s="32" t="s">
        <v>18</v>
      </c>
      <c r="I16" s="180" t="s">
        <v>18</v>
      </c>
      <c r="J16" s="34" t="e">
        <f t="shared" si="5"/>
        <v>#VALUE!</v>
      </c>
      <c r="K16" s="181" t="s">
        <v>18</v>
      </c>
      <c r="L16" s="182" t="s">
        <v>18</v>
      </c>
      <c r="M16" s="179" t="s">
        <v>18</v>
      </c>
      <c r="N16" s="183" t="s">
        <v>18</v>
      </c>
      <c r="O16" s="184" t="s">
        <v>18</v>
      </c>
      <c r="P16" s="182" t="s">
        <v>18</v>
      </c>
      <c r="Q16" s="185" t="s">
        <v>18</v>
      </c>
      <c r="R16" s="270" t="s">
        <v>88</v>
      </c>
      <c r="S16" s="271"/>
      <c r="T16" s="271"/>
      <c r="U16" s="271"/>
      <c r="V16" s="272"/>
      <c r="W16" s="45" t="s">
        <v>18</v>
      </c>
      <c r="X16" s="146" t="s">
        <v>18</v>
      </c>
      <c r="Y16" s="147" t="s">
        <v>18</v>
      </c>
      <c r="Z16" s="148" t="s">
        <v>18</v>
      </c>
      <c r="AA16" s="149" t="s">
        <v>18</v>
      </c>
      <c r="AB16" s="150" t="s">
        <v>18</v>
      </c>
      <c r="AC16" s="151" t="s">
        <v>18</v>
      </c>
      <c r="AD16" s="152" t="s">
        <v>18</v>
      </c>
      <c r="AE16" s="153" t="s">
        <v>18</v>
      </c>
      <c r="AF16" s="154" t="s">
        <v>18</v>
      </c>
      <c r="AG16" s="155" t="s">
        <v>18</v>
      </c>
      <c r="AH16" s="156" t="s">
        <v>18</v>
      </c>
      <c r="AI16" s="157" t="s">
        <v>18</v>
      </c>
    </row>
    <row r="17" spans="1:35" s="39" customFormat="1" ht="26.25" hidden="1" customHeight="1" x14ac:dyDescent="0.45">
      <c r="A17" s="26"/>
      <c r="B17" s="27"/>
      <c r="C17" s="28"/>
      <c r="D17" s="29"/>
      <c r="E17" s="30">
        <f t="shared" ref="E17:E57" si="6">IF(ISBLANK(D17),0,(D17-C17+1))</f>
        <v>0</v>
      </c>
      <c r="F17" s="31"/>
      <c r="G17" s="31"/>
      <c r="H17" s="32">
        <f t="shared" ref="H17:H18" si="7">E17-G17-F17</f>
        <v>0</v>
      </c>
      <c r="I17" s="33"/>
      <c r="J17" s="34">
        <f t="shared" ref="J17:J58" si="8">IF(ISBLANK(I17),-90,(-((I17)-(SUM(L17:Q17,K17)))))</f>
        <v>-90</v>
      </c>
      <c r="K17" s="35"/>
      <c r="L17" s="36"/>
      <c r="M17" s="37"/>
      <c r="N17" s="91"/>
      <c r="O17" s="107"/>
      <c r="P17" s="36"/>
      <c r="Q17" s="38"/>
      <c r="R17" s="211"/>
      <c r="S17" s="212"/>
      <c r="T17" s="212"/>
      <c r="U17" s="212"/>
      <c r="V17" s="213"/>
      <c r="W17" s="45" t="s">
        <v>18</v>
      </c>
      <c r="X17" s="146"/>
      <c r="Y17" s="147" t="s">
        <v>45</v>
      </c>
      <c r="Z17" s="148"/>
      <c r="AA17" s="149">
        <f t="shared" ref="AA17:AA36" si="9">X17+Z17</f>
        <v>0</v>
      </c>
      <c r="AB17" s="150"/>
      <c r="AC17" s="151" t="s">
        <v>45</v>
      </c>
      <c r="AD17" s="152"/>
      <c r="AE17" s="153">
        <f t="shared" ref="AE17:AE56" si="10">AB17+AD17</f>
        <v>0</v>
      </c>
      <c r="AF17" s="154"/>
      <c r="AG17" s="155" t="s">
        <v>45</v>
      </c>
      <c r="AH17" s="156"/>
      <c r="AI17" s="157">
        <f t="shared" ref="AI17:AI56" si="11">AF17+AH17</f>
        <v>0</v>
      </c>
    </row>
    <row r="18" spans="1:35" s="39" customFormat="1" ht="26.25" hidden="1" customHeight="1" x14ac:dyDescent="0.45">
      <c r="A18" s="26"/>
      <c r="B18" s="27"/>
      <c r="C18" s="28"/>
      <c r="D18" s="29"/>
      <c r="E18" s="30">
        <f t="shared" si="6"/>
        <v>0</v>
      </c>
      <c r="F18" s="31"/>
      <c r="G18" s="31"/>
      <c r="H18" s="32">
        <f t="shared" si="7"/>
        <v>0</v>
      </c>
      <c r="I18" s="33"/>
      <c r="J18" s="34">
        <f t="shared" si="8"/>
        <v>-90</v>
      </c>
      <c r="K18" s="35"/>
      <c r="L18" s="36"/>
      <c r="M18" s="37"/>
      <c r="N18" s="91"/>
      <c r="O18" s="107"/>
      <c r="P18" s="36"/>
      <c r="Q18" s="38"/>
      <c r="R18" s="211"/>
      <c r="S18" s="212"/>
      <c r="T18" s="212"/>
      <c r="U18" s="212"/>
      <c r="V18" s="213"/>
      <c r="W18" s="45" t="s">
        <v>18</v>
      </c>
      <c r="X18" s="146"/>
      <c r="Y18" s="147" t="s">
        <v>45</v>
      </c>
      <c r="Z18" s="148"/>
      <c r="AA18" s="149">
        <f t="shared" si="9"/>
        <v>0</v>
      </c>
      <c r="AB18" s="150"/>
      <c r="AC18" s="151" t="s">
        <v>45</v>
      </c>
      <c r="AD18" s="152"/>
      <c r="AE18" s="153">
        <f t="shared" si="10"/>
        <v>0</v>
      </c>
      <c r="AF18" s="154"/>
      <c r="AG18" s="155" t="s">
        <v>45</v>
      </c>
      <c r="AH18" s="156"/>
      <c r="AI18" s="157">
        <f t="shared" si="11"/>
        <v>0</v>
      </c>
    </row>
    <row r="19" spans="1:35" s="39" customFormat="1" ht="26.25" hidden="1" customHeight="1" x14ac:dyDescent="0.45">
      <c r="A19" s="26"/>
      <c r="B19" s="27"/>
      <c r="C19" s="28"/>
      <c r="D19" s="29"/>
      <c r="E19" s="30">
        <f t="shared" si="6"/>
        <v>0</v>
      </c>
      <c r="F19" s="31"/>
      <c r="G19" s="31"/>
      <c r="H19" s="32">
        <f>E19-G19-F19</f>
        <v>0</v>
      </c>
      <c r="I19" s="33"/>
      <c r="J19" s="34">
        <f t="shared" si="8"/>
        <v>-90</v>
      </c>
      <c r="K19" s="35"/>
      <c r="L19" s="36"/>
      <c r="M19" s="37"/>
      <c r="N19" s="91"/>
      <c r="O19" s="107"/>
      <c r="P19" s="36"/>
      <c r="Q19" s="38"/>
      <c r="R19" s="211"/>
      <c r="S19" s="212"/>
      <c r="T19" s="212"/>
      <c r="U19" s="212"/>
      <c r="V19" s="213"/>
      <c r="W19" s="45" t="s">
        <v>18</v>
      </c>
      <c r="X19" s="146"/>
      <c r="Y19" s="147" t="s">
        <v>45</v>
      </c>
      <c r="Z19" s="148"/>
      <c r="AA19" s="149">
        <f t="shared" si="9"/>
        <v>0</v>
      </c>
      <c r="AB19" s="150"/>
      <c r="AC19" s="151" t="s">
        <v>45</v>
      </c>
      <c r="AD19" s="152"/>
      <c r="AE19" s="153">
        <f t="shared" si="10"/>
        <v>0</v>
      </c>
      <c r="AF19" s="154"/>
      <c r="AG19" s="155" t="s">
        <v>45</v>
      </c>
      <c r="AH19" s="156"/>
      <c r="AI19" s="157">
        <f t="shared" si="11"/>
        <v>0</v>
      </c>
    </row>
    <row r="20" spans="1:35" s="39" customFormat="1" ht="26.25" hidden="1" customHeight="1" x14ac:dyDescent="0.45">
      <c r="A20" s="26"/>
      <c r="B20" s="27"/>
      <c r="C20" s="28"/>
      <c r="D20" s="29"/>
      <c r="E20" s="30">
        <f t="shared" si="6"/>
        <v>0</v>
      </c>
      <c r="F20" s="31"/>
      <c r="G20" s="31"/>
      <c r="H20" s="32">
        <f t="shared" ref="H20:H24" si="12">E20-G20-F20</f>
        <v>0</v>
      </c>
      <c r="I20" s="33"/>
      <c r="J20" s="34">
        <f t="shared" si="8"/>
        <v>-90</v>
      </c>
      <c r="K20" s="35"/>
      <c r="L20" s="36"/>
      <c r="M20" s="37"/>
      <c r="N20" s="91"/>
      <c r="O20" s="107"/>
      <c r="P20" s="36"/>
      <c r="Q20" s="38"/>
      <c r="R20" s="211"/>
      <c r="S20" s="212"/>
      <c r="T20" s="212"/>
      <c r="U20" s="212"/>
      <c r="V20" s="213"/>
      <c r="W20" s="45" t="s">
        <v>18</v>
      </c>
      <c r="X20" s="146"/>
      <c r="Y20" s="147" t="s">
        <v>45</v>
      </c>
      <c r="Z20" s="148"/>
      <c r="AA20" s="149">
        <f t="shared" si="9"/>
        <v>0</v>
      </c>
      <c r="AB20" s="150"/>
      <c r="AC20" s="151" t="s">
        <v>45</v>
      </c>
      <c r="AD20" s="152"/>
      <c r="AE20" s="153">
        <f t="shared" si="10"/>
        <v>0</v>
      </c>
      <c r="AF20" s="154"/>
      <c r="AG20" s="155" t="s">
        <v>45</v>
      </c>
      <c r="AH20" s="156"/>
      <c r="AI20" s="157">
        <f t="shared" si="11"/>
        <v>0</v>
      </c>
    </row>
    <row r="21" spans="1:35" s="39" customFormat="1" ht="26.25" hidden="1" customHeight="1" x14ac:dyDescent="0.45">
      <c r="A21" s="26"/>
      <c r="B21" s="27"/>
      <c r="C21" s="28"/>
      <c r="D21" s="29"/>
      <c r="E21" s="30">
        <f t="shared" si="6"/>
        <v>0</v>
      </c>
      <c r="F21" s="31"/>
      <c r="G21" s="31"/>
      <c r="H21" s="32">
        <f t="shared" si="12"/>
        <v>0</v>
      </c>
      <c r="I21" s="33"/>
      <c r="J21" s="34">
        <f t="shared" si="8"/>
        <v>-90</v>
      </c>
      <c r="K21" s="35"/>
      <c r="L21" s="36"/>
      <c r="M21" s="37"/>
      <c r="N21" s="91"/>
      <c r="O21" s="107"/>
      <c r="P21" s="36"/>
      <c r="Q21" s="38"/>
      <c r="R21" s="211"/>
      <c r="S21" s="212"/>
      <c r="T21" s="212"/>
      <c r="U21" s="212"/>
      <c r="V21" s="213"/>
      <c r="W21" s="45" t="s">
        <v>18</v>
      </c>
      <c r="X21" s="146"/>
      <c r="Y21" s="147" t="s">
        <v>45</v>
      </c>
      <c r="Z21" s="148"/>
      <c r="AA21" s="149">
        <f t="shared" si="9"/>
        <v>0</v>
      </c>
      <c r="AB21" s="150"/>
      <c r="AC21" s="151" t="s">
        <v>45</v>
      </c>
      <c r="AD21" s="152"/>
      <c r="AE21" s="153">
        <f t="shared" si="10"/>
        <v>0</v>
      </c>
      <c r="AF21" s="154"/>
      <c r="AG21" s="155" t="s">
        <v>45</v>
      </c>
      <c r="AH21" s="156"/>
      <c r="AI21" s="157">
        <f t="shared" si="11"/>
        <v>0</v>
      </c>
    </row>
    <row r="22" spans="1:35" s="39" customFormat="1" ht="26.25" hidden="1" customHeight="1" x14ac:dyDescent="0.45">
      <c r="A22" s="26"/>
      <c r="B22" s="27"/>
      <c r="C22" s="28"/>
      <c r="D22" s="29"/>
      <c r="E22" s="30">
        <f t="shared" si="6"/>
        <v>0</v>
      </c>
      <c r="F22" s="31"/>
      <c r="G22" s="31"/>
      <c r="H22" s="32">
        <f t="shared" si="12"/>
        <v>0</v>
      </c>
      <c r="I22" s="33"/>
      <c r="J22" s="34">
        <f t="shared" si="8"/>
        <v>-90</v>
      </c>
      <c r="K22" s="35"/>
      <c r="L22" s="36"/>
      <c r="M22" s="37"/>
      <c r="N22" s="91"/>
      <c r="O22" s="107"/>
      <c r="P22" s="36"/>
      <c r="Q22" s="38"/>
      <c r="R22" s="211"/>
      <c r="S22" s="212"/>
      <c r="T22" s="212"/>
      <c r="U22" s="212"/>
      <c r="V22" s="213"/>
      <c r="W22" s="45" t="s">
        <v>18</v>
      </c>
      <c r="X22" s="146"/>
      <c r="Y22" s="147" t="s">
        <v>45</v>
      </c>
      <c r="Z22" s="148"/>
      <c r="AA22" s="149">
        <f t="shared" si="9"/>
        <v>0</v>
      </c>
      <c r="AB22" s="150"/>
      <c r="AC22" s="151" t="s">
        <v>45</v>
      </c>
      <c r="AD22" s="152"/>
      <c r="AE22" s="153">
        <f t="shared" si="10"/>
        <v>0</v>
      </c>
      <c r="AF22" s="154"/>
      <c r="AG22" s="155" t="s">
        <v>45</v>
      </c>
      <c r="AH22" s="156"/>
      <c r="AI22" s="157">
        <f t="shared" si="11"/>
        <v>0</v>
      </c>
    </row>
    <row r="23" spans="1:35" s="39" customFormat="1" ht="26.25" hidden="1" customHeight="1" x14ac:dyDescent="0.45">
      <c r="A23" s="26"/>
      <c r="B23" s="27"/>
      <c r="C23" s="28"/>
      <c r="D23" s="29"/>
      <c r="E23" s="30">
        <f t="shared" si="6"/>
        <v>0</v>
      </c>
      <c r="F23" s="31"/>
      <c r="G23" s="31"/>
      <c r="H23" s="32">
        <f t="shared" si="12"/>
        <v>0</v>
      </c>
      <c r="I23" s="33"/>
      <c r="J23" s="34">
        <f t="shared" si="8"/>
        <v>-90</v>
      </c>
      <c r="K23" s="35"/>
      <c r="L23" s="36"/>
      <c r="M23" s="37"/>
      <c r="N23" s="91"/>
      <c r="O23" s="107"/>
      <c r="P23" s="36"/>
      <c r="Q23" s="38"/>
      <c r="R23" s="211"/>
      <c r="S23" s="212"/>
      <c r="T23" s="212"/>
      <c r="U23" s="212"/>
      <c r="V23" s="213"/>
      <c r="W23" s="45" t="s">
        <v>18</v>
      </c>
      <c r="X23" s="146"/>
      <c r="Y23" s="147" t="s">
        <v>45</v>
      </c>
      <c r="Z23" s="148"/>
      <c r="AA23" s="149">
        <f t="shared" si="9"/>
        <v>0</v>
      </c>
      <c r="AB23" s="150"/>
      <c r="AC23" s="151" t="s">
        <v>45</v>
      </c>
      <c r="AD23" s="152"/>
      <c r="AE23" s="153">
        <f t="shared" si="10"/>
        <v>0</v>
      </c>
      <c r="AF23" s="154"/>
      <c r="AG23" s="155" t="s">
        <v>45</v>
      </c>
      <c r="AH23" s="156"/>
      <c r="AI23" s="157">
        <f t="shared" si="11"/>
        <v>0</v>
      </c>
    </row>
    <row r="24" spans="1:35" s="39" customFormat="1" ht="26.25" hidden="1" customHeight="1" x14ac:dyDescent="0.45">
      <c r="A24" s="26"/>
      <c r="B24" s="27"/>
      <c r="C24" s="28"/>
      <c r="D24" s="29"/>
      <c r="E24" s="30">
        <f t="shared" si="6"/>
        <v>0</v>
      </c>
      <c r="F24" s="31"/>
      <c r="G24" s="31"/>
      <c r="H24" s="32">
        <f t="shared" si="12"/>
        <v>0</v>
      </c>
      <c r="I24" s="33"/>
      <c r="J24" s="34">
        <f t="shared" si="8"/>
        <v>-90</v>
      </c>
      <c r="K24" s="35"/>
      <c r="L24" s="36"/>
      <c r="M24" s="37"/>
      <c r="N24" s="91"/>
      <c r="O24" s="107"/>
      <c r="P24" s="36"/>
      <c r="Q24" s="38"/>
      <c r="R24" s="211"/>
      <c r="S24" s="212"/>
      <c r="T24" s="212"/>
      <c r="U24" s="212"/>
      <c r="V24" s="213"/>
      <c r="W24" s="45" t="s">
        <v>18</v>
      </c>
      <c r="X24" s="146"/>
      <c r="Y24" s="147" t="s">
        <v>45</v>
      </c>
      <c r="Z24" s="148"/>
      <c r="AA24" s="149">
        <f t="shared" si="9"/>
        <v>0</v>
      </c>
      <c r="AB24" s="150"/>
      <c r="AC24" s="151" t="s">
        <v>45</v>
      </c>
      <c r="AD24" s="152"/>
      <c r="AE24" s="153">
        <f t="shared" si="10"/>
        <v>0</v>
      </c>
      <c r="AF24" s="154"/>
      <c r="AG24" s="155" t="s">
        <v>45</v>
      </c>
      <c r="AH24" s="156"/>
      <c r="AI24" s="157">
        <f t="shared" si="11"/>
        <v>0</v>
      </c>
    </row>
    <row r="25" spans="1:35" s="39" customFormat="1" ht="26.25" hidden="1" customHeight="1" x14ac:dyDescent="0.45">
      <c r="A25" s="26"/>
      <c r="B25" s="27"/>
      <c r="C25" s="28"/>
      <c r="D25" s="29"/>
      <c r="E25" s="30">
        <f t="shared" si="6"/>
        <v>0</v>
      </c>
      <c r="F25" s="31"/>
      <c r="G25" s="31"/>
      <c r="H25" s="32">
        <f>E25-G25-F25</f>
        <v>0</v>
      </c>
      <c r="I25" s="33"/>
      <c r="J25" s="34">
        <f t="shared" si="8"/>
        <v>-90</v>
      </c>
      <c r="K25" s="35"/>
      <c r="L25" s="36"/>
      <c r="M25" s="37"/>
      <c r="N25" s="91"/>
      <c r="O25" s="107"/>
      <c r="P25" s="36"/>
      <c r="Q25" s="38"/>
      <c r="R25" s="211"/>
      <c r="S25" s="212"/>
      <c r="T25" s="212"/>
      <c r="U25" s="212"/>
      <c r="V25" s="213"/>
      <c r="W25" s="45" t="s">
        <v>18</v>
      </c>
      <c r="X25" s="146"/>
      <c r="Y25" s="147" t="s">
        <v>45</v>
      </c>
      <c r="Z25" s="148"/>
      <c r="AA25" s="149">
        <f t="shared" si="9"/>
        <v>0</v>
      </c>
      <c r="AB25" s="150"/>
      <c r="AC25" s="151" t="s">
        <v>45</v>
      </c>
      <c r="AD25" s="152"/>
      <c r="AE25" s="153">
        <f t="shared" si="10"/>
        <v>0</v>
      </c>
      <c r="AF25" s="154"/>
      <c r="AG25" s="155" t="s">
        <v>45</v>
      </c>
      <c r="AH25" s="156"/>
      <c r="AI25" s="157">
        <f t="shared" si="11"/>
        <v>0</v>
      </c>
    </row>
    <row r="26" spans="1:35" s="39" customFormat="1" ht="26.25" hidden="1" customHeight="1" x14ac:dyDescent="0.45">
      <c r="A26" s="26"/>
      <c r="B26" s="27"/>
      <c r="C26" s="28"/>
      <c r="D26" s="29"/>
      <c r="E26" s="30">
        <f t="shared" si="6"/>
        <v>0</v>
      </c>
      <c r="F26" s="31"/>
      <c r="G26" s="31"/>
      <c r="H26" s="32">
        <f t="shared" ref="H26:H34" si="13">E26-G26-F26</f>
        <v>0</v>
      </c>
      <c r="I26" s="33"/>
      <c r="J26" s="34">
        <f t="shared" si="8"/>
        <v>-90</v>
      </c>
      <c r="K26" s="35"/>
      <c r="L26" s="36"/>
      <c r="M26" s="37"/>
      <c r="N26" s="91"/>
      <c r="O26" s="107"/>
      <c r="P26" s="36"/>
      <c r="Q26" s="38"/>
      <c r="R26" s="211"/>
      <c r="S26" s="212"/>
      <c r="T26" s="212"/>
      <c r="U26" s="212"/>
      <c r="V26" s="213"/>
      <c r="W26" s="45" t="s">
        <v>18</v>
      </c>
      <c r="X26" s="146"/>
      <c r="Y26" s="147" t="s">
        <v>45</v>
      </c>
      <c r="Z26" s="148"/>
      <c r="AA26" s="149">
        <f t="shared" si="9"/>
        <v>0</v>
      </c>
      <c r="AB26" s="150"/>
      <c r="AC26" s="151" t="s">
        <v>45</v>
      </c>
      <c r="AD26" s="152"/>
      <c r="AE26" s="153">
        <f t="shared" si="10"/>
        <v>0</v>
      </c>
      <c r="AF26" s="154"/>
      <c r="AG26" s="155" t="s">
        <v>45</v>
      </c>
      <c r="AH26" s="156"/>
      <c r="AI26" s="157">
        <f t="shared" si="11"/>
        <v>0</v>
      </c>
    </row>
    <row r="27" spans="1:35" s="39" customFormat="1" ht="26.25" hidden="1" customHeight="1" x14ac:dyDescent="0.45">
      <c r="A27" s="26"/>
      <c r="B27" s="27"/>
      <c r="C27" s="28"/>
      <c r="D27" s="29"/>
      <c r="E27" s="30">
        <f t="shared" si="6"/>
        <v>0</v>
      </c>
      <c r="F27" s="31"/>
      <c r="G27" s="31"/>
      <c r="H27" s="32">
        <f t="shared" si="13"/>
        <v>0</v>
      </c>
      <c r="I27" s="33"/>
      <c r="J27" s="34">
        <f t="shared" si="8"/>
        <v>-90</v>
      </c>
      <c r="K27" s="35"/>
      <c r="L27" s="36"/>
      <c r="M27" s="37"/>
      <c r="N27" s="91"/>
      <c r="O27" s="107"/>
      <c r="P27" s="36"/>
      <c r="Q27" s="38"/>
      <c r="R27" s="211"/>
      <c r="S27" s="212"/>
      <c r="T27" s="212"/>
      <c r="U27" s="212"/>
      <c r="V27" s="213"/>
      <c r="W27" s="45" t="s">
        <v>18</v>
      </c>
      <c r="X27" s="146"/>
      <c r="Y27" s="147" t="s">
        <v>45</v>
      </c>
      <c r="Z27" s="148"/>
      <c r="AA27" s="149">
        <f t="shared" si="9"/>
        <v>0</v>
      </c>
      <c r="AB27" s="150"/>
      <c r="AC27" s="151" t="s">
        <v>45</v>
      </c>
      <c r="AD27" s="152"/>
      <c r="AE27" s="153">
        <f t="shared" si="10"/>
        <v>0</v>
      </c>
      <c r="AF27" s="154"/>
      <c r="AG27" s="155" t="s">
        <v>45</v>
      </c>
      <c r="AH27" s="156"/>
      <c r="AI27" s="157">
        <f t="shared" si="11"/>
        <v>0</v>
      </c>
    </row>
    <row r="28" spans="1:35" s="39" customFormat="1" ht="26.25" hidden="1" customHeight="1" x14ac:dyDescent="0.45">
      <c r="A28" s="26"/>
      <c r="B28" s="27"/>
      <c r="C28" s="28"/>
      <c r="D28" s="29"/>
      <c r="E28" s="30">
        <f t="shared" si="6"/>
        <v>0</v>
      </c>
      <c r="F28" s="31"/>
      <c r="G28" s="31"/>
      <c r="H28" s="32">
        <f t="shared" si="13"/>
        <v>0</v>
      </c>
      <c r="I28" s="33"/>
      <c r="J28" s="34">
        <f t="shared" si="8"/>
        <v>-90</v>
      </c>
      <c r="K28" s="35"/>
      <c r="L28" s="36"/>
      <c r="M28" s="37"/>
      <c r="N28" s="91"/>
      <c r="O28" s="107"/>
      <c r="P28" s="36"/>
      <c r="Q28" s="38"/>
      <c r="R28" s="211"/>
      <c r="S28" s="212"/>
      <c r="T28" s="212"/>
      <c r="U28" s="212"/>
      <c r="V28" s="213"/>
      <c r="W28" s="45" t="s">
        <v>18</v>
      </c>
      <c r="X28" s="146"/>
      <c r="Y28" s="147" t="s">
        <v>45</v>
      </c>
      <c r="Z28" s="148"/>
      <c r="AA28" s="149">
        <f t="shared" si="9"/>
        <v>0</v>
      </c>
      <c r="AB28" s="150"/>
      <c r="AC28" s="151" t="s">
        <v>45</v>
      </c>
      <c r="AD28" s="152"/>
      <c r="AE28" s="153">
        <f t="shared" si="10"/>
        <v>0</v>
      </c>
      <c r="AF28" s="154"/>
      <c r="AG28" s="155" t="s">
        <v>45</v>
      </c>
      <c r="AH28" s="156"/>
      <c r="AI28" s="157">
        <f t="shared" si="11"/>
        <v>0</v>
      </c>
    </row>
    <row r="29" spans="1:35" s="39" customFormat="1" ht="26.25" hidden="1" customHeight="1" x14ac:dyDescent="0.45">
      <c r="A29" s="26"/>
      <c r="B29" s="27"/>
      <c r="C29" s="28"/>
      <c r="D29" s="29"/>
      <c r="E29" s="30">
        <f t="shared" si="6"/>
        <v>0</v>
      </c>
      <c r="F29" s="31"/>
      <c r="G29" s="31"/>
      <c r="H29" s="32">
        <f t="shared" si="13"/>
        <v>0</v>
      </c>
      <c r="I29" s="33"/>
      <c r="J29" s="34">
        <f t="shared" si="8"/>
        <v>-90</v>
      </c>
      <c r="K29" s="35"/>
      <c r="L29" s="36"/>
      <c r="M29" s="37"/>
      <c r="N29" s="91"/>
      <c r="O29" s="107"/>
      <c r="P29" s="36"/>
      <c r="Q29" s="38"/>
      <c r="R29" s="211"/>
      <c r="S29" s="212"/>
      <c r="T29" s="212"/>
      <c r="U29" s="212"/>
      <c r="V29" s="213"/>
      <c r="W29" s="45" t="s">
        <v>18</v>
      </c>
      <c r="X29" s="146"/>
      <c r="Y29" s="147" t="s">
        <v>45</v>
      </c>
      <c r="Z29" s="148"/>
      <c r="AA29" s="149">
        <f t="shared" si="9"/>
        <v>0</v>
      </c>
      <c r="AB29" s="150"/>
      <c r="AC29" s="151" t="s">
        <v>45</v>
      </c>
      <c r="AD29" s="152"/>
      <c r="AE29" s="153">
        <f t="shared" si="10"/>
        <v>0</v>
      </c>
      <c r="AF29" s="154"/>
      <c r="AG29" s="155" t="s">
        <v>45</v>
      </c>
      <c r="AH29" s="156"/>
      <c r="AI29" s="157">
        <f t="shared" si="11"/>
        <v>0</v>
      </c>
    </row>
    <row r="30" spans="1:35" s="39" customFormat="1" ht="26.25" hidden="1" customHeight="1" x14ac:dyDescent="0.45">
      <c r="A30" s="26"/>
      <c r="B30" s="27"/>
      <c r="C30" s="28"/>
      <c r="D30" s="29"/>
      <c r="E30" s="30">
        <f t="shared" si="6"/>
        <v>0</v>
      </c>
      <c r="F30" s="31"/>
      <c r="G30" s="31"/>
      <c r="H30" s="32">
        <f t="shared" si="13"/>
        <v>0</v>
      </c>
      <c r="I30" s="33"/>
      <c r="J30" s="34">
        <f t="shared" si="8"/>
        <v>-90</v>
      </c>
      <c r="K30" s="35"/>
      <c r="L30" s="36"/>
      <c r="M30" s="37"/>
      <c r="N30" s="91"/>
      <c r="O30" s="107"/>
      <c r="P30" s="36"/>
      <c r="Q30" s="38"/>
      <c r="R30" s="211"/>
      <c r="S30" s="212"/>
      <c r="T30" s="212"/>
      <c r="U30" s="212"/>
      <c r="V30" s="213"/>
      <c r="W30" s="45" t="s">
        <v>18</v>
      </c>
      <c r="X30" s="146"/>
      <c r="Y30" s="147" t="s">
        <v>45</v>
      </c>
      <c r="Z30" s="148"/>
      <c r="AA30" s="149">
        <f t="shared" si="9"/>
        <v>0</v>
      </c>
      <c r="AB30" s="150"/>
      <c r="AC30" s="151" t="s">
        <v>45</v>
      </c>
      <c r="AD30" s="152"/>
      <c r="AE30" s="153">
        <f t="shared" si="10"/>
        <v>0</v>
      </c>
      <c r="AF30" s="154"/>
      <c r="AG30" s="155" t="s">
        <v>45</v>
      </c>
      <c r="AH30" s="156"/>
      <c r="AI30" s="157">
        <f t="shared" si="11"/>
        <v>0</v>
      </c>
    </row>
    <row r="31" spans="1:35" s="39" customFormat="1" ht="26.25" hidden="1" customHeight="1" x14ac:dyDescent="0.45">
      <c r="A31" s="26"/>
      <c r="B31" s="27"/>
      <c r="C31" s="28"/>
      <c r="D31" s="29"/>
      <c r="E31" s="30">
        <f t="shared" si="6"/>
        <v>0</v>
      </c>
      <c r="F31" s="31"/>
      <c r="G31" s="31"/>
      <c r="H31" s="32">
        <f t="shared" si="13"/>
        <v>0</v>
      </c>
      <c r="I31" s="33"/>
      <c r="J31" s="34">
        <f t="shared" si="8"/>
        <v>-90</v>
      </c>
      <c r="K31" s="35"/>
      <c r="L31" s="36"/>
      <c r="M31" s="37"/>
      <c r="N31" s="91"/>
      <c r="O31" s="107"/>
      <c r="P31" s="36"/>
      <c r="Q31" s="38"/>
      <c r="R31" s="211"/>
      <c r="S31" s="212"/>
      <c r="T31" s="212"/>
      <c r="U31" s="212"/>
      <c r="V31" s="213"/>
      <c r="W31" s="45" t="s">
        <v>18</v>
      </c>
      <c r="X31" s="146"/>
      <c r="Y31" s="147" t="s">
        <v>45</v>
      </c>
      <c r="Z31" s="148"/>
      <c r="AA31" s="149">
        <f t="shared" si="9"/>
        <v>0</v>
      </c>
      <c r="AB31" s="150"/>
      <c r="AC31" s="151" t="s">
        <v>45</v>
      </c>
      <c r="AD31" s="152"/>
      <c r="AE31" s="153">
        <f t="shared" si="10"/>
        <v>0</v>
      </c>
      <c r="AF31" s="154"/>
      <c r="AG31" s="155" t="s">
        <v>45</v>
      </c>
      <c r="AH31" s="156"/>
      <c r="AI31" s="157">
        <f t="shared" si="11"/>
        <v>0</v>
      </c>
    </row>
    <row r="32" spans="1:35" s="39" customFormat="1" ht="26.25" hidden="1" customHeight="1" x14ac:dyDescent="0.45">
      <c r="A32" s="26"/>
      <c r="B32" s="27"/>
      <c r="C32" s="28"/>
      <c r="D32" s="29"/>
      <c r="E32" s="30">
        <f t="shared" si="6"/>
        <v>0</v>
      </c>
      <c r="F32" s="31"/>
      <c r="G32" s="31"/>
      <c r="H32" s="32">
        <f t="shared" si="13"/>
        <v>0</v>
      </c>
      <c r="I32" s="33"/>
      <c r="J32" s="34">
        <f t="shared" si="8"/>
        <v>-90</v>
      </c>
      <c r="K32" s="35"/>
      <c r="L32" s="36"/>
      <c r="M32" s="37"/>
      <c r="N32" s="91"/>
      <c r="O32" s="107"/>
      <c r="P32" s="36"/>
      <c r="Q32" s="38"/>
      <c r="R32" s="211"/>
      <c r="S32" s="212"/>
      <c r="T32" s="212"/>
      <c r="U32" s="212"/>
      <c r="V32" s="213"/>
      <c r="W32" s="45" t="s">
        <v>18</v>
      </c>
      <c r="X32" s="146"/>
      <c r="Y32" s="147" t="s">
        <v>45</v>
      </c>
      <c r="Z32" s="148"/>
      <c r="AA32" s="149">
        <f t="shared" si="9"/>
        <v>0</v>
      </c>
      <c r="AB32" s="150"/>
      <c r="AC32" s="151" t="s">
        <v>45</v>
      </c>
      <c r="AD32" s="152"/>
      <c r="AE32" s="153">
        <f t="shared" si="10"/>
        <v>0</v>
      </c>
      <c r="AF32" s="154"/>
      <c r="AG32" s="155" t="s">
        <v>45</v>
      </c>
      <c r="AH32" s="156"/>
      <c r="AI32" s="157">
        <f t="shared" si="11"/>
        <v>0</v>
      </c>
    </row>
    <row r="33" spans="1:35" s="39" customFormat="1" ht="26.25" hidden="1" customHeight="1" x14ac:dyDescent="0.45">
      <c r="A33" s="26"/>
      <c r="B33" s="27"/>
      <c r="C33" s="28"/>
      <c r="D33" s="29"/>
      <c r="E33" s="30">
        <f t="shared" si="6"/>
        <v>0</v>
      </c>
      <c r="F33" s="31"/>
      <c r="G33" s="31"/>
      <c r="H33" s="32">
        <f t="shared" si="13"/>
        <v>0</v>
      </c>
      <c r="I33" s="33"/>
      <c r="J33" s="34">
        <f t="shared" si="8"/>
        <v>-90</v>
      </c>
      <c r="K33" s="35"/>
      <c r="L33" s="36"/>
      <c r="M33" s="37"/>
      <c r="N33" s="91"/>
      <c r="O33" s="107"/>
      <c r="P33" s="36"/>
      <c r="Q33" s="38"/>
      <c r="R33" s="211"/>
      <c r="S33" s="212"/>
      <c r="T33" s="212"/>
      <c r="U33" s="212"/>
      <c r="V33" s="213"/>
      <c r="W33" s="45" t="s">
        <v>18</v>
      </c>
      <c r="X33" s="146"/>
      <c r="Y33" s="147" t="s">
        <v>45</v>
      </c>
      <c r="Z33" s="148"/>
      <c r="AA33" s="149">
        <f t="shared" si="9"/>
        <v>0</v>
      </c>
      <c r="AB33" s="150"/>
      <c r="AC33" s="151" t="s">
        <v>45</v>
      </c>
      <c r="AD33" s="152"/>
      <c r="AE33" s="153">
        <f t="shared" si="10"/>
        <v>0</v>
      </c>
      <c r="AF33" s="154"/>
      <c r="AG33" s="155" t="s">
        <v>45</v>
      </c>
      <c r="AH33" s="156"/>
      <c r="AI33" s="157">
        <f t="shared" si="11"/>
        <v>0</v>
      </c>
    </row>
    <row r="34" spans="1:35" s="39" customFormat="1" ht="26.25" hidden="1" customHeight="1" x14ac:dyDescent="0.45">
      <c r="A34" s="26"/>
      <c r="B34" s="27"/>
      <c r="C34" s="28"/>
      <c r="D34" s="29"/>
      <c r="E34" s="30">
        <f t="shared" si="6"/>
        <v>0</v>
      </c>
      <c r="F34" s="31"/>
      <c r="G34" s="31"/>
      <c r="H34" s="32">
        <f t="shared" si="13"/>
        <v>0</v>
      </c>
      <c r="I34" s="33"/>
      <c r="J34" s="34">
        <f t="shared" si="8"/>
        <v>-90</v>
      </c>
      <c r="K34" s="35"/>
      <c r="L34" s="36"/>
      <c r="M34" s="37"/>
      <c r="N34" s="91"/>
      <c r="O34" s="107"/>
      <c r="P34" s="36"/>
      <c r="Q34" s="38"/>
      <c r="R34" s="211"/>
      <c r="S34" s="212"/>
      <c r="T34" s="212"/>
      <c r="U34" s="212"/>
      <c r="V34" s="213"/>
      <c r="W34" s="45" t="s">
        <v>18</v>
      </c>
      <c r="X34" s="146"/>
      <c r="Y34" s="147" t="s">
        <v>45</v>
      </c>
      <c r="Z34" s="148"/>
      <c r="AA34" s="149">
        <f t="shared" si="9"/>
        <v>0</v>
      </c>
      <c r="AB34" s="150"/>
      <c r="AC34" s="151" t="s">
        <v>45</v>
      </c>
      <c r="AD34" s="152"/>
      <c r="AE34" s="153">
        <f t="shared" si="10"/>
        <v>0</v>
      </c>
      <c r="AF34" s="154"/>
      <c r="AG34" s="155" t="s">
        <v>45</v>
      </c>
      <c r="AH34" s="156"/>
      <c r="AI34" s="157">
        <f t="shared" si="11"/>
        <v>0</v>
      </c>
    </row>
    <row r="35" spans="1:35" s="39" customFormat="1" ht="26.25" hidden="1" customHeight="1" x14ac:dyDescent="0.45">
      <c r="A35" s="26"/>
      <c r="B35" s="27"/>
      <c r="C35" s="28"/>
      <c r="D35" s="29"/>
      <c r="E35" s="30">
        <f t="shared" si="6"/>
        <v>0</v>
      </c>
      <c r="F35" s="31"/>
      <c r="G35" s="31"/>
      <c r="H35" s="32">
        <f>E35-G35-F35</f>
        <v>0</v>
      </c>
      <c r="I35" s="33"/>
      <c r="J35" s="34">
        <f t="shared" si="8"/>
        <v>-90</v>
      </c>
      <c r="K35" s="35"/>
      <c r="L35" s="36"/>
      <c r="M35" s="37"/>
      <c r="N35" s="91"/>
      <c r="O35" s="107"/>
      <c r="P35" s="36"/>
      <c r="Q35" s="38"/>
      <c r="R35" s="211"/>
      <c r="S35" s="212"/>
      <c r="T35" s="212"/>
      <c r="U35" s="212"/>
      <c r="V35" s="213"/>
      <c r="W35" s="45" t="s">
        <v>18</v>
      </c>
      <c r="X35" s="146"/>
      <c r="Y35" s="147" t="s">
        <v>45</v>
      </c>
      <c r="Z35" s="148"/>
      <c r="AA35" s="149">
        <f t="shared" si="9"/>
        <v>0</v>
      </c>
      <c r="AB35" s="150"/>
      <c r="AC35" s="151" t="s">
        <v>45</v>
      </c>
      <c r="AD35" s="152"/>
      <c r="AE35" s="153">
        <f t="shared" si="10"/>
        <v>0</v>
      </c>
      <c r="AF35" s="154"/>
      <c r="AG35" s="155" t="s">
        <v>45</v>
      </c>
      <c r="AH35" s="156"/>
      <c r="AI35" s="157">
        <f t="shared" si="11"/>
        <v>0</v>
      </c>
    </row>
    <row r="36" spans="1:35" s="39" customFormat="1" ht="26.25" hidden="1" customHeight="1" x14ac:dyDescent="0.45">
      <c r="A36" s="26"/>
      <c r="B36" s="27"/>
      <c r="C36" s="28"/>
      <c r="D36" s="29"/>
      <c r="E36" s="30">
        <f t="shared" si="6"/>
        <v>0</v>
      </c>
      <c r="F36" s="31"/>
      <c r="G36" s="31"/>
      <c r="H36" s="32">
        <f t="shared" ref="H36:H42" si="14">E36-G36-F36</f>
        <v>0</v>
      </c>
      <c r="I36" s="33"/>
      <c r="J36" s="34">
        <f t="shared" si="8"/>
        <v>-90</v>
      </c>
      <c r="K36" s="35"/>
      <c r="L36" s="36"/>
      <c r="M36" s="37"/>
      <c r="N36" s="91"/>
      <c r="O36" s="107"/>
      <c r="P36" s="36"/>
      <c r="Q36" s="38"/>
      <c r="R36" s="211"/>
      <c r="S36" s="212"/>
      <c r="T36" s="212"/>
      <c r="U36" s="212"/>
      <c r="V36" s="213"/>
      <c r="W36" s="45" t="s">
        <v>18</v>
      </c>
      <c r="X36" s="146"/>
      <c r="Y36" s="147" t="s">
        <v>45</v>
      </c>
      <c r="Z36" s="148"/>
      <c r="AA36" s="149">
        <f t="shared" si="9"/>
        <v>0</v>
      </c>
      <c r="AB36" s="150"/>
      <c r="AC36" s="151" t="s">
        <v>45</v>
      </c>
      <c r="AD36" s="152"/>
      <c r="AE36" s="153">
        <f t="shared" si="10"/>
        <v>0</v>
      </c>
      <c r="AF36" s="154"/>
      <c r="AG36" s="155" t="s">
        <v>45</v>
      </c>
      <c r="AH36" s="156"/>
      <c r="AI36" s="157">
        <f t="shared" si="11"/>
        <v>0</v>
      </c>
    </row>
    <row r="37" spans="1:35" s="39" customFormat="1" ht="26.25" hidden="1" customHeight="1" x14ac:dyDescent="0.45">
      <c r="A37" s="26"/>
      <c r="B37" s="27"/>
      <c r="C37" s="28"/>
      <c r="D37" s="29"/>
      <c r="E37" s="30">
        <f t="shared" si="6"/>
        <v>0</v>
      </c>
      <c r="F37" s="31"/>
      <c r="G37" s="31"/>
      <c r="H37" s="32">
        <f t="shared" si="14"/>
        <v>0</v>
      </c>
      <c r="I37" s="33"/>
      <c r="J37" s="34">
        <f t="shared" si="8"/>
        <v>-90</v>
      </c>
      <c r="K37" s="35"/>
      <c r="L37" s="36"/>
      <c r="M37" s="37"/>
      <c r="N37" s="91"/>
      <c r="O37" s="107"/>
      <c r="P37" s="36"/>
      <c r="Q37" s="38"/>
      <c r="R37" s="211"/>
      <c r="S37" s="212"/>
      <c r="T37" s="212"/>
      <c r="U37" s="212"/>
      <c r="V37" s="213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0"/>
        <v>0</v>
      </c>
      <c r="AF37" s="154"/>
      <c r="AG37" s="155" t="s">
        <v>45</v>
      </c>
      <c r="AH37" s="156"/>
      <c r="AI37" s="157">
        <f t="shared" si="11"/>
        <v>0</v>
      </c>
    </row>
    <row r="38" spans="1:35" s="39" customFormat="1" ht="26.25" hidden="1" customHeight="1" x14ac:dyDescent="0.45">
      <c r="A38" s="26"/>
      <c r="B38" s="27"/>
      <c r="C38" s="28"/>
      <c r="D38" s="29"/>
      <c r="E38" s="30">
        <f t="shared" si="6"/>
        <v>0</v>
      </c>
      <c r="F38" s="31"/>
      <c r="G38" s="31"/>
      <c r="H38" s="32">
        <f t="shared" si="14"/>
        <v>0</v>
      </c>
      <c r="I38" s="33"/>
      <c r="J38" s="34">
        <f t="shared" si="8"/>
        <v>-90</v>
      </c>
      <c r="K38" s="35"/>
      <c r="L38" s="36"/>
      <c r="M38" s="37"/>
      <c r="N38" s="91"/>
      <c r="O38" s="107"/>
      <c r="P38" s="36"/>
      <c r="Q38" s="38"/>
      <c r="R38" s="211"/>
      <c r="S38" s="212"/>
      <c r="T38" s="212"/>
      <c r="U38" s="212"/>
      <c r="V38" s="213"/>
      <c r="W38" s="45" t="s">
        <v>18</v>
      </c>
      <c r="X38" s="146"/>
      <c r="Y38" s="147" t="s">
        <v>45</v>
      </c>
      <c r="Z38" s="148"/>
      <c r="AA38" s="149">
        <f t="shared" ref="AA38:AA56" si="15">X38+Z38</f>
        <v>0</v>
      </c>
      <c r="AB38" s="150"/>
      <c r="AC38" s="151" t="s">
        <v>45</v>
      </c>
      <c r="AD38" s="152"/>
      <c r="AE38" s="153">
        <f t="shared" si="10"/>
        <v>0</v>
      </c>
      <c r="AF38" s="154"/>
      <c r="AG38" s="155" t="s">
        <v>45</v>
      </c>
      <c r="AH38" s="156"/>
      <c r="AI38" s="157">
        <f t="shared" si="11"/>
        <v>0</v>
      </c>
    </row>
    <row r="39" spans="1:35" s="39" customFormat="1" ht="26.25" hidden="1" customHeight="1" x14ac:dyDescent="0.45">
      <c r="A39" s="26"/>
      <c r="B39" s="27"/>
      <c r="C39" s="28"/>
      <c r="D39" s="29"/>
      <c r="E39" s="30">
        <f t="shared" si="6"/>
        <v>0</v>
      </c>
      <c r="F39" s="31"/>
      <c r="G39" s="31"/>
      <c r="H39" s="32">
        <f t="shared" si="14"/>
        <v>0</v>
      </c>
      <c r="I39" s="33"/>
      <c r="J39" s="34">
        <f t="shared" si="8"/>
        <v>-90</v>
      </c>
      <c r="K39" s="35"/>
      <c r="L39" s="36"/>
      <c r="M39" s="37"/>
      <c r="N39" s="91"/>
      <c r="O39" s="107"/>
      <c r="P39" s="36"/>
      <c r="Q39" s="38"/>
      <c r="R39" s="211"/>
      <c r="S39" s="212"/>
      <c r="T39" s="212"/>
      <c r="U39" s="212"/>
      <c r="V39" s="213"/>
      <c r="W39" s="45" t="s">
        <v>18</v>
      </c>
      <c r="X39" s="146"/>
      <c r="Y39" s="147" t="s">
        <v>45</v>
      </c>
      <c r="Z39" s="148"/>
      <c r="AA39" s="149">
        <f t="shared" si="15"/>
        <v>0</v>
      </c>
      <c r="AB39" s="150"/>
      <c r="AC39" s="151" t="s">
        <v>45</v>
      </c>
      <c r="AD39" s="152"/>
      <c r="AE39" s="153">
        <f t="shared" si="10"/>
        <v>0</v>
      </c>
      <c r="AF39" s="154"/>
      <c r="AG39" s="155" t="s">
        <v>45</v>
      </c>
      <c r="AH39" s="156"/>
      <c r="AI39" s="157">
        <f t="shared" si="11"/>
        <v>0</v>
      </c>
    </row>
    <row r="40" spans="1:35" s="39" customFormat="1" ht="26.25" hidden="1" customHeight="1" x14ac:dyDescent="0.45">
      <c r="A40" s="26"/>
      <c r="B40" s="27"/>
      <c r="C40" s="28"/>
      <c r="D40" s="29"/>
      <c r="E40" s="30">
        <f t="shared" si="6"/>
        <v>0</v>
      </c>
      <c r="F40" s="31"/>
      <c r="G40" s="31"/>
      <c r="H40" s="32">
        <f t="shared" si="14"/>
        <v>0</v>
      </c>
      <c r="I40" s="33"/>
      <c r="J40" s="34">
        <f t="shared" si="8"/>
        <v>-90</v>
      </c>
      <c r="K40" s="35"/>
      <c r="L40" s="36"/>
      <c r="M40" s="37"/>
      <c r="N40" s="91"/>
      <c r="O40" s="107"/>
      <c r="P40" s="36"/>
      <c r="Q40" s="38"/>
      <c r="R40" s="211"/>
      <c r="S40" s="212"/>
      <c r="T40" s="212"/>
      <c r="U40" s="212"/>
      <c r="V40" s="213"/>
      <c r="W40" s="45" t="s">
        <v>18</v>
      </c>
      <c r="X40" s="146"/>
      <c r="Y40" s="147" t="s">
        <v>45</v>
      </c>
      <c r="Z40" s="148"/>
      <c r="AA40" s="149">
        <f t="shared" si="15"/>
        <v>0</v>
      </c>
      <c r="AB40" s="150"/>
      <c r="AC40" s="151" t="s">
        <v>45</v>
      </c>
      <c r="AD40" s="152"/>
      <c r="AE40" s="153">
        <f t="shared" si="10"/>
        <v>0</v>
      </c>
      <c r="AF40" s="154"/>
      <c r="AG40" s="155" t="s">
        <v>45</v>
      </c>
      <c r="AH40" s="156"/>
      <c r="AI40" s="157">
        <f t="shared" si="11"/>
        <v>0</v>
      </c>
    </row>
    <row r="41" spans="1:35" s="39" customFormat="1" ht="26.25" hidden="1" customHeight="1" x14ac:dyDescent="0.45">
      <c r="A41" s="26"/>
      <c r="B41" s="27"/>
      <c r="C41" s="28"/>
      <c r="D41" s="29"/>
      <c r="E41" s="30">
        <f t="shared" si="6"/>
        <v>0</v>
      </c>
      <c r="F41" s="31"/>
      <c r="G41" s="31"/>
      <c r="H41" s="32">
        <f t="shared" si="14"/>
        <v>0</v>
      </c>
      <c r="I41" s="33"/>
      <c r="J41" s="34">
        <f t="shared" si="8"/>
        <v>-90</v>
      </c>
      <c r="K41" s="35"/>
      <c r="L41" s="36"/>
      <c r="M41" s="37"/>
      <c r="N41" s="91"/>
      <c r="O41" s="107"/>
      <c r="P41" s="36"/>
      <c r="Q41" s="38"/>
      <c r="R41" s="211"/>
      <c r="S41" s="212"/>
      <c r="T41" s="212"/>
      <c r="U41" s="212"/>
      <c r="V41" s="213"/>
      <c r="W41" s="45" t="s">
        <v>18</v>
      </c>
      <c r="X41" s="146"/>
      <c r="Y41" s="147" t="s">
        <v>45</v>
      </c>
      <c r="Z41" s="148"/>
      <c r="AA41" s="149">
        <f t="shared" si="15"/>
        <v>0</v>
      </c>
      <c r="AB41" s="150"/>
      <c r="AC41" s="151" t="s">
        <v>45</v>
      </c>
      <c r="AD41" s="152"/>
      <c r="AE41" s="153">
        <f t="shared" si="10"/>
        <v>0</v>
      </c>
      <c r="AF41" s="154"/>
      <c r="AG41" s="155" t="s">
        <v>45</v>
      </c>
      <c r="AH41" s="156"/>
      <c r="AI41" s="157">
        <f t="shared" si="11"/>
        <v>0</v>
      </c>
    </row>
    <row r="42" spans="1:35" s="39" customFormat="1" ht="26.25" hidden="1" customHeight="1" x14ac:dyDescent="0.45">
      <c r="A42" s="26"/>
      <c r="B42" s="27"/>
      <c r="C42" s="28"/>
      <c r="D42" s="29"/>
      <c r="E42" s="30">
        <f t="shared" si="6"/>
        <v>0</v>
      </c>
      <c r="F42" s="31"/>
      <c r="G42" s="31"/>
      <c r="H42" s="32">
        <f t="shared" si="14"/>
        <v>0</v>
      </c>
      <c r="I42" s="33"/>
      <c r="J42" s="34">
        <f t="shared" si="8"/>
        <v>-90</v>
      </c>
      <c r="K42" s="35"/>
      <c r="L42" s="36"/>
      <c r="M42" s="37"/>
      <c r="N42" s="91"/>
      <c r="O42" s="107"/>
      <c r="P42" s="36"/>
      <c r="Q42" s="38"/>
      <c r="R42" s="211"/>
      <c r="S42" s="212"/>
      <c r="T42" s="212"/>
      <c r="U42" s="212"/>
      <c r="V42" s="213"/>
      <c r="W42" s="45" t="s">
        <v>18</v>
      </c>
      <c r="X42" s="146"/>
      <c r="Y42" s="147" t="s">
        <v>45</v>
      </c>
      <c r="Z42" s="148"/>
      <c r="AA42" s="149">
        <f t="shared" si="15"/>
        <v>0</v>
      </c>
      <c r="AB42" s="150"/>
      <c r="AC42" s="151" t="s">
        <v>45</v>
      </c>
      <c r="AD42" s="152"/>
      <c r="AE42" s="153">
        <f t="shared" si="10"/>
        <v>0</v>
      </c>
      <c r="AF42" s="154"/>
      <c r="AG42" s="155" t="s">
        <v>45</v>
      </c>
      <c r="AH42" s="156"/>
      <c r="AI42" s="157">
        <f t="shared" si="11"/>
        <v>0</v>
      </c>
    </row>
    <row r="43" spans="1:35" s="39" customFormat="1" ht="26.25" hidden="1" customHeight="1" x14ac:dyDescent="0.45">
      <c r="A43" s="26"/>
      <c r="B43" s="27"/>
      <c r="C43" s="28"/>
      <c r="D43" s="29"/>
      <c r="E43" s="30">
        <f t="shared" si="6"/>
        <v>0</v>
      </c>
      <c r="F43" s="31"/>
      <c r="G43" s="31"/>
      <c r="H43" s="32">
        <f>E43-G43-F43</f>
        <v>0</v>
      </c>
      <c r="I43" s="33"/>
      <c r="J43" s="34">
        <f t="shared" si="8"/>
        <v>-90</v>
      </c>
      <c r="K43" s="35"/>
      <c r="L43" s="36"/>
      <c r="M43" s="37"/>
      <c r="N43" s="91"/>
      <c r="O43" s="107"/>
      <c r="P43" s="36"/>
      <c r="Q43" s="38"/>
      <c r="R43" s="211"/>
      <c r="S43" s="212"/>
      <c r="T43" s="212"/>
      <c r="U43" s="212"/>
      <c r="V43" s="213"/>
      <c r="W43" s="45" t="s">
        <v>18</v>
      </c>
      <c r="X43" s="146"/>
      <c r="Y43" s="147" t="s">
        <v>45</v>
      </c>
      <c r="Z43" s="148"/>
      <c r="AA43" s="149">
        <f t="shared" si="15"/>
        <v>0</v>
      </c>
      <c r="AB43" s="150"/>
      <c r="AC43" s="151" t="s">
        <v>45</v>
      </c>
      <c r="AD43" s="152"/>
      <c r="AE43" s="153">
        <f t="shared" si="10"/>
        <v>0</v>
      </c>
      <c r="AF43" s="154"/>
      <c r="AG43" s="155" t="s">
        <v>45</v>
      </c>
      <c r="AH43" s="156"/>
      <c r="AI43" s="157">
        <f t="shared" si="11"/>
        <v>0</v>
      </c>
    </row>
    <row r="44" spans="1:35" s="39" customFormat="1" ht="26.25" hidden="1" customHeight="1" x14ac:dyDescent="0.45">
      <c r="A44" s="26"/>
      <c r="B44" s="27"/>
      <c r="C44" s="28"/>
      <c r="D44" s="29"/>
      <c r="E44" s="30">
        <f t="shared" si="6"/>
        <v>0</v>
      </c>
      <c r="F44" s="31"/>
      <c r="G44" s="31"/>
      <c r="H44" s="32">
        <f t="shared" ref="H44:H49" si="16">E44-G44-F44</f>
        <v>0</v>
      </c>
      <c r="I44" s="33"/>
      <c r="J44" s="34">
        <f t="shared" si="8"/>
        <v>-90</v>
      </c>
      <c r="K44" s="35"/>
      <c r="L44" s="36"/>
      <c r="M44" s="37"/>
      <c r="N44" s="91"/>
      <c r="O44" s="107"/>
      <c r="P44" s="36"/>
      <c r="Q44" s="38"/>
      <c r="R44" s="211"/>
      <c r="S44" s="212"/>
      <c r="T44" s="212"/>
      <c r="U44" s="212"/>
      <c r="V44" s="213"/>
      <c r="W44" s="45" t="s">
        <v>18</v>
      </c>
      <c r="X44" s="146"/>
      <c r="Y44" s="147" t="s">
        <v>45</v>
      </c>
      <c r="Z44" s="148"/>
      <c r="AA44" s="149">
        <f t="shared" si="15"/>
        <v>0</v>
      </c>
      <c r="AB44" s="150"/>
      <c r="AC44" s="151" t="s">
        <v>45</v>
      </c>
      <c r="AD44" s="152"/>
      <c r="AE44" s="153">
        <f t="shared" si="10"/>
        <v>0</v>
      </c>
      <c r="AF44" s="154"/>
      <c r="AG44" s="155" t="s">
        <v>45</v>
      </c>
      <c r="AH44" s="156"/>
      <c r="AI44" s="157">
        <f t="shared" si="11"/>
        <v>0</v>
      </c>
    </row>
    <row r="45" spans="1:35" s="39" customFormat="1" ht="26.25" hidden="1" customHeight="1" x14ac:dyDescent="0.45">
      <c r="A45" s="26"/>
      <c r="B45" s="27"/>
      <c r="C45" s="28"/>
      <c r="D45" s="29"/>
      <c r="E45" s="30">
        <f t="shared" si="6"/>
        <v>0</v>
      </c>
      <c r="F45" s="31"/>
      <c r="G45" s="31"/>
      <c r="H45" s="32">
        <f t="shared" si="16"/>
        <v>0</v>
      </c>
      <c r="I45" s="33"/>
      <c r="J45" s="34">
        <f t="shared" si="8"/>
        <v>-90</v>
      </c>
      <c r="K45" s="35"/>
      <c r="L45" s="36"/>
      <c r="M45" s="37"/>
      <c r="N45" s="91"/>
      <c r="O45" s="107"/>
      <c r="P45" s="36"/>
      <c r="Q45" s="38"/>
      <c r="R45" s="211"/>
      <c r="S45" s="212"/>
      <c r="T45" s="212"/>
      <c r="U45" s="212"/>
      <c r="V45" s="213"/>
      <c r="W45" s="45" t="s">
        <v>18</v>
      </c>
      <c r="X45" s="146"/>
      <c r="Y45" s="147" t="s">
        <v>45</v>
      </c>
      <c r="Z45" s="148"/>
      <c r="AA45" s="149">
        <f t="shared" si="15"/>
        <v>0</v>
      </c>
      <c r="AB45" s="150"/>
      <c r="AC45" s="151" t="s">
        <v>45</v>
      </c>
      <c r="AD45" s="152"/>
      <c r="AE45" s="153">
        <f t="shared" si="10"/>
        <v>0</v>
      </c>
      <c r="AF45" s="154"/>
      <c r="AG45" s="155" t="s">
        <v>45</v>
      </c>
      <c r="AH45" s="156"/>
      <c r="AI45" s="157">
        <f t="shared" si="11"/>
        <v>0</v>
      </c>
    </row>
    <row r="46" spans="1:35" s="39" customFormat="1" ht="26.25" hidden="1" customHeight="1" x14ac:dyDescent="0.45">
      <c r="A46" s="26"/>
      <c r="B46" s="27"/>
      <c r="C46" s="28"/>
      <c r="D46" s="29"/>
      <c r="E46" s="30">
        <f t="shared" si="6"/>
        <v>0</v>
      </c>
      <c r="F46" s="31"/>
      <c r="G46" s="31"/>
      <c r="H46" s="32">
        <f t="shared" si="16"/>
        <v>0</v>
      </c>
      <c r="I46" s="33"/>
      <c r="J46" s="34">
        <f t="shared" si="8"/>
        <v>-90</v>
      </c>
      <c r="K46" s="35"/>
      <c r="L46" s="36"/>
      <c r="M46" s="37"/>
      <c r="N46" s="91"/>
      <c r="O46" s="107"/>
      <c r="P46" s="36"/>
      <c r="Q46" s="38"/>
      <c r="R46" s="211"/>
      <c r="S46" s="212"/>
      <c r="T46" s="212"/>
      <c r="U46" s="212"/>
      <c r="V46" s="213"/>
      <c r="W46" s="45" t="s">
        <v>18</v>
      </c>
      <c r="X46" s="146"/>
      <c r="Y46" s="147" t="s">
        <v>45</v>
      </c>
      <c r="Z46" s="148"/>
      <c r="AA46" s="149">
        <f t="shared" si="15"/>
        <v>0</v>
      </c>
      <c r="AB46" s="150"/>
      <c r="AC46" s="151" t="s">
        <v>45</v>
      </c>
      <c r="AD46" s="152"/>
      <c r="AE46" s="153">
        <f t="shared" si="10"/>
        <v>0</v>
      </c>
      <c r="AF46" s="154"/>
      <c r="AG46" s="155" t="s">
        <v>45</v>
      </c>
      <c r="AH46" s="156"/>
      <c r="AI46" s="157">
        <f t="shared" si="11"/>
        <v>0</v>
      </c>
    </row>
    <row r="47" spans="1:35" s="39" customFormat="1" ht="26.25" hidden="1" customHeight="1" x14ac:dyDescent="0.45">
      <c r="A47" s="26"/>
      <c r="B47" s="27"/>
      <c r="C47" s="28"/>
      <c r="D47" s="29"/>
      <c r="E47" s="30">
        <f t="shared" si="6"/>
        <v>0</v>
      </c>
      <c r="F47" s="31"/>
      <c r="G47" s="31"/>
      <c r="H47" s="32">
        <f t="shared" si="16"/>
        <v>0</v>
      </c>
      <c r="I47" s="33"/>
      <c r="J47" s="34">
        <f t="shared" si="8"/>
        <v>-90</v>
      </c>
      <c r="K47" s="35"/>
      <c r="L47" s="36"/>
      <c r="M47" s="37"/>
      <c r="N47" s="91"/>
      <c r="O47" s="107"/>
      <c r="P47" s="36"/>
      <c r="Q47" s="38"/>
      <c r="R47" s="211"/>
      <c r="S47" s="212"/>
      <c r="T47" s="212"/>
      <c r="U47" s="212"/>
      <c r="V47" s="213"/>
      <c r="W47" s="45" t="s">
        <v>18</v>
      </c>
      <c r="X47" s="146"/>
      <c r="Y47" s="147" t="s">
        <v>45</v>
      </c>
      <c r="Z47" s="148"/>
      <c r="AA47" s="149">
        <f t="shared" si="15"/>
        <v>0</v>
      </c>
      <c r="AB47" s="150"/>
      <c r="AC47" s="151" t="s">
        <v>45</v>
      </c>
      <c r="AD47" s="152"/>
      <c r="AE47" s="153">
        <f t="shared" si="10"/>
        <v>0</v>
      </c>
      <c r="AF47" s="154"/>
      <c r="AG47" s="155" t="s">
        <v>45</v>
      </c>
      <c r="AH47" s="156"/>
      <c r="AI47" s="157">
        <f t="shared" si="11"/>
        <v>0</v>
      </c>
    </row>
    <row r="48" spans="1:35" s="39" customFormat="1" ht="26.25" hidden="1" customHeight="1" x14ac:dyDescent="0.45">
      <c r="A48" s="26"/>
      <c r="B48" s="27"/>
      <c r="C48" s="28"/>
      <c r="D48" s="29"/>
      <c r="E48" s="30">
        <f t="shared" si="6"/>
        <v>0</v>
      </c>
      <c r="F48" s="31"/>
      <c r="G48" s="31"/>
      <c r="H48" s="32">
        <f t="shared" si="16"/>
        <v>0</v>
      </c>
      <c r="I48" s="33"/>
      <c r="J48" s="34">
        <f t="shared" si="8"/>
        <v>-90</v>
      </c>
      <c r="K48" s="35"/>
      <c r="L48" s="36"/>
      <c r="M48" s="37"/>
      <c r="N48" s="91"/>
      <c r="O48" s="107"/>
      <c r="P48" s="36"/>
      <c r="Q48" s="38"/>
      <c r="R48" s="211"/>
      <c r="S48" s="212"/>
      <c r="T48" s="212"/>
      <c r="U48" s="212"/>
      <c r="V48" s="213"/>
      <c r="W48" s="45" t="s">
        <v>18</v>
      </c>
      <c r="X48" s="146"/>
      <c r="Y48" s="147" t="s">
        <v>45</v>
      </c>
      <c r="Z48" s="148"/>
      <c r="AA48" s="149">
        <f t="shared" si="15"/>
        <v>0</v>
      </c>
      <c r="AB48" s="150"/>
      <c r="AC48" s="151" t="s">
        <v>45</v>
      </c>
      <c r="AD48" s="152"/>
      <c r="AE48" s="153">
        <f t="shared" si="10"/>
        <v>0</v>
      </c>
      <c r="AF48" s="154"/>
      <c r="AG48" s="155" t="s">
        <v>45</v>
      </c>
      <c r="AH48" s="156"/>
      <c r="AI48" s="157">
        <f t="shared" si="11"/>
        <v>0</v>
      </c>
    </row>
    <row r="49" spans="1:35" s="39" customFormat="1" ht="26.25" hidden="1" customHeight="1" x14ac:dyDescent="0.45">
      <c r="A49" s="26"/>
      <c r="B49" s="27"/>
      <c r="C49" s="28"/>
      <c r="D49" s="29"/>
      <c r="E49" s="30">
        <f t="shared" si="6"/>
        <v>0</v>
      </c>
      <c r="F49" s="31"/>
      <c r="G49" s="31"/>
      <c r="H49" s="32">
        <f t="shared" si="16"/>
        <v>0</v>
      </c>
      <c r="I49" s="33"/>
      <c r="J49" s="34">
        <f t="shared" si="8"/>
        <v>-90</v>
      </c>
      <c r="K49" s="35"/>
      <c r="L49" s="36"/>
      <c r="M49" s="37"/>
      <c r="N49" s="91"/>
      <c r="O49" s="107"/>
      <c r="P49" s="36"/>
      <c r="Q49" s="38"/>
      <c r="R49" s="211"/>
      <c r="S49" s="212"/>
      <c r="T49" s="212"/>
      <c r="U49" s="212"/>
      <c r="V49" s="213"/>
      <c r="W49" s="45" t="s">
        <v>18</v>
      </c>
      <c r="X49" s="146"/>
      <c r="Y49" s="147" t="s">
        <v>45</v>
      </c>
      <c r="Z49" s="148"/>
      <c r="AA49" s="149">
        <f t="shared" si="15"/>
        <v>0</v>
      </c>
      <c r="AB49" s="150"/>
      <c r="AC49" s="151" t="s">
        <v>45</v>
      </c>
      <c r="AD49" s="152"/>
      <c r="AE49" s="153">
        <f t="shared" si="10"/>
        <v>0</v>
      </c>
      <c r="AF49" s="154"/>
      <c r="AG49" s="155" t="s">
        <v>45</v>
      </c>
      <c r="AH49" s="156"/>
      <c r="AI49" s="157">
        <f t="shared" si="11"/>
        <v>0</v>
      </c>
    </row>
    <row r="50" spans="1:35" s="39" customFormat="1" ht="26.25" hidden="1" customHeight="1" x14ac:dyDescent="0.45">
      <c r="A50" s="26"/>
      <c r="B50" s="27"/>
      <c r="C50" s="28"/>
      <c r="D50" s="29"/>
      <c r="E50" s="30">
        <f t="shared" si="6"/>
        <v>0</v>
      </c>
      <c r="F50" s="31"/>
      <c r="G50" s="31"/>
      <c r="H50" s="32">
        <f>E50-G50-F50</f>
        <v>0</v>
      </c>
      <c r="I50" s="33"/>
      <c r="J50" s="34">
        <f t="shared" si="8"/>
        <v>-90</v>
      </c>
      <c r="K50" s="35"/>
      <c r="L50" s="36"/>
      <c r="M50" s="37"/>
      <c r="N50" s="91"/>
      <c r="O50" s="107"/>
      <c r="P50" s="36"/>
      <c r="Q50" s="38"/>
      <c r="R50" s="211"/>
      <c r="S50" s="212"/>
      <c r="T50" s="212"/>
      <c r="U50" s="212"/>
      <c r="V50" s="213"/>
      <c r="W50" s="45" t="s">
        <v>18</v>
      </c>
      <c r="X50" s="146"/>
      <c r="Y50" s="147" t="s">
        <v>45</v>
      </c>
      <c r="Z50" s="148"/>
      <c r="AA50" s="149">
        <f t="shared" si="15"/>
        <v>0</v>
      </c>
      <c r="AB50" s="150"/>
      <c r="AC50" s="151" t="s">
        <v>45</v>
      </c>
      <c r="AD50" s="152"/>
      <c r="AE50" s="153">
        <f t="shared" si="10"/>
        <v>0</v>
      </c>
      <c r="AF50" s="154"/>
      <c r="AG50" s="155" t="s">
        <v>45</v>
      </c>
      <c r="AH50" s="156"/>
      <c r="AI50" s="157">
        <f t="shared" si="11"/>
        <v>0</v>
      </c>
    </row>
    <row r="51" spans="1:35" s="39" customFormat="1" ht="26.25" hidden="1" customHeight="1" x14ac:dyDescent="0.45">
      <c r="A51" s="26"/>
      <c r="B51" s="27"/>
      <c r="C51" s="28"/>
      <c r="D51" s="29"/>
      <c r="E51" s="30">
        <f t="shared" si="6"/>
        <v>0</v>
      </c>
      <c r="F51" s="31"/>
      <c r="G51" s="31"/>
      <c r="H51" s="32">
        <f t="shared" ref="H51:H57" si="17">E51-G51-F51</f>
        <v>0</v>
      </c>
      <c r="I51" s="33"/>
      <c r="J51" s="34">
        <f t="shared" si="8"/>
        <v>-90</v>
      </c>
      <c r="K51" s="35"/>
      <c r="L51" s="36"/>
      <c r="M51" s="37"/>
      <c r="N51" s="91"/>
      <c r="O51" s="107"/>
      <c r="P51" s="36"/>
      <c r="Q51" s="38"/>
      <c r="R51" s="211"/>
      <c r="S51" s="212"/>
      <c r="T51" s="212"/>
      <c r="U51" s="212"/>
      <c r="V51" s="213"/>
      <c r="W51" s="45" t="s">
        <v>18</v>
      </c>
      <c r="X51" s="146"/>
      <c r="Y51" s="147" t="s">
        <v>45</v>
      </c>
      <c r="Z51" s="148"/>
      <c r="AA51" s="149">
        <f t="shared" si="15"/>
        <v>0</v>
      </c>
      <c r="AB51" s="150"/>
      <c r="AC51" s="151" t="s">
        <v>45</v>
      </c>
      <c r="AD51" s="152"/>
      <c r="AE51" s="153">
        <f t="shared" si="10"/>
        <v>0</v>
      </c>
      <c r="AF51" s="154"/>
      <c r="AG51" s="155" t="s">
        <v>45</v>
      </c>
      <c r="AH51" s="156"/>
      <c r="AI51" s="157">
        <f t="shared" si="11"/>
        <v>0</v>
      </c>
    </row>
    <row r="52" spans="1:35" s="39" customFormat="1" ht="26.25" hidden="1" customHeight="1" x14ac:dyDescent="0.45">
      <c r="A52" s="26"/>
      <c r="B52" s="27"/>
      <c r="C52" s="28"/>
      <c r="D52" s="29"/>
      <c r="E52" s="30">
        <f t="shared" si="6"/>
        <v>0</v>
      </c>
      <c r="F52" s="31"/>
      <c r="G52" s="31"/>
      <c r="H52" s="32">
        <f t="shared" si="17"/>
        <v>0</v>
      </c>
      <c r="I52" s="33"/>
      <c r="J52" s="34">
        <f t="shared" si="8"/>
        <v>-90</v>
      </c>
      <c r="K52" s="35"/>
      <c r="L52" s="36"/>
      <c r="M52" s="37"/>
      <c r="N52" s="91"/>
      <c r="O52" s="107"/>
      <c r="P52" s="36"/>
      <c r="Q52" s="38"/>
      <c r="R52" s="211"/>
      <c r="S52" s="212"/>
      <c r="T52" s="212"/>
      <c r="U52" s="212"/>
      <c r="V52" s="213"/>
      <c r="W52" s="45" t="s">
        <v>18</v>
      </c>
      <c r="X52" s="146"/>
      <c r="Y52" s="147" t="s">
        <v>45</v>
      </c>
      <c r="Z52" s="148"/>
      <c r="AA52" s="149">
        <f t="shared" si="15"/>
        <v>0</v>
      </c>
      <c r="AB52" s="150"/>
      <c r="AC52" s="151" t="s">
        <v>45</v>
      </c>
      <c r="AD52" s="152"/>
      <c r="AE52" s="153">
        <f t="shared" si="10"/>
        <v>0</v>
      </c>
      <c r="AF52" s="154"/>
      <c r="AG52" s="155" t="s">
        <v>45</v>
      </c>
      <c r="AH52" s="156"/>
      <c r="AI52" s="157">
        <f t="shared" si="11"/>
        <v>0</v>
      </c>
    </row>
    <row r="53" spans="1:35" s="39" customFormat="1" ht="26.25" hidden="1" customHeight="1" x14ac:dyDescent="0.45">
      <c r="A53" s="26"/>
      <c r="B53" s="27"/>
      <c r="C53" s="28"/>
      <c r="D53" s="29"/>
      <c r="E53" s="30">
        <f t="shared" si="6"/>
        <v>0</v>
      </c>
      <c r="F53" s="31"/>
      <c r="G53" s="31"/>
      <c r="H53" s="32">
        <f t="shared" si="17"/>
        <v>0</v>
      </c>
      <c r="I53" s="33"/>
      <c r="J53" s="34">
        <f t="shared" si="8"/>
        <v>-90</v>
      </c>
      <c r="K53" s="35"/>
      <c r="L53" s="36"/>
      <c r="M53" s="37"/>
      <c r="N53" s="91"/>
      <c r="O53" s="107"/>
      <c r="P53" s="36"/>
      <c r="Q53" s="38"/>
      <c r="R53" s="211"/>
      <c r="S53" s="212"/>
      <c r="T53" s="212"/>
      <c r="U53" s="212"/>
      <c r="V53" s="213"/>
      <c r="W53" s="45" t="s">
        <v>18</v>
      </c>
      <c r="X53" s="146"/>
      <c r="Y53" s="147" t="s">
        <v>45</v>
      </c>
      <c r="Z53" s="148"/>
      <c r="AA53" s="149">
        <f t="shared" si="15"/>
        <v>0</v>
      </c>
      <c r="AB53" s="150"/>
      <c r="AC53" s="151" t="s">
        <v>45</v>
      </c>
      <c r="AD53" s="152"/>
      <c r="AE53" s="153">
        <f t="shared" si="10"/>
        <v>0</v>
      </c>
      <c r="AF53" s="154"/>
      <c r="AG53" s="155" t="s">
        <v>45</v>
      </c>
      <c r="AH53" s="156"/>
      <c r="AI53" s="157">
        <f t="shared" si="11"/>
        <v>0</v>
      </c>
    </row>
    <row r="54" spans="1:35" s="39" customFormat="1" ht="26.25" hidden="1" customHeight="1" x14ac:dyDescent="0.45">
      <c r="A54" s="26"/>
      <c r="B54" s="27"/>
      <c r="C54" s="28"/>
      <c r="D54" s="29"/>
      <c r="E54" s="30">
        <f t="shared" si="6"/>
        <v>0</v>
      </c>
      <c r="F54" s="31"/>
      <c r="G54" s="31"/>
      <c r="H54" s="32">
        <f t="shared" si="17"/>
        <v>0</v>
      </c>
      <c r="I54" s="33"/>
      <c r="J54" s="34">
        <f t="shared" si="8"/>
        <v>-90</v>
      </c>
      <c r="K54" s="35"/>
      <c r="L54" s="36"/>
      <c r="M54" s="37"/>
      <c r="N54" s="91"/>
      <c r="O54" s="107"/>
      <c r="P54" s="36"/>
      <c r="Q54" s="38"/>
      <c r="R54" s="211"/>
      <c r="S54" s="212"/>
      <c r="T54" s="212"/>
      <c r="U54" s="212"/>
      <c r="V54" s="213"/>
      <c r="W54" s="45" t="s">
        <v>18</v>
      </c>
      <c r="X54" s="146"/>
      <c r="Y54" s="147" t="s">
        <v>45</v>
      </c>
      <c r="Z54" s="148"/>
      <c r="AA54" s="149">
        <f t="shared" si="15"/>
        <v>0</v>
      </c>
      <c r="AB54" s="150"/>
      <c r="AC54" s="151" t="s">
        <v>45</v>
      </c>
      <c r="AD54" s="152"/>
      <c r="AE54" s="153">
        <f t="shared" si="10"/>
        <v>0</v>
      </c>
      <c r="AF54" s="154"/>
      <c r="AG54" s="155" t="s">
        <v>45</v>
      </c>
      <c r="AH54" s="156"/>
      <c r="AI54" s="157">
        <f t="shared" si="11"/>
        <v>0</v>
      </c>
    </row>
    <row r="55" spans="1:35" s="39" customFormat="1" ht="26.25" hidden="1" customHeight="1" x14ac:dyDescent="0.45">
      <c r="A55" s="26"/>
      <c r="B55" s="27"/>
      <c r="C55" s="28"/>
      <c r="D55" s="29"/>
      <c r="E55" s="30">
        <f t="shared" si="6"/>
        <v>0</v>
      </c>
      <c r="F55" s="31"/>
      <c r="G55" s="31"/>
      <c r="H55" s="32">
        <f t="shared" si="17"/>
        <v>0</v>
      </c>
      <c r="I55" s="33"/>
      <c r="J55" s="34">
        <f t="shared" si="8"/>
        <v>-90</v>
      </c>
      <c r="K55" s="35"/>
      <c r="L55" s="36"/>
      <c r="M55" s="37"/>
      <c r="N55" s="91"/>
      <c r="O55" s="107"/>
      <c r="P55" s="36"/>
      <c r="Q55" s="38"/>
      <c r="R55" s="211"/>
      <c r="S55" s="212"/>
      <c r="T55" s="212"/>
      <c r="U55" s="212"/>
      <c r="V55" s="213"/>
      <c r="W55" s="45" t="s">
        <v>18</v>
      </c>
      <c r="X55" s="146"/>
      <c r="Y55" s="147" t="s">
        <v>45</v>
      </c>
      <c r="Z55" s="148"/>
      <c r="AA55" s="149">
        <f t="shared" si="15"/>
        <v>0</v>
      </c>
      <c r="AB55" s="150"/>
      <c r="AC55" s="151" t="s">
        <v>45</v>
      </c>
      <c r="AD55" s="152"/>
      <c r="AE55" s="153">
        <f t="shared" si="10"/>
        <v>0</v>
      </c>
      <c r="AF55" s="154"/>
      <c r="AG55" s="155" t="s">
        <v>45</v>
      </c>
      <c r="AH55" s="156"/>
      <c r="AI55" s="157">
        <f t="shared" si="11"/>
        <v>0</v>
      </c>
    </row>
    <row r="56" spans="1:35" s="39" customFormat="1" ht="26.25" hidden="1" customHeight="1" x14ac:dyDescent="0.45">
      <c r="A56" s="26"/>
      <c r="B56" s="27"/>
      <c r="C56" s="28"/>
      <c r="D56" s="29"/>
      <c r="E56" s="30">
        <f t="shared" si="6"/>
        <v>0</v>
      </c>
      <c r="F56" s="31"/>
      <c r="G56" s="31"/>
      <c r="H56" s="32">
        <f t="shared" si="17"/>
        <v>0</v>
      </c>
      <c r="I56" s="33"/>
      <c r="J56" s="34">
        <f t="shared" si="8"/>
        <v>-90</v>
      </c>
      <c r="K56" s="35"/>
      <c r="L56" s="36"/>
      <c r="M56" s="37"/>
      <c r="N56" s="91"/>
      <c r="O56" s="107"/>
      <c r="P56" s="36"/>
      <c r="Q56" s="38"/>
      <c r="R56" s="211"/>
      <c r="S56" s="212"/>
      <c r="T56" s="212"/>
      <c r="U56" s="212"/>
      <c r="V56" s="213"/>
      <c r="W56" s="45" t="s">
        <v>18</v>
      </c>
      <c r="X56" s="146"/>
      <c r="Y56" s="147" t="s">
        <v>45</v>
      </c>
      <c r="Z56" s="148"/>
      <c r="AA56" s="149">
        <f t="shared" si="15"/>
        <v>0</v>
      </c>
      <c r="AB56" s="150"/>
      <c r="AC56" s="151" t="s">
        <v>45</v>
      </c>
      <c r="AD56" s="152"/>
      <c r="AE56" s="153">
        <f t="shared" si="10"/>
        <v>0</v>
      </c>
      <c r="AF56" s="154"/>
      <c r="AG56" s="155" t="s">
        <v>45</v>
      </c>
      <c r="AH56" s="156"/>
      <c r="AI56" s="157">
        <f t="shared" si="11"/>
        <v>0</v>
      </c>
    </row>
    <row r="57" spans="1:35" s="39" customFormat="1" ht="26.25" hidden="1" customHeight="1" x14ac:dyDescent="0.45">
      <c r="A57" s="26"/>
      <c r="B57" s="27"/>
      <c r="C57" s="28"/>
      <c r="D57" s="29"/>
      <c r="E57" s="30">
        <f t="shared" si="6"/>
        <v>0</v>
      </c>
      <c r="F57" s="31"/>
      <c r="G57" s="31"/>
      <c r="H57" s="32">
        <f t="shared" si="17"/>
        <v>0</v>
      </c>
      <c r="I57" s="33"/>
      <c r="J57" s="34">
        <f t="shared" si="8"/>
        <v>-90</v>
      </c>
      <c r="K57" s="35"/>
      <c r="L57" s="36"/>
      <c r="M57" s="37"/>
      <c r="N57" s="91"/>
      <c r="O57" s="107"/>
      <c r="P57" s="36"/>
      <c r="Q57" s="38"/>
      <c r="R57" s="211"/>
      <c r="S57" s="212"/>
      <c r="T57" s="212"/>
      <c r="U57" s="212"/>
      <c r="V57" s="213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 x14ac:dyDescent="0.45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8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23"/>
      <c r="S58" s="224"/>
      <c r="T58" s="224"/>
      <c r="U58" s="224"/>
      <c r="V58" s="225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 x14ac:dyDescent="0.5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26"/>
      <c r="S59" s="227"/>
      <c r="T59" s="227"/>
      <c r="U59" s="227"/>
      <c r="V59" s="228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 x14ac:dyDescent="0.45">
      <c r="B60" s="64"/>
      <c r="D60" s="65"/>
      <c r="E60" s="66">
        <f>SUM(E2:E59)</f>
        <v>49</v>
      </c>
      <c r="F60" s="67">
        <f>SUM(F2:F59)</f>
        <v>2</v>
      </c>
      <c r="G60" s="67">
        <f>SUM(G2:G59)</f>
        <v>2</v>
      </c>
      <c r="H60" s="68">
        <f>E60-F60-G60</f>
        <v>45</v>
      </c>
      <c r="I60" s="69">
        <f>SUM(I2:I59)</f>
        <v>47</v>
      </c>
      <c r="J60" s="70" t="e">
        <f t="shared" ref="J60:Q60" si="18">SUM(J2:J59)</f>
        <v>#VALUE!</v>
      </c>
      <c r="K60" s="71">
        <f>SUM(K2:K59)</f>
        <v>26</v>
      </c>
      <c r="L60" s="72">
        <f>SUM(L2:L59)</f>
        <v>0</v>
      </c>
      <c r="M60" s="73">
        <f t="shared" si="18"/>
        <v>1</v>
      </c>
      <c r="N60" s="94">
        <f t="shared" si="18"/>
        <v>20</v>
      </c>
      <c r="O60" s="105">
        <f>SUM(O2:O59)</f>
        <v>1</v>
      </c>
      <c r="P60" s="99">
        <f t="shared" si="18"/>
        <v>2</v>
      </c>
      <c r="Q60" s="73">
        <f t="shared" si="18"/>
        <v>0</v>
      </c>
      <c r="R60" s="74">
        <f>SUM(L60:Q60)</f>
        <v>24</v>
      </c>
      <c r="S60" s="229" t="s">
        <v>19</v>
      </c>
      <c r="T60" s="230"/>
      <c r="U60" s="230"/>
      <c r="V60" s="231"/>
      <c r="W60" s="158">
        <f>SUM(W2:W59)</f>
        <v>135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 x14ac:dyDescent="0.5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20"/>
      <c r="T61" s="221"/>
      <c r="U61" s="221"/>
      <c r="V61" s="222"/>
    </row>
    <row r="62" spans="1:35" s="75" customFormat="1" x14ac:dyDescent="0.45">
      <c r="A62"/>
      <c r="B62" s="1"/>
      <c r="I62" s="85">
        <f>I60+G60</f>
        <v>49</v>
      </c>
      <c r="J62" s="63"/>
      <c r="K62" s="86"/>
      <c r="M62" s="75">
        <f>L60+M60</f>
        <v>1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 x14ac:dyDescent="0.45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3" priority="1" stopIfTrue="1" operator="equal">
      <formula>-90</formula>
    </cfRule>
  </conditionalFormatting>
  <conditionalFormatting sqref="J3:J58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BDAF-E0A7-4712-B425-53A59EFB066F}">
  <sheetPr>
    <tabColor rgb="FFFFC000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B59" sqref="B59"/>
    </sheetView>
  </sheetViews>
  <sheetFormatPr defaultRowHeight="14.25" x14ac:dyDescent="0.4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 x14ac:dyDescent="0.45">
      <c r="A1" s="118">
        <v>45386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6" t="s">
        <v>14</v>
      </c>
      <c r="S1" s="197"/>
      <c r="T1" s="197"/>
      <c r="U1" s="197"/>
      <c r="V1" s="19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 x14ac:dyDescent="0.45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99"/>
      <c r="S2" s="200"/>
      <c r="T2" s="200"/>
      <c r="U2" s="200"/>
      <c r="V2" s="20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 x14ac:dyDescent="0.45">
      <c r="A3" s="26">
        <v>0.41666666666666669</v>
      </c>
      <c r="B3" s="164" t="s">
        <v>99</v>
      </c>
      <c r="C3" s="28">
        <v>4458</v>
      </c>
      <c r="D3" s="29">
        <v>4465</v>
      </c>
      <c r="E3" s="30">
        <f t="shared" ref="E3:E16" si="0">IF(ISBLANK(D3),0,(D3-C3+1))</f>
        <v>8</v>
      </c>
      <c r="F3" s="31">
        <v>1</v>
      </c>
      <c r="G3" s="31">
        <v>0</v>
      </c>
      <c r="H3" s="32">
        <f t="shared" ref="H3:H16" si="1">E3-G3-F3</f>
        <v>7</v>
      </c>
      <c r="I3" s="166">
        <f>7+0</f>
        <v>7</v>
      </c>
      <c r="J3" s="34">
        <f>IF(ISBLANK(I3),-90,(-((I3)-SUM(L3:O3,K3))))</f>
        <v>0</v>
      </c>
      <c r="K3" s="167">
        <v>3</v>
      </c>
      <c r="L3" s="36">
        <v>0</v>
      </c>
      <c r="M3" s="37">
        <v>1</v>
      </c>
      <c r="N3" s="91">
        <v>3</v>
      </c>
      <c r="O3" s="107">
        <v>0</v>
      </c>
      <c r="P3" s="168">
        <v>1</v>
      </c>
      <c r="Q3" s="169">
        <v>0</v>
      </c>
      <c r="R3" s="273" t="s">
        <v>93</v>
      </c>
      <c r="S3" s="274"/>
      <c r="T3" s="274"/>
      <c r="U3" s="274"/>
      <c r="V3" s="275"/>
      <c r="W3" s="45" t="s">
        <v>18</v>
      </c>
      <c r="X3" s="146"/>
      <c r="Y3" s="147" t="s">
        <v>45</v>
      </c>
      <c r="Z3" s="148"/>
      <c r="AA3" s="149">
        <f t="shared" ref="AA3:AA16" si="2">X3+Z3</f>
        <v>0</v>
      </c>
      <c r="AB3" s="150"/>
      <c r="AC3" s="151" t="s">
        <v>45</v>
      </c>
      <c r="AD3" s="152"/>
      <c r="AE3" s="153">
        <f t="shared" ref="AE3:AE16" si="3">AB3+AD3</f>
        <v>0</v>
      </c>
      <c r="AF3" s="154"/>
      <c r="AG3" s="155" t="s">
        <v>45</v>
      </c>
      <c r="AH3" s="156"/>
      <c r="AI3" s="157">
        <f t="shared" ref="AI3:AI16" si="4">AF3+AH3</f>
        <v>0</v>
      </c>
    </row>
    <row r="4" spans="1:35" s="39" customFormat="1" ht="26.25" customHeight="1" x14ac:dyDescent="0.45">
      <c r="A4" s="26">
        <v>0.45833333333333331</v>
      </c>
      <c r="B4" s="164" t="s">
        <v>100</v>
      </c>
      <c r="C4" s="28">
        <v>4466</v>
      </c>
      <c r="D4" s="29">
        <v>4477</v>
      </c>
      <c r="E4" s="30">
        <f t="shared" si="0"/>
        <v>12</v>
      </c>
      <c r="F4" s="31">
        <v>1</v>
      </c>
      <c r="G4" s="31">
        <v>3</v>
      </c>
      <c r="H4" s="32">
        <f t="shared" si="1"/>
        <v>8</v>
      </c>
      <c r="I4" s="166">
        <f>8+3</f>
        <v>11</v>
      </c>
      <c r="J4" s="34">
        <f t="shared" ref="J4:J16" si="5">IF(ISBLANK(I4),-90,(-((I4)-SUM(L4:O4,K4))))</f>
        <v>0</v>
      </c>
      <c r="K4" s="167">
        <v>7</v>
      </c>
      <c r="L4" s="36">
        <v>0</v>
      </c>
      <c r="M4" s="37">
        <v>3</v>
      </c>
      <c r="N4" s="91">
        <v>1</v>
      </c>
      <c r="O4" s="107">
        <v>0</v>
      </c>
      <c r="P4" s="168">
        <v>1</v>
      </c>
      <c r="Q4" s="169">
        <v>0</v>
      </c>
      <c r="R4" s="276" t="s">
        <v>94</v>
      </c>
      <c r="S4" s="277"/>
      <c r="T4" s="277"/>
      <c r="U4" s="277"/>
      <c r="V4" s="278"/>
      <c r="W4" s="45" t="s">
        <v>18</v>
      </c>
      <c r="X4" s="146"/>
      <c r="Y4" s="147" t="s">
        <v>45</v>
      </c>
      <c r="Z4" s="148"/>
      <c r="AA4" s="149">
        <f t="shared" si="2"/>
        <v>0</v>
      </c>
      <c r="AB4" s="150"/>
      <c r="AC4" s="151" t="s">
        <v>45</v>
      </c>
      <c r="AD4" s="152"/>
      <c r="AE4" s="153">
        <f t="shared" si="3"/>
        <v>0</v>
      </c>
      <c r="AF4" s="154"/>
      <c r="AG4" s="155" t="s">
        <v>45</v>
      </c>
      <c r="AH4" s="156"/>
      <c r="AI4" s="157">
        <f t="shared" si="4"/>
        <v>0</v>
      </c>
    </row>
    <row r="5" spans="1:35" s="39" customFormat="1" ht="34.5" customHeight="1" x14ac:dyDescent="0.45">
      <c r="A5" s="172">
        <v>0.45833333333333331</v>
      </c>
      <c r="B5" s="173" t="s">
        <v>53</v>
      </c>
      <c r="C5" s="42" t="s">
        <v>18</v>
      </c>
      <c r="D5" s="43" t="s">
        <v>18</v>
      </c>
      <c r="E5" s="30" t="s">
        <v>18</v>
      </c>
      <c r="F5" s="44" t="s">
        <v>18</v>
      </c>
      <c r="G5" s="45" t="s">
        <v>18</v>
      </c>
      <c r="H5" s="32" t="s">
        <v>18</v>
      </c>
      <c r="I5" s="46" t="s">
        <v>18</v>
      </c>
      <c r="J5" s="34" t="e">
        <f t="shared" si="5"/>
        <v>#VALUE!</v>
      </c>
      <c r="K5" s="47" t="s">
        <v>18</v>
      </c>
      <c r="L5" s="48" t="s">
        <v>18</v>
      </c>
      <c r="M5" s="49" t="s">
        <v>18</v>
      </c>
      <c r="N5" s="92" t="s">
        <v>18</v>
      </c>
      <c r="O5" s="103" t="s">
        <v>18</v>
      </c>
      <c r="P5" s="48" t="s">
        <v>18</v>
      </c>
      <c r="Q5" s="50" t="s">
        <v>18</v>
      </c>
      <c r="R5" s="279" t="s">
        <v>95</v>
      </c>
      <c r="S5" s="280"/>
      <c r="T5" s="280"/>
      <c r="U5" s="280"/>
      <c r="V5" s="281"/>
      <c r="W5" s="45" t="s">
        <v>18</v>
      </c>
      <c r="X5" s="146"/>
      <c r="Y5" s="147" t="s">
        <v>45</v>
      </c>
      <c r="Z5" s="148"/>
      <c r="AA5" s="149">
        <f t="shared" si="2"/>
        <v>0</v>
      </c>
      <c r="AB5" s="150"/>
      <c r="AC5" s="151" t="s">
        <v>45</v>
      </c>
      <c r="AD5" s="152"/>
      <c r="AE5" s="153">
        <f t="shared" si="3"/>
        <v>0</v>
      </c>
      <c r="AF5" s="154"/>
      <c r="AG5" s="155" t="s">
        <v>45</v>
      </c>
      <c r="AH5" s="156"/>
      <c r="AI5" s="157">
        <f t="shared" si="4"/>
        <v>0</v>
      </c>
    </row>
    <row r="6" spans="1:35" s="39" customFormat="1" ht="26.25" customHeight="1" x14ac:dyDescent="0.45">
      <c r="A6" s="26">
        <v>0.5</v>
      </c>
      <c r="B6" s="164" t="s">
        <v>101</v>
      </c>
      <c r="C6" s="28">
        <v>4478</v>
      </c>
      <c r="D6" s="29">
        <v>4482</v>
      </c>
      <c r="E6" s="30">
        <f t="shared" si="0"/>
        <v>5</v>
      </c>
      <c r="F6" s="31">
        <v>0</v>
      </c>
      <c r="G6" s="31">
        <v>0</v>
      </c>
      <c r="H6" s="32">
        <f t="shared" si="1"/>
        <v>5</v>
      </c>
      <c r="I6" s="166">
        <f>5+0</f>
        <v>5</v>
      </c>
      <c r="J6" s="34">
        <f t="shared" si="5"/>
        <v>0</v>
      </c>
      <c r="K6" s="167">
        <v>4</v>
      </c>
      <c r="L6" s="36">
        <v>0</v>
      </c>
      <c r="M6" s="37">
        <v>1</v>
      </c>
      <c r="N6" s="91">
        <v>0</v>
      </c>
      <c r="O6" s="107">
        <v>0</v>
      </c>
      <c r="P6" s="168">
        <v>0</v>
      </c>
      <c r="Q6" s="169">
        <v>0</v>
      </c>
      <c r="R6" s="217"/>
      <c r="S6" s="218"/>
      <c r="T6" s="218"/>
      <c r="U6" s="218"/>
      <c r="V6" s="260"/>
      <c r="W6" s="45" t="s">
        <v>18</v>
      </c>
      <c r="X6" s="146"/>
      <c r="Y6" s="147" t="s">
        <v>45</v>
      </c>
      <c r="Z6" s="148"/>
      <c r="AA6" s="149">
        <f t="shared" si="2"/>
        <v>0</v>
      </c>
      <c r="AB6" s="150"/>
      <c r="AC6" s="151" t="s">
        <v>45</v>
      </c>
      <c r="AD6" s="152"/>
      <c r="AE6" s="153">
        <f t="shared" si="3"/>
        <v>0</v>
      </c>
      <c r="AF6" s="154"/>
      <c r="AG6" s="155" t="s">
        <v>45</v>
      </c>
      <c r="AH6" s="156"/>
      <c r="AI6" s="157">
        <f t="shared" si="4"/>
        <v>0</v>
      </c>
    </row>
    <row r="7" spans="1:35" s="39" customFormat="1" ht="26.25" customHeight="1" x14ac:dyDescent="0.45">
      <c r="A7" s="26">
        <v>0.52083333333333337</v>
      </c>
      <c r="B7" s="164" t="s">
        <v>99</v>
      </c>
      <c r="C7" s="28">
        <v>4483</v>
      </c>
      <c r="D7" s="29">
        <v>4499</v>
      </c>
      <c r="E7" s="30">
        <f t="shared" si="0"/>
        <v>17</v>
      </c>
      <c r="F7" s="31">
        <v>2</v>
      </c>
      <c r="G7" s="31">
        <v>2</v>
      </c>
      <c r="H7" s="32">
        <f t="shared" si="1"/>
        <v>13</v>
      </c>
      <c r="I7" s="166">
        <f>13+2</f>
        <v>15</v>
      </c>
      <c r="J7" s="34">
        <f t="shared" si="5"/>
        <v>0</v>
      </c>
      <c r="K7" s="167">
        <v>9</v>
      </c>
      <c r="L7" s="36">
        <v>0</v>
      </c>
      <c r="M7" s="37">
        <v>2</v>
      </c>
      <c r="N7" s="91">
        <v>3</v>
      </c>
      <c r="O7" s="107">
        <v>1</v>
      </c>
      <c r="P7" s="168">
        <v>0</v>
      </c>
      <c r="Q7" s="169">
        <v>1</v>
      </c>
      <c r="R7" s="217"/>
      <c r="S7" s="218"/>
      <c r="T7" s="218"/>
      <c r="U7" s="218"/>
      <c r="V7" s="260"/>
      <c r="W7" s="45" t="s">
        <v>18</v>
      </c>
      <c r="X7" s="146"/>
      <c r="Y7" s="147" t="s">
        <v>45</v>
      </c>
      <c r="Z7" s="148"/>
      <c r="AA7" s="149">
        <f t="shared" si="2"/>
        <v>0</v>
      </c>
      <c r="AB7" s="150"/>
      <c r="AC7" s="151" t="s">
        <v>45</v>
      </c>
      <c r="AD7" s="152"/>
      <c r="AE7" s="153">
        <f t="shared" si="3"/>
        <v>0</v>
      </c>
      <c r="AF7" s="154"/>
      <c r="AG7" s="155" t="s">
        <v>45</v>
      </c>
      <c r="AH7" s="156"/>
      <c r="AI7" s="157">
        <f t="shared" si="4"/>
        <v>0</v>
      </c>
    </row>
    <row r="8" spans="1:35" s="39" customFormat="1" ht="26.25" customHeight="1" x14ac:dyDescent="0.45">
      <c r="A8" s="26">
        <v>4.1666666666666664E-2</v>
      </c>
      <c r="B8" s="164" t="s">
        <v>102</v>
      </c>
      <c r="C8" s="28">
        <v>4500</v>
      </c>
      <c r="D8" s="29">
        <v>4509</v>
      </c>
      <c r="E8" s="30">
        <f t="shared" si="0"/>
        <v>10</v>
      </c>
      <c r="F8" s="31">
        <v>0</v>
      </c>
      <c r="G8" s="31">
        <v>1</v>
      </c>
      <c r="H8" s="32">
        <f t="shared" si="1"/>
        <v>9</v>
      </c>
      <c r="I8" s="166">
        <f>9+1</f>
        <v>10</v>
      </c>
      <c r="J8" s="34">
        <f t="shared" si="5"/>
        <v>1</v>
      </c>
      <c r="K8" s="167">
        <v>8</v>
      </c>
      <c r="L8" s="36">
        <v>0</v>
      </c>
      <c r="M8" s="37">
        <v>0</v>
      </c>
      <c r="N8" s="91">
        <v>2</v>
      </c>
      <c r="O8" s="107">
        <v>1</v>
      </c>
      <c r="P8" s="168">
        <v>0</v>
      </c>
      <c r="Q8" s="169">
        <v>0</v>
      </c>
      <c r="R8" s="217"/>
      <c r="S8" s="218"/>
      <c r="T8" s="218"/>
      <c r="U8" s="218"/>
      <c r="V8" s="260"/>
      <c r="W8" s="45" t="s">
        <v>18</v>
      </c>
      <c r="X8" s="146"/>
      <c r="Y8" s="147" t="s">
        <v>45</v>
      </c>
      <c r="Z8" s="148"/>
      <c r="AA8" s="149">
        <f t="shared" si="2"/>
        <v>0</v>
      </c>
      <c r="AB8" s="150"/>
      <c r="AC8" s="151" t="s">
        <v>45</v>
      </c>
      <c r="AD8" s="152"/>
      <c r="AE8" s="153">
        <f t="shared" si="3"/>
        <v>0</v>
      </c>
      <c r="AF8" s="154"/>
      <c r="AG8" s="155" t="s">
        <v>45</v>
      </c>
      <c r="AH8" s="156"/>
      <c r="AI8" s="157">
        <f t="shared" si="4"/>
        <v>0</v>
      </c>
    </row>
    <row r="9" spans="1:35" s="39" customFormat="1" ht="32.25" customHeight="1" x14ac:dyDescent="0.45">
      <c r="A9" s="172">
        <v>4.1666666666666664E-2</v>
      </c>
      <c r="B9" s="173" t="s">
        <v>53</v>
      </c>
      <c r="C9" s="42" t="s">
        <v>18</v>
      </c>
      <c r="D9" s="43" t="s">
        <v>18</v>
      </c>
      <c r="E9" s="30" t="s">
        <v>18</v>
      </c>
      <c r="F9" s="44" t="s">
        <v>18</v>
      </c>
      <c r="G9" s="45" t="s">
        <v>18</v>
      </c>
      <c r="H9" s="32" t="s">
        <v>18</v>
      </c>
      <c r="I9" s="46" t="s">
        <v>18</v>
      </c>
      <c r="J9" s="34" t="e">
        <f t="shared" si="5"/>
        <v>#VALUE!</v>
      </c>
      <c r="K9" s="47" t="s">
        <v>18</v>
      </c>
      <c r="L9" s="48" t="s">
        <v>18</v>
      </c>
      <c r="M9" s="49" t="s">
        <v>18</v>
      </c>
      <c r="N9" s="92" t="s">
        <v>18</v>
      </c>
      <c r="O9" s="103" t="s">
        <v>18</v>
      </c>
      <c r="P9" s="48" t="s">
        <v>18</v>
      </c>
      <c r="Q9" s="50" t="s">
        <v>18</v>
      </c>
      <c r="R9" s="279" t="s">
        <v>96</v>
      </c>
      <c r="S9" s="280"/>
      <c r="T9" s="280"/>
      <c r="U9" s="280"/>
      <c r="V9" s="281"/>
      <c r="W9" s="45" t="s">
        <v>18</v>
      </c>
      <c r="X9" s="146"/>
      <c r="Y9" s="147" t="s">
        <v>45</v>
      </c>
      <c r="Z9" s="148"/>
      <c r="AA9" s="149">
        <f t="shared" si="2"/>
        <v>0</v>
      </c>
      <c r="AB9" s="150"/>
      <c r="AC9" s="151" t="s">
        <v>45</v>
      </c>
      <c r="AD9" s="152"/>
      <c r="AE9" s="153">
        <f t="shared" si="3"/>
        <v>0</v>
      </c>
      <c r="AF9" s="154"/>
      <c r="AG9" s="155" t="s">
        <v>45</v>
      </c>
      <c r="AH9" s="156"/>
      <c r="AI9" s="157">
        <f t="shared" si="4"/>
        <v>0</v>
      </c>
    </row>
    <row r="10" spans="1:35" s="39" customFormat="1" ht="26.25" customHeight="1" x14ac:dyDescent="0.45">
      <c r="A10" s="26">
        <v>6.25E-2</v>
      </c>
      <c r="B10" s="164" t="s">
        <v>100</v>
      </c>
      <c r="C10" s="28">
        <v>4510</v>
      </c>
      <c r="D10" s="29">
        <v>4521</v>
      </c>
      <c r="E10" s="30">
        <f t="shared" si="0"/>
        <v>12</v>
      </c>
      <c r="F10" s="31">
        <v>0</v>
      </c>
      <c r="G10" s="31">
        <v>1</v>
      </c>
      <c r="H10" s="32">
        <f t="shared" si="1"/>
        <v>11</v>
      </c>
      <c r="I10" s="166">
        <f>11+1</f>
        <v>12</v>
      </c>
      <c r="J10" s="34">
        <f t="shared" si="5"/>
        <v>0</v>
      </c>
      <c r="K10" s="167">
        <v>7</v>
      </c>
      <c r="L10" s="36">
        <v>0</v>
      </c>
      <c r="M10" s="37">
        <v>3</v>
      </c>
      <c r="N10" s="91">
        <v>2</v>
      </c>
      <c r="O10" s="107">
        <v>0</v>
      </c>
      <c r="P10" s="168">
        <v>0</v>
      </c>
      <c r="Q10" s="169">
        <v>0</v>
      </c>
      <c r="R10" s="217"/>
      <c r="S10" s="218"/>
      <c r="T10" s="218"/>
      <c r="U10" s="218"/>
      <c r="V10" s="260"/>
      <c r="W10" s="45" t="s">
        <v>18</v>
      </c>
      <c r="X10" s="146"/>
      <c r="Y10" s="147" t="s">
        <v>45</v>
      </c>
      <c r="Z10" s="148"/>
      <c r="AA10" s="149">
        <f t="shared" si="2"/>
        <v>0</v>
      </c>
      <c r="AB10" s="150"/>
      <c r="AC10" s="151" t="s">
        <v>45</v>
      </c>
      <c r="AD10" s="152"/>
      <c r="AE10" s="153">
        <f t="shared" si="3"/>
        <v>0</v>
      </c>
      <c r="AF10" s="154"/>
      <c r="AG10" s="155" t="s">
        <v>45</v>
      </c>
      <c r="AH10" s="156"/>
      <c r="AI10" s="157">
        <f t="shared" si="4"/>
        <v>0</v>
      </c>
    </row>
    <row r="11" spans="1:35" s="39" customFormat="1" ht="26.25" customHeight="1" x14ac:dyDescent="0.45">
      <c r="A11" s="26">
        <v>8.3333333333333329E-2</v>
      </c>
      <c r="B11" s="164" t="s">
        <v>101</v>
      </c>
      <c r="C11" s="28">
        <v>4522</v>
      </c>
      <c r="D11" s="29">
        <v>4533</v>
      </c>
      <c r="E11" s="30">
        <f t="shared" si="0"/>
        <v>12</v>
      </c>
      <c r="F11" s="31">
        <v>0</v>
      </c>
      <c r="G11" s="31">
        <v>2</v>
      </c>
      <c r="H11" s="32">
        <f t="shared" si="1"/>
        <v>10</v>
      </c>
      <c r="I11" s="166">
        <f>10+2</f>
        <v>12</v>
      </c>
      <c r="J11" s="34">
        <f t="shared" si="5"/>
        <v>0</v>
      </c>
      <c r="K11" s="167">
        <v>9</v>
      </c>
      <c r="L11" s="36">
        <v>0</v>
      </c>
      <c r="M11" s="37">
        <v>0</v>
      </c>
      <c r="N11" s="91">
        <v>3</v>
      </c>
      <c r="O11" s="107">
        <v>0</v>
      </c>
      <c r="P11" s="168">
        <v>0</v>
      </c>
      <c r="Q11" s="169">
        <v>0</v>
      </c>
      <c r="R11" s="217"/>
      <c r="S11" s="218"/>
      <c r="T11" s="218"/>
      <c r="U11" s="218"/>
      <c r="V11" s="260"/>
      <c r="W11" s="45" t="s">
        <v>18</v>
      </c>
      <c r="X11" s="146"/>
      <c r="Y11" s="147" t="s">
        <v>45</v>
      </c>
      <c r="Z11" s="148"/>
      <c r="AA11" s="149">
        <f t="shared" si="2"/>
        <v>0</v>
      </c>
      <c r="AB11" s="150"/>
      <c r="AC11" s="151" t="s">
        <v>45</v>
      </c>
      <c r="AD11" s="152"/>
      <c r="AE11" s="153">
        <f t="shared" si="3"/>
        <v>0</v>
      </c>
      <c r="AF11" s="154"/>
      <c r="AG11" s="155" t="s">
        <v>45</v>
      </c>
      <c r="AH11" s="156"/>
      <c r="AI11" s="157">
        <f t="shared" si="4"/>
        <v>0</v>
      </c>
    </row>
    <row r="12" spans="1:35" s="39" customFormat="1" ht="26.25" customHeight="1" x14ac:dyDescent="0.45">
      <c r="A12" s="26">
        <v>0.10416666666666667</v>
      </c>
      <c r="B12" s="164" t="s">
        <v>103</v>
      </c>
      <c r="C12" s="28">
        <v>4534</v>
      </c>
      <c r="D12" s="29">
        <v>4547</v>
      </c>
      <c r="E12" s="30">
        <f t="shared" si="0"/>
        <v>14</v>
      </c>
      <c r="F12" s="31">
        <v>1</v>
      </c>
      <c r="G12" s="31">
        <v>4</v>
      </c>
      <c r="H12" s="32">
        <f t="shared" si="1"/>
        <v>9</v>
      </c>
      <c r="I12" s="166">
        <f>9+4</f>
        <v>13</v>
      </c>
      <c r="J12" s="34">
        <f t="shared" si="5"/>
        <v>0</v>
      </c>
      <c r="K12" s="167">
        <v>9</v>
      </c>
      <c r="L12" s="36">
        <v>0</v>
      </c>
      <c r="M12" s="37">
        <v>2</v>
      </c>
      <c r="N12" s="91">
        <v>0</v>
      </c>
      <c r="O12" s="107">
        <v>2</v>
      </c>
      <c r="P12" s="168">
        <v>0</v>
      </c>
      <c r="Q12" s="169">
        <v>0</v>
      </c>
      <c r="R12" s="276" t="s">
        <v>97</v>
      </c>
      <c r="S12" s="277"/>
      <c r="T12" s="277"/>
      <c r="U12" s="277"/>
      <c r="V12" s="278"/>
      <c r="W12" s="45" t="s">
        <v>18</v>
      </c>
      <c r="X12" s="146"/>
      <c r="Y12" s="147" t="s">
        <v>45</v>
      </c>
      <c r="Z12" s="148"/>
      <c r="AA12" s="149">
        <f t="shared" si="2"/>
        <v>0</v>
      </c>
      <c r="AB12" s="150"/>
      <c r="AC12" s="151" t="s">
        <v>45</v>
      </c>
      <c r="AD12" s="152"/>
      <c r="AE12" s="153">
        <f t="shared" si="3"/>
        <v>0</v>
      </c>
      <c r="AF12" s="154"/>
      <c r="AG12" s="155" t="s">
        <v>45</v>
      </c>
      <c r="AH12" s="156"/>
      <c r="AI12" s="157">
        <f t="shared" si="4"/>
        <v>0</v>
      </c>
    </row>
    <row r="13" spans="1:35" s="39" customFormat="1" ht="26.25" customHeight="1" x14ac:dyDescent="0.45">
      <c r="A13" s="26">
        <v>0.125</v>
      </c>
      <c r="B13" s="164" t="s">
        <v>102</v>
      </c>
      <c r="C13" s="28">
        <v>4548</v>
      </c>
      <c r="D13" s="29">
        <v>4559</v>
      </c>
      <c r="E13" s="30">
        <f t="shared" si="0"/>
        <v>12</v>
      </c>
      <c r="F13" s="31">
        <v>0</v>
      </c>
      <c r="G13" s="31">
        <v>4</v>
      </c>
      <c r="H13" s="32">
        <f t="shared" si="1"/>
        <v>8</v>
      </c>
      <c r="I13" s="166">
        <f>8+4</f>
        <v>12</v>
      </c>
      <c r="J13" s="34">
        <f t="shared" si="5"/>
        <v>0</v>
      </c>
      <c r="K13" s="167">
        <v>3</v>
      </c>
      <c r="L13" s="36">
        <v>0</v>
      </c>
      <c r="M13" s="37">
        <v>0</v>
      </c>
      <c r="N13" s="91">
        <v>5</v>
      </c>
      <c r="O13" s="107">
        <v>4</v>
      </c>
      <c r="P13" s="168">
        <v>0</v>
      </c>
      <c r="Q13" s="169">
        <v>0</v>
      </c>
      <c r="R13" s="217"/>
      <c r="S13" s="218"/>
      <c r="T13" s="218"/>
      <c r="U13" s="218"/>
      <c r="V13" s="260"/>
      <c r="W13" s="45" t="s">
        <v>18</v>
      </c>
      <c r="X13" s="146"/>
      <c r="Y13" s="147" t="s">
        <v>45</v>
      </c>
      <c r="Z13" s="148"/>
      <c r="AA13" s="149">
        <f t="shared" si="2"/>
        <v>0</v>
      </c>
      <c r="AB13" s="150"/>
      <c r="AC13" s="151" t="s">
        <v>45</v>
      </c>
      <c r="AD13" s="152"/>
      <c r="AE13" s="153">
        <f t="shared" si="3"/>
        <v>0</v>
      </c>
      <c r="AF13" s="154"/>
      <c r="AG13" s="155" t="s">
        <v>45</v>
      </c>
      <c r="AH13" s="156"/>
      <c r="AI13" s="157">
        <f t="shared" si="4"/>
        <v>0</v>
      </c>
    </row>
    <row r="14" spans="1:35" s="39" customFormat="1" ht="32.25" customHeight="1" x14ac:dyDescent="0.45">
      <c r="A14" s="172">
        <v>0.125</v>
      </c>
      <c r="B14" s="173" t="s">
        <v>90</v>
      </c>
      <c r="C14" s="42" t="s">
        <v>18</v>
      </c>
      <c r="D14" s="43" t="s">
        <v>18</v>
      </c>
      <c r="E14" s="30" t="s">
        <v>18</v>
      </c>
      <c r="F14" s="44" t="s">
        <v>18</v>
      </c>
      <c r="G14" s="45" t="s">
        <v>18</v>
      </c>
      <c r="H14" s="32" t="s">
        <v>18</v>
      </c>
      <c r="I14" s="46" t="s">
        <v>18</v>
      </c>
      <c r="J14" s="34" t="e">
        <f t="shared" si="5"/>
        <v>#VALUE!</v>
      </c>
      <c r="K14" s="47" t="s">
        <v>18</v>
      </c>
      <c r="L14" s="48" t="s">
        <v>18</v>
      </c>
      <c r="M14" s="49" t="s">
        <v>18</v>
      </c>
      <c r="N14" s="92" t="s">
        <v>18</v>
      </c>
      <c r="O14" s="103" t="s">
        <v>18</v>
      </c>
      <c r="P14" s="48" t="s">
        <v>18</v>
      </c>
      <c r="Q14" s="50" t="s">
        <v>18</v>
      </c>
      <c r="R14" s="279" t="s">
        <v>95</v>
      </c>
      <c r="S14" s="280"/>
      <c r="T14" s="280"/>
      <c r="U14" s="280"/>
      <c r="V14" s="281"/>
      <c r="W14" s="45" t="s">
        <v>18</v>
      </c>
      <c r="X14" s="146"/>
      <c r="Y14" s="147" t="s">
        <v>45</v>
      </c>
      <c r="Z14" s="148"/>
      <c r="AA14" s="149">
        <f t="shared" si="2"/>
        <v>0</v>
      </c>
      <c r="AB14" s="150"/>
      <c r="AC14" s="151" t="s">
        <v>45</v>
      </c>
      <c r="AD14" s="152"/>
      <c r="AE14" s="153">
        <f t="shared" si="3"/>
        <v>0</v>
      </c>
      <c r="AF14" s="154"/>
      <c r="AG14" s="155" t="s">
        <v>45</v>
      </c>
      <c r="AH14" s="156"/>
      <c r="AI14" s="157">
        <f t="shared" si="4"/>
        <v>0</v>
      </c>
    </row>
    <row r="15" spans="1:35" s="39" customFormat="1" ht="26.25" customHeight="1" x14ac:dyDescent="0.45">
      <c r="A15" s="26">
        <v>0.14583333333333334</v>
      </c>
      <c r="B15" s="164" t="s">
        <v>54</v>
      </c>
      <c r="C15" s="28">
        <v>4560</v>
      </c>
      <c r="D15" s="29">
        <v>4570</v>
      </c>
      <c r="E15" s="30">
        <f t="shared" si="0"/>
        <v>11</v>
      </c>
      <c r="F15" s="31">
        <v>0</v>
      </c>
      <c r="G15" s="31">
        <v>3</v>
      </c>
      <c r="H15" s="32">
        <f t="shared" si="1"/>
        <v>8</v>
      </c>
      <c r="I15" s="166">
        <f>8+3</f>
        <v>11</v>
      </c>
      <c r="J15" s="34">
        <f t="shared" si="5"/>
        <v>-2</v>
      </c>
      <c r="K15" s="167">
        <v>5</v>
      </c>
      <c r="L15" s="36">
        <v>0</v>
      </c>
      <c r="M15" s="37">
        <v>0</v>
      </c>
      <c r="N15" s="91">
        <v>4</v>
      </c>
      <c r="O15" s="107">
        <v>0</v>
      </c>
      <c r="P15" s="168">
        <v>0</v>
      </c>
      <c r="Q15" s="169">
        <v>2</v>
      </c>
      <c r="R15" s="217"/>
      <c r="S15" s="218"/>
      <c r="T15" s="218"/>
      <c r="U15" s="218"/>
      <c r="V15" s="260"/>
      <c r="W15" s="45" t="s">
        <v>18</v>
      </c>
      <c r="X15" s="146"/>
      <c r="Y15" s="147" t="s">
        <v>45</v>
      </c>
      <c r="Z15" s="148"/>
      <c r="AA15" s="149">
        <f t="shared" si="2"/>
        <v>0</v>
      </c>
      <c r="AB15" s="150"/>
      <c r="AC15" s="151" t="s">
        <v>45</v>
      </c>
      <c r="AD15" s="152"/>
      <c r="AE15" s="153">
        <f t="shared" si="3"/>
        <v>0</v>
      </c>
      <c r="AF15" s="154"/>
      <c r="AG15" s="155" t="s">
        <v>45</v>
      </c>
      <c r="AH15" s="156"/>
      <c r="AI15" s="157">
        <f t="shared" si="4"/>
        <v>0</v>
      </c>
    </row>
    <row r="16" spans="1:35" s="39" customFormat="1" ht="26.25" customHeight="1" x14ac:dyDescent="0.45">
      <c r="A16" s="26">
        <v>0.16666666666666666</v>
      </c>
      <c r="B16" s="164" t="s">
        <v>53</v>
      </c>
      <c r="C16" s="28">
        <v>4571</v>
      </c>
      <c r="D16" s="29">
        <v>4582</v>
      </c>
      <c r="E16" s="30">
        <f t="shared" si="0"/>
        <v>12</v>
      </c>
      <c r="F16" s="31">
        <v>1</v>
      </c>
      <c r="G16" s="31">
        <v>2</v>
      </c>
      <c r="H16" s="32">
        <f t="shared" si="1"/>
        <v>9</v>
      </c>
      <c r="I16" s="166">
        <f>9+2</f>
        <v>11</v>
      </c>
      <c r="J16" s="34">
        <f t="shared" si="5"/>
        <v>0</v>
      </c>
      <c r="K16" s="167">
        <v>6</v>
      </c>
      <c r="L16" s="36">
        <v>0</v>
      </c>
      <c r="M16" s="37">
        <v>0</v>
      </c>
      <c r="N16" s="91">
        <v>5</v>
      </c>
      <c r="O16" s="107">
        <v>0</v>
      </c>
      <c r="P16" s="168">
        <v>0</v>
      </c>
      <c r="Q16" s="169">
        <v>0</v>
      </c>
      <c r="R16" s="282" t="s">
        <v>98</v>
      </c>
      <c r="S16" s="283"/>
      <c r="T16" s="283"/>
      <c r="U16" s="283"/>
      <c r="V16" s="284"/>
      <c r="W16" s="45" t="s">
        <v>18</v>
      </c>
      <c r="X16" s="146"/>
      <c r="Y16" s="147" t="s">
        <v>45</v>
      </c>
      <c r="Z16" s="148"/>
      <c r="AA16" s="149">
        <f t="shared" si="2"/>
        <v>0</v>
      </c>
      <c r="AB16" s="150"/>
      <c r="AC16" s="151" t="s">
        <v>45</v>
      </c>
      <c r="AD16" s="152"/>
      <c r="AE16" s="153">
        <f t="shared" si="3"/>
        <v>0</v>
      </c>
      <c r="AF16" s="154"/>
      <c r="AG16" s="155" t="s">
        <v>45</v>
      </c>
      <c r="AH16" s="156"/>
      <c r="AI16" s="157">
        <f t="shared" si="4"/>
        <v>0</v>
      </c>
    </row>
    <row r="17" spans="1:35" s="39" customFormat="1" ht="26.25" hidden="1" customHeight="1" x14ac:dyDescent="0.45">
      <c r="A17" s="26"/>
      <c r="B17" s="27"/>
      <c r="C17" s="28"/>
      <c r="D17" s="29"/>
      <c r="E17" s="30">
        <f t="shared" ref="E17:E57" si="6">IF(ISBLANK(D17),0,(D17-C17+1))</f>
        <v>0</v>
      </c>
      <c r="F17" s="31"/>
      <c r="G17" s="31"/>
      <c r="H17" s="32">
        <f t="shared" ref="H17:H18" si="7">E17-G17-F17</f>
        <v>0</v>
      </c>
      <c r="I17" s="33"/>
      <c r="J17" s="34">
        <f t="shared" ref="J17:J58" si="8">IF(ISBLANK(I17),-90,(-((I17)-(SUM(L17:Q17,K17)))))</f>
        <v>-90</v>
      </c>
      <c r="K17" s="35"/>
      <c r="L17" s="36"/>
      <c r="M17" s="37"/>
      <c r="N17" s="91"/>
      <c r="O17" s="107"/>
      <c r="P17" s="36"/>
      <c r="Q17" s="38"/>
      <c r="R17" s="211"/>
      <c r="S17" s="212"/>
      <c r="T17" s="212"/>
      <c r="U17" s="212"/>
      <c r="V17" s="213"/>
      <c r="W17" s="45" t="s">
        <v>18</v>
      </c>
      <c r="X17" s="146"/>
      <c r="Y17" s="147" t="s">
        <v>45</v>
      </c>
      <c r="Z17" s="148"/>
      <c r="AA17" s="149">
        <f t="shared" ref="AA17:AA36" si="9">X17+Z17</f>
        <v>0</v>
      </c>
      <c r="AB17" s="150"/>
      <c r="AC17" s="151" t="s">
        <v>45</v>
      </c>
      <c r="AD17" s="152"/>
      <c r="AE17" s="153">
        <f t="shared" ref="AE17:AE56" si="10">AB17+AD17</f>
        <v>0</v>
      </c>
      <c r="AF17" s="154"/>
      <c r="AG17" s="155" t="s">
        <v>45</v>
      </c>
      <c r="AH17" s="156"/>
      <c r="AI17" s="157">
        <f t="shared" ref="AI17:AI56" si="11">AF17+AH17</f>
        <v>0</v>
      </c>
    </row>
    <row r="18" spans="1:35" s="39" customFormat="1" ht="26.25" hidden="1" customHeight="1" x14ac:dyDescent="0.45">
      <c r="A18" s="26"/>
      <c r="B18" s="27"/>
      <c r="C18" s="28"/>
      <c r="D18" s="29"/>
      <c r="E18" s="30">
        <f t="shared" si="6"/>
        <v>0</v>
      </c>
      <c r="F18" s="31"/>
      <c r="G18" s="31"/>
      <c r="H18" s="32">
        <f t="shared" si="7"/>
        <v>0</v>
      </c>
      <c r="I18" s="33"/>
      <c r="J18" s="34">
        <f t="shared" si="8"/>
        <v>-90</v>
      </c>
      <c r="K18" s="35"/>
      <c r="L18" s="36"/>
      <c r="M18" s="37"/>
      <c r="N18" s="91"/>
      <c r="O18" s="107"/>
      <c r="P18" s="36"/>
      <c r="Q18" s="38"/>
      <c r="R18" s="211"/>
      <c r="S18" s="212"/>
      <c r="T18" s="212"/>
      <c r="U18" s="212"/>
      <c r="V18" s="213"/>
      <c r="W18" s="45" t="s">
        <v>18</v>
      </c>
      <c r="X18" s="146"/>
      <c r="Y18" s="147" t="s">
        <v>45</v>
      </c>
      <c r="Z18" s="148"/>
      <c r="AA18" s="149">
        <f t="shared" si="9"/>
        <v>0</v>
      </c>
      <c r="AB18" s="150"/>
      <c r="AC18" s="151" t="s">
        <v>45</v>
      </c>
      <c r="AD18" s="152"/>
      <c r="AE18" s="153">
        <f t="shared" si="10"/>
        <v>0</v>
      </c>
      <c r="AF18" s="154"/>
      <c r="AG18" s="155" t="s">
        <v>45</v>
      </c>
      <c r="AH18" s="156"/>
      <c r="AI18" s="157">
        <f t="shared" si="11"/>
        <v>0</v>
      </c>
    </row>
    <row r="19" spans="1:35" s="39" customFormat="1" ht="26.25" hidden="1" customHeight="1" x14ac:dyDescent="0.45">
      <c r="A19" s="26"/>
      <c r="B19" s="27"/>
      <c r="C19" s="28"/>
      <c r="D19" s="29"/>
      <c r="E19" s="30">
        <f t="shared" si="6"/>
        <v>0</v>
      </c>
      <c r="F19" s="31"/>
      <c r="G19" s="31"/>
      <c r="H19" s="32">
        <f>E19-G19-F19</f>
        <v>0</v>
      </c>
      <c r="I19" s="33"/>
      <c r="J19" s="34">
        <f t="shared" si="8"/>
        <v>-90</v>
      </c>
      <c r="K19" s="35"/>
      <c r="L19" s="36"/>
      <c r="M19" s="37"/>
      <c r="N19" s="91"/>
      <c r="O19" s="107"/>
      <c r="P19" s="36"/>
      <c r="Q19" s="38"/>
      <c r="R19" s="211"/>
      <c r="S19" s="212"/>
      <c r="T19" s="212"/>
      <c r="U19" s="212"/>
      <c r="V19" s="213"/>
      <c r="W19" s="45" t="s">
        <v>18</v>
      </c>
      <c r="X19" s="146"/>
      <c r="Y19" s="147" t="s">
        <v>45</v>
      </c>
      <c r="Z19" s="148"/>
      <c r="AA19" s="149">
        <f t="shared" si="9"/>
        <v>0</v>
      </c>
      <c r="AB19" s="150"/>
      <c r="AC19" s="151" t="s">
        <v>45</v>
      </c>
      <c r="AD19" s="152"/>
      <c r="AE19" s="153">
        <f t="shared" si="10"/>
        <v>0</v>
      </c>
      <c r="AF19" s="154"/>
      <c r="AG19" s="155" t="s">
        <v>45</v>
      </c>
      <c r="AH19" s="156"/>
      <c r="AI19" s="157">
        <f t="shared" si="11"/>
        <v>0</v>
      </c>
    </row>
    <row r="20" spans="1:35" s="39" customFormat="1" ht="26.25" hidden="1" customHeight="1" x14ac:dyDescent="0.45">
      <c r="A20" s="26"/>
      <c r="B20" s="27"/>
      <c r="C20" s="28"/>
      <c r="D20" s="29"/>
      <c r="E20" s="30">
        <f t="shared" si="6"/>
        <v>0</v>
      </c>
      <c r="F20" s="31"/>
      <c r="G20" s="31"/>
      <c r="H20" s="32">
        <f t="shared" ref="H20:H24" si="12">E20-G20-F20</f>
        <v>0</v>
      </c>
      <c r="I20" s="33"/>
      <c r="J20" s="34">
        <f t="shared" si="8"/>
        <v>-90</v>
      </c>
      <c r="K20" s="35"/>
      <c r="L20" s="36"/>
      <c r="M20" s="37"/>
      <c r="N20" s="91"/>
      <c r="O20" s="107"/>
      <c r="P20" s="36"/>
      <c r="Q20" s="38"/>
      <c r="R20" s="211"/>
      <c r="S20" s="212"/>
      <c r="T20" s="212"/>
      <c r="U20" s="212"/>
      <c r="V20" s="213"/>
      <c r="W20" s="45" t="s">
        <v>18</v>
      </c>
      <c r="X20" s="146"/>
      <c r="Y20" s="147" t="s">
        <v>45</v>
      </c>
      <c r="Z20" s="148"/>
      <c r="AA20" s="149">
        <f t="shared" si="9"/>
        <v>0</v>
      </c>
      <c r="AB20" s="150"/>
      <c r="AC20" s="151" t="s">
        <v>45</v>
      </c>
      <c r="AD20" s="152"/>
      <c r="AE20" s="153">
        <f t="shared" si="10"/>
        <v>0</v>
      </c>
      <c r="AF20" s="154"/>
      <c r="AG20" s="155" t="s">
        <v>45</v>
      </c>
      <c r="AH20" s="156"/>
      <c r="AI20" s="157">
        <f t="shared" si="11"/>
        <v>0</v>
      </c>
    </row>
    <row r="21" spans="1:35" s="39" customFormat="1" ht="26.25" hidden="1" customHeight="1" x14ac:dyDescent="0.45">
      <c r="A21" s="26"/>
      <c r="B21" s="27"/>
      <c r="C21" s="28"/>
      <c r="D21" s="29"/>
      <c r="E21" s="30">
        <f t="shared" si="6"/>
        <v>0</v>
      </c>
      <c r="F21" s="31"/>
      <c r="G21" s="31"/>
      <c r="H21" s="32">
        <f t="shared" si="12"/>
        <v>0</v>
      </c>
      <c r="I21" s="33"/>
      <c r="J21" s="34">
        <f t="shared" si="8"/>
        <v>-90</v>
      </c>
      <c r="K21" s="35"/>
      <c r="L21" s="36"/>
      <c r="M21" s="37"/>
      <c r="N21" s="91"/>
      <c r="O21" s="107"/>
      <c r="P21" s="36"/>
      <c r="Q21" s="38"/>
      <c r="R21" s="211"/>
      <c r="S21" s="212"/>
      <c r="T21" s="212"/>
      <c r="U21" s="212"/>
      <c r="V21" s="213"/>
      <c r="W21" s="45" t="s">
        <v>18</v>
      </c>
      <c r="X21" s="146"/>
      <c r="Y21" s="147" t="s">
        <v>45</v>
      </c>
      <c r="Z21" s="148"/>
      <c r="AA21" s="149">
        <f t="shared" si="9"/>
        <v>0</v>
      </c>
      <c r="AB21" s="150"/>
      <c r="AC21" s="151" t="s">
        <v>45</v>
      </c>
      <c r="AD21" s="152"/>
      <c r="AE21" s="153">
        <f t="shared" si="10"/>
        <v>0</v>
      </c>
      <c r="AF21" s="154"/>
      <c r="AG21" s="155" t="s">
        <v>45</v>
      </c>
      <c r="AH21" s="156"/>
      <c r="AI21" s="157">
        <f t="shared" si="11"/>
        <v>0</v>
      </c>
    </row>
    <row r="22" spans="1:35" s="39" customFormat="1" ht="26.25" hidden="1" customHeight="1" x14ac:dyDescent="0.45">
      <c r="A22" s="26"/>
      <c r="B22" s="27"/>
      <c r="C22" s="28"/>
      <c r="D22" s="29"/>
      <c r="E22" s="30">
        <f t="shared" si="6"/>
        <v>0</v>
      </c>
      <c r="F22" s="31"/>
      <c r="G22" s="31"/>
      <c r="H22" s="32">
        <f t="shared" si="12"/>
        <v>0</v>
      </c>
      <c r="I22" s="33"/>
      <c r="J22" s="34">
        <f t="shared" si="8"/>
        <v>-90</v>
      </c>
      <c r="K22" s="35"/>
      <c r="L22" s="36"/>
      <c r="M22" s="37"/>
      <c r="N22" s="91"/>
      <c r="O22" s="107"/>
      <c r="P22" s="36"/>
      <c r="Q22" s="38"/>
      <c r="R22" s="211"/>
      <c r="S22" s="212"/>
      <c r="T22" s="212"/>
      <c r="U22" s="212"/>
      <c r="V22" s="213"/>
      <c r="W22" s="45" t="s">
        <v>18</v>
      </c>
      <c r="X22" s="146"/>
      <c r="Y22" s="147" t="s">
        <v>45</v>
      </c>
      <c r="Z22" s="148"/>
      <c r="AA22" s="149">
        <f t="shared" si="9"/>
        <v>0</v>
      </c>
      <c r="AB22" s="150"/>
      <c r="AC22" s="151" t="s">
        <v>45</v>
      </c>
      <c r="AD22" s="152"/>
      <c r="AE22" s="153">
        <f t="shared" si="10"/>
        <v>0</v>
      </c>
      <c r="AF22" s="154"/>
      <c r="AG22" s="155" t="s">
        <v>45</v>
      </c>
      <c r="AH22" s="156"/>
      <c r="AI22" s="157">
        <f t="shared" si="11"/>
        <v>0</v>
      </c>
    </row>
    <row r="23" spans="1:35" s="39" customFormat="1" ht="26.25" hidden="1" customHeight="1" x14ac:dyDescent="0.45">
      <c r="A23" s="26"/>
      <c r="B23" s="27"/>
      <c r="C23" s="28"/>
      <c r="D23" s="29"/>
      <c r="E23" s="30">
        <f t="shared" si="6"/>
        <v>0</v>
      </c>
      <c r="F23" s="31"/>
      <c r="G23" s="31"/>
      <c r="H23" s="32">
        <f t="shared" si="12"/>
        <v>0</v>
      </c>
      <c r="I23" s="33"/>
      <c r="J23" s="34">
        <f t="shared" si="8"/>
        <v>-90</v>
      </c>
      <c r="K23" s="35"/>
      <c r="L23" s="36"/>
      <c r="M23" s="37"/>
      <c r="N23" s="91"/>
      <c r="O23" s="107"/>
      <c r="P23" s="36"/>
      <c r="Q23" s="38"/>
      <c r="R23" s="211"/>
      <c r="S23" s="212"/>
      <c r="T23" s="212"/>
      <c r="U23" s="212"/>
      <c r="V23" s="213"/>
      <c r="W23" s="45" t="s">
        <v>18</v>
      </c>
      <c r="X23" s="146"/>
      <c r="Y23" s="147" t="s">
        <v>45</v>
      </c>
      <c r="Z23" s="148"/>
      <c r="AA23" s="149">
        <f t="shared" si="9"/>
        <v>0</v>
      </c>
      <c r="AB23" s="150"/>
      <c r="AC23" s="151" t="s">
        <v>45</v>
      </c>
      <c r="AD23" s="152"/>
      <c r="AE23" s="153">
        <f t="shared" si="10"/>
        <v>0</v>
      </c>
      <c r="AF23" s="154"/>
      <c r="AG23" s="155" t="s">
        <v>45</v>
      </c>
      <c r="AH23" s="156"/>
      <c r="AI23" s="157">
        <f t="shared" si="11"/>
        <v>0</v>
      </c>
    </row>
    <row r="24" spans="1:35" s="39" customFormat="1" ht="26.25" hidden="1" customHeight="1" x14ac:dyDescent="0.45">
      <c r="A24" s="26"/>
      <c r="B24" s="27"/>
      <c r="C24" s="28"/>
      <c r="D24" s="29"/>
      <c r="E24" s="30">
        <f t="shared" si="6"/>
        <v>0</v>
      </c>
      <c r="F24" s="31"/>
      <c r="G24" s="31"/>
      <c r="H24" s="32">
        <f t="shared" si="12"/>
        <v>0</v>
      </c>
      <c r="I24" s="33"/>
      <c r="J24" s="34">
        <f t="shared" si="8"/>
        <v>-90</v>
      </c>
      <c r="K24" s="35"/>
      <c r="L24" s="36"/>
      <c r="M24" s="37"/>
      <c r="N24" s="91"/>
      <c r="O24" s="107"/>
      <c r="P24" s="36"/>
      <c r="Q24" s="38"/>
      <c r="R24" s="211"/>
      <c r="S24" s="212"/>
      <c r="T24" s="212"/>
      <c r="U24" s="212"/>
      <c r="V24" s="213"/>
      <c r="W24" s="45" t="s">
        <v>18</v>
      </c>
      <c r="X24" s="146"/>
      <c r="Y24" s="147" t="s">
        <v>45</v>
      </c>
      <c r="Z24" s="148"/>
      <c r="AA24" s="149">
        <f t="shared" si="9"/>
        <v>0</v>
      </c>
      <c r="AB24" s="150"/>
      <c r="AC24" s="151" t="s">
        <v>45</v>
      </c>
      <c r="AD24" s="152"/>
      <c r="AE24" s="153">
        <f t="shared" si="10"/>
        <v>0</v>
      </c>
      <c r="AF24" s="154"/>
      <c r="AG24" s="155" t="s">
        <v>45</v>
      </c>
      <c r="AH24" s="156"/>
      <c r="AI24" s="157">
        <f t="shared" si="11"/>
        <v>0</v>
      </c>
    </row>
    <row r="25" spans="1:35" s="39" customFormat="1" ht="26.25" hidden="1" customHeight="1" x14ac:dyDescent="0.45">
      <c r="A25" s="26"/>
      <c r="B25" s="27"/>
      <c r="C25" s="28"/>
      <c r="D25" s="29"/>
      <c r="E25" s="30">
        <f t="shared" si="6"/>
        <v>0</v>
      </c>
      <c r="F25" s="31"/>
      <c r="G25" s="31"/>
      <c r="H25" s="32">
        <f>E25-G25-F25</f>
        <v>0</v>
      </c>
      <c r="I25" s="33"/>
      <c r="J25" s="34">
        <f t="shared" si="8"/>
        <v>-90</v>
      </c>
      <c r="K25" s="35"/>
      <c r="L25" s="36"/>
      <c r="M25" s="37"/>
      <c r="N25" s="91"/>
      <c r="O25" s="107"/>
      <c r="P25" s="36"/>
      <c r="Q25" s="38"/>
      <c r="R25" s="211"/>
      <c r="S25" s="212"/>
      <c r="T25" s="212"/>
      <c r="U25" s="212"/>
      <c r="V25" s="213"/>
      <c r="W25" s="45" t="s">
        <v>18</v>
      </c>
      <c r="X25" s="146"/>
      <c r="Y25" s="147" t="s">
        <v>45</v>
      </c>
      <c r="Z25" s="148"/>
      <c r="AA25" s="149">
        <f t="shared" si="9"/>
        <v>0</v>
      </c>
      <c r="AB25" s="150"/>
      <c r="AC25" s="151" t="s">
        <v>45</v>
      </c>
      <c r="AD25" s="152"/>
      <c r="AE25" s="153">
        <f t="shared" si="10"/>
        <v>0</v>
      </c>
      <c r="AF25" s="154"/>
      <c r="AG25" s="155" t="s">
        <v>45</v>
      </c>
      <c r="AH25" s="156"/>
      <c r="AI25" s="157">
        <f t="shared" si="11"/>
        <v>0</v>
      </c>
    </row>
    <row r="26" spans="1:35" s="39" customFormat="1" ht="26.25" hidden="1" customHeight="1" x14ac:dyDescent="0.45">
      <c r="A26" s="26"/>
      <c r="B26" s="27"/>
      <c r="C26" s="28"/>
      <c r="D26" s="29"/>
      <c r="E26" s="30">
        <f t="shared" si="6"/>
        <v>0</v>
      </c>
      <c r="F26" s="31"/>
      <c r="G26" s="31"/>
      <c r="H26" s="32">
        <f t="shared" ref="H26:H34" si="13">E26-G26-F26</f>
        <v>0</v>
      </c>
      <c r="I26" s="33"/>
      <c r="J26" s="34">
        <f t="shared" si="8"/>
        <v>-90</v>
      </c>
      <c r="K26" s="35"/>
      <c r="L26" s="36"/>
      <c r="M26" s="37"/>
      <c r="N26" s="91"/>
      <c r="O26" s="107"/>
      <c r="P26" s="36"/>
      <c r="Q26" s="38"/>
      <c r="R26" s="211"/>
      <c r="S26" s="212"/>
      <c r="T26" s="212"/>
      <c r="U26" s="212"/>
      <c r="V26" s="213"/>
      <c r="W26" s="45" t="s">
        <v>18</v>
      </c>
      <c r="X26" s="146"/>
      <c r="Y26" s="147" t="s">
        <v>45</v>
      </c>
      <c r="Z26" s="148"/>
      <c r="AA26" s="149">
        <f t="shared" si="9"/>
        <v>0</v>
      </c>
      <c r="AB26" s="150"/>
      <c r="AC26" s="151" t="s">
        <v>45</v>
      </c>
      <c r="AD26" s="152"/>
      <c r="AE26" s="153">
        <f t="shared" si="10"/>
        <v>0</v>
      </c>
      <c r="AF26" s="154"/>
      <c r="AG26" s="155" t="s">
        <v>45</v>
      </c>
      <c r="AH26" s="156"/>
      <c r="AI26" s="157">
        <f t="shared" si="11"/>
        <v>0</v>
      </c>
    </row>
    <row r="27" spans="1:35" s="39" customFormat="1" ht="26.25" hidden="1" customHeight="1" x14ac:dyDescent="0.45">
      <c r="A27" s="26"/>
      <c r="B27" s="27"/>
      <c r="C27" s="28"/>
      <c r="D27" s="29"/>
      <c r="E27" s="30">
        <f t="shared" si="6"/>
        <v>0</v>
      </c>
      <c r="F27" s="31"/>
      <c r="G27" s="31"/>
      <c r="H27" s="32">
        <f t="shared" si="13"/>
        <v>0</v>
      </c>
      <c r="I27" s="33"/>
      <c r="J27" s="34">
        <f t="shared" si="8"/>
        <v>-90</v>
      </c>
      <c r="K27" s="35"/>
      <c r="L27" s="36"/>
      <c r="M27" s="37"/>
      <c r="N27" s="91"/>
      <c r="O27" s="107"/>
      <c r="P27" s="36"/>
      <c r="Q27" s="38"/>
      <c r="R27" s="211"/>
      <c r="S27" s="212"/>
      <c r="T27" s="212"/>
      <c r="U27" s="212"/>
      <c r="V27" s="213"/>
      <c r="W27" s="45" t="s">
        <v>18</v>
      </c>
      <c r="X27" s="146"/>
      <c r="Y27" s="147" t="s">
        <v>45</v>
      </c>
      <c r="Z27" s="148"/>
      <c r="AA27" s="149">
        <f t="shared" si="9"/>
        <v>0</v>
      </c>
      <c r="AB27" s="150"/>
      <c r="AC27" s="151" t="s">
        <v>45</v>
      </c>
      <c r="AD27" s="152"/>
      <c r="AE27" s="153">
        <f t="shared" si="10"/>
        <v>0</v>
      </c>
      <c r="AF27" s="154"/>
      <c r="AG27" s="155" t="s">
        <v>45</v>
      </c>
      <c r="AH27" s="156"/>
      <c r="AI27" s="157">
        <f t="shared" si="11"/>
        <v>0</v>
      </c>
    </row>
    <row r="28" spans="1:35" s="39" customFormat="1" ht="26.25" hidden="1" customHeight="1" x14ac:dyDescent="0.45">
      <c r="A28" s="26"/>
      <c r="B28" s="27"/>
      <c r="C28" s="28"/>
      <c r="D28" s="29"/>
      <c r="E28" s="30">
        <f t="shared" si="6"/>
        <v>0</v>
      </c>
      <c r="F28" s="31"/>
      <c r="G28" s="31"/>
      <c r="H28" s="32">
        <f t="shared" si="13"/>
        <v>0</v>
      </c>
      <c r="I28" s="33"/>
      <c r="J28" s="34">
        <f t="shared" si="8"/>
        <v>-90</v>
      </c>
      <c r="K28" s="35"/>
      <c r="L28" s="36"/>
      <c r="M28" s="37"/>
      <c r="N28" s="91"/>
      <c r="O28" s="107"/>
      <c r="P28" s="36"/>
      <c r="Q28" s="38"/>
      <c r="R28" s="211"/>
      <c r="S28" s="212"/>
      <c r="T28" s="212"/>
      <c r="U28" s="212"/>
      <c r="V28" s="213"/>
      <c r="W28" s="45" t="s">
        <v>18</v>
      </c>
      <c r="X28" s="146"/>
      <c r="Y28" s="147" t="s">
        <v>45</v>
      </c>
      <c r="Z28" s="148"/>
      <c r="AA28" s="149">
        <f t="shared" si="9"/>
        <v>0</v>
      </c>
      <c r="AB28" s="150"/>
      <c r="AC28" s="151" t="s">
        <v>45</v>
      </c>
      <c r="AD28" s="152"/>
      <c r="AE28" s="153">
        <f t="shared" si="10"/>
        <v>0</v>
      </c>
      <c r="AF28" s="154"/>
      <c r="AG28" s="155" t="s">
        <v>45</v>
      </c>
      <c r="AH28" s="156"/>
      <c r="AI28" s="157">
        <f t="shared" si="11"/>
        <v>0</v>
      </c>
    </row>
    <row r="29" spans="1:35" s="39" customFormat="1" ht="26.25" hidden="1" customHeight="1" x14ac:dyDescent="0.45">
      <c r="A29" s="26"/>
      <c r="B29" s="27"/>
      <c r="C29" s="28"/>
      <c r="D29" s="29"/>
      <c r="E29" s="30">
        <f t="shared" si="6"/>
        <v>0</v>
      </c>
      <c r="F29" s="31"/>
      <c r="G29" s="31"/>
      <c r="H29" s="32">
        <f t="shared" si="13"/>
        <v>0</v>
      </c>
      <c r="I29" s="33"/>
      <c r="J29" s="34">
        <f t="shared" si="8"/>
        <v>-90</v>
      </c>
      <c r="K29" s="35"/>
      <c r="L29" s="36"/>
      <c r="M29" s="37"/>
      <c r="N29" s="91"/>
      <c r="O29" s="107"/>
      <c r="P29" s="36"/>
      <c r="Q29" s="38"/>
      <c r="R29" s="211"/>
      <c r="S29" s="212"/>
      <c r="T29" s="212"/>
      <c r="U29" s="212"/>
      <c r="V29" s="213"/>
      <c r="W29" s="45" t="s">
        <v>18</v>
      </c>
      <c r="X29" s="146"/>
      <c r="Y29" s="147" t="s">
        <v>45</v>
      </c>
      <c r="Z29" s="148"/>
      <c r="AA29" s="149">
        <f t="shared" si="9"/>
        <v>0</v>
      </c>
      <c r="AB29" s="150"/>
      <c r="AC29" s="151" t="s">
        <v>45</v>
      </c>
      <c r="AD29" s="152"/>
      <c r="AE29" s="153">
        <f t="shared" si="10"/>
        <v>0</v>
      </c>
      <c r="AF29" s="154"/>
      <c r="AG29" s="155" t="s">
        <v>45</v>
      </c>
      <c r="AH29" s="156"/>
      <c r="AI29" s="157">
        <f t="shared" si="11"/>
        <v>0</v>
      </c>
    </row>
    <row r="30" spans="1:35" s="39" customFormat="1" ht="26.25" hidden="1" customHeight="1" x14ac:dyDescent="0.45">
      <c r="A30" s="26"/>
      <c r="B30" s="27"/>
      <c r="C30" s="28"/>
      <c r="D30" s="29"/>
      <c r="E30" s="30">
        <f t="shared" si="6"/>
        <v>0</v>
      </c>
      <c r="F30" s="31"/>
      <c r="G30" s="31"/>
      <c r="H30" s="32">
        <f t="shared" si="13"/>
        <v>0</v>
      </c>
      <c r="I30" s="33"/>
      <c r="J30" s="34">
        <f t="shared" si="8"/>
        <v>-90</v>
      </c>
      <c r="K30" s="35"/>
      <c r="L30" s="36"/>
      <c r="M30" s="37"/>
      <c r="N30" s="91"/>
      <c r="O30" s="107"/>
      <c r="P30" s="36"/>
      <c r="Q30" s="38"/>
      <c r="R30" s="211"/>
      <c r="S30" s="212"/>
      <c r="T30" s="212"/>
      <c r="U30" s="212"/>
      <c r="V30" s="213"/>
      <c r="W30" s="45" t="s">
        <v>18</v>
      </c>
      <c r="X30" s="146"/>
      <c r="Y30" s="147" t="s">
        <v>45</v>
      </c>
      <c r="Z30" s="148"/>
      <c r="AA30" s="149">
        <f t="shared" si="9"/>
        <v>0</v>
      </c>
      <c r="AB30" s="150"/>
      <c r="AC30" s="151" t="s">
        <v>45</v>
      </c>
      <c r="AD30" s="152"/>
      <c r="AE30" s="153">
        <f t="shared" si="10"/>
        <v>0</v>
      </c>
      <c r="AF30" s="154"/>
      <c r="AG30" s="155" t="s">
        <v>45</v>
      </c>
      <c r="AH30" s="156"/>
      <c r="AI30" s="157">
        <f t="shared" si="11"/>
        <v>0</v>
      </c>
    </row>
    <row r="31" spans="1:35" s="39" customFormat="1" ht="26.25" hidden="1" customHeight="1" x14ac:dyDescent="0.45">
      <c r="A31" s="26"/>
      <c r="B31" s="27"/>
      <c r="C31" s="28"/>
      <c r="D31" s="29"/>
      <c r="E31" s="30">
        <f t="shared" si="6"/>
        <v>0</v>
      </c>
      <c r="F31" s="31"/>
      <c r="G31" s="31"/>
      <c r="H31" s="32">
        <f t="shared" si="13"/>
        <v>0</v>
      </c>
      <c r="I31" s="33"/>
      <c r="J31" s="34">
        <f t="shared" si="8"/>
        <v>-90</v>
      </c>
      <c r="K31" s="35"/>
      <c r="L31" s="36"/>
      <c r="M31" s="37"/>
      <c r="N31" s="91"/>
      <c r="O31" s="107"/>
      <c r="P31" s="36"/>
      <c r="Q31" s="38"/>
      <c r="R31" s="211"/>
      <c r="S31" s="212"/>
      <c r="T31" s="212"/>
      <c r="U31" s="212"/>
      <c r="V31" s="213"/>
      <c r="W31" s="45" t="s">
        <v>18</v>
      </c>
      <c r="X31" s="146"/>
      <c r="Y31" s="147" t="s">
        <v>45</v>
      </c>
      <c r="Z31" s="148"/>
      <c r="AA31" s="149">
        <f t="shared" si="9"/>
        <v>0</v>
      </c>
      <c r="AB31" s="150"/>
      <c r="AC31" s="151" t="s">
        <v>45</v>
      </c>
      <c r="AD31" s="152"/>
      <c r="AE31" s="153">
        <f t="shared" si="10"/>
        <v>0</v>
      </c>
      <c r="AF31" s="154"/>
      <c r="AG31" s="155" t="s">
        <v>45</v>
      </c>
      <c r="AH31" s="156"/>
      <c r="AI31" s="157">
        <f t="shared" si="11"/>
        <v>0</v>
      </c>
    </row>
    <row r="32" spans="1:35" s="39" customFormat="1" ht="26.25" hidden="1" customHeight="1" x14ac:dyDescent="0.45">
      <c r="A32" s="26"/>
      <c r="B32" s="27"/>
      <c r="C32" s="28"/>
      <c r="D32" s="29"/>
      <c r="E32" s="30">
        <f t="shared" si="6"/>
        <v>0</v>
      </c>
      <c r="F32" s="31"/>
      <c r="G32" s="31"/>
      <c r="H32" s="32">
        <f t="shared" si="13"/>
        <v>0</v>
      </c>
      <c r="I32" s="33"/>
      <c r="J32" s="34">
        <f t="shared" si="8"/>
        <v>-90</v>
      </c>
      <c r="K32" s="35"/>
      <c r="L32" s="36"/>
      <c r="M32" s="37"/>
      <c r="N32" s="91"/>
      <c r="O32" s="107"/>
      <c r="P32" s="36"/>
      <c r="Q32" s="38"/>
      <c r="R32" s="211"/>
      <c r="S32" s="212"/>
      <c r="T32" s="212"/>
      <c r="U32" s="212"/>
      <c r="V32" s="213"/>
      <c r="W32" s="45" t="s">
        <v>18</v>
      </c>
      <c r="X32" s="146"/>
      <c r="Y32" s="147" t="s">
        <v>45</v>
      </c>
      <c r="Z32" s="148"/>
      <c r="AA32" s="149">
        <f t="shared" si="9"/>
        <v>0</v>
      </c>
      <c r="AB32" s="150"/>
      <c r="AC32" s="151" t="s">
        <v>45</v>
      </c>
      <c r="AD32" s="152"/>
      <c r="AE32" s="153">
        <f t="shared" si="10"/>
        <v>0</v>
      </c>
      <c r="AF32" s="154"/>
      <c r="AG32" s="155" t="s">
        <v>45</v>
      </c>
      <c r="AH32" s="156"/>
      <c r="AI32" s="157">
        <f t="shared" si="11"/>
        <v>0</v>
      </c>
    </row>
    <row r="33" spans="1:35" s="39" customFormat="1" ht="26.25" hidden="1" customHeight="1" x14ac:dyDescent="0.45">
      <c r="A33" s="26"/>
      <c r="B33" s="27"/>
      <c r="C33" s="28"/>
      <c r="D33" s="29"/>
      <c r="E33" s="30">
        <f t="shared" si="6"/>
        <v>0</v>
      </c>
      <c r="F33" s="31"/>
      <c r="G33" s="31"/>
      <c r="H33" s="32">
        <f t="shared" si="13"/>
        <v>0</v>
      </c>
      <c r="I33" s="33"/>
      <c r="J33" s="34">
        <f t="shared" si="8"/>
        <v>-90</v>
      </c>
      <c r="K33" s="35"/>
      <c r="L33" s="36"/>
      <c r="M33" s="37"/>
      <c r="N33" s="91"/>
      <c r="O33" s="107"/>
      <c r="P33" s="36"/>
      <c r="Q33" s="38"/>
      <c r="R33" s="211"/>
      <c r="S33" s="212"/>
      <c r="T33" s="212"/>
      <c r="U33" s="212"/>
      <c r="V33" s="213"/>
      <c r="W33" s="45" t="s">
        <v>18</v>
      </c>
      <c r="X33" s="146"/>
      <c r="Y33" s="147" t="s">
        <v>45</v>
      </c>
      <c r="Z33" s="148"/>
      <c r="AA33" s="149">
        <f t="shared" si="9"/>
        <v>0</v>
      </c>
      <c r="AB33" s="150"/>
      <c r="AC33" s="151" t="s">
        <v>45</v>
      </c>
      <c r="AD33" s="152"/>
      <c r="AE33" s="153">
        <f t="shared" si="10"/>
        <v>0</v>
      </c>
      <c r="AF33" s="154"/>
      <c r="AG33" s="155" t="s">
        <v>45</v>
      </c>
      <c r="AH33" s="156"/>
      <c r="AI33" s="157">
        <f t="shared" si="11"/>
        <v>0</v>
      </c>
    </row>
    <row r="34" spans="1:35" s="39" customFormat="1" ht="26.25" hidden="1" customHeight="1" x14ac:dyDescent="0.45">
      <c r="A34" s="26"/>
      <c r="B34" s="27"/>
      <c r="C34" s="28"/>
      <c r="D34" s="29"/>
      <c r="E34" s="30">
        <f t="shared" si="6"/>
        <v>0</v>
      </c>
      <c r="F34" s="31"/>
      <c r="G34" s="31"/>
      <c r="H34" s="32">
        <f t="shared" si="13"/>
        <v>0</v>
      </c>
      <c r="I34" s="33"/>
      <c r="J34" s="34">
        <f t="shared" si="8"/>
        <v>-90</v>
      </c>
      <c r="K34" s="35"/>
      <c r="L34" s="36"/>
      <c r="M34" s="37"/>
      <c r="N34" s="91"/>
      <c r="O34" s="107"/>
      <c r="P34" s="36"/>
      <c r="Q34" s="38"/>
      <c r="R34" s="211"/>
      <c r="S34" s="212"/>
      <c r="T34" s="212"/>
      <c r="U34" s="212"/>
      <c r="V34" s="213"/>
      <c r="W34" s="45" t="s">
        <v>18</v>
      </c>
      <c r="X34" s="146"/>
      <c r="Y34" s="147" t="s">
        <v>45</v>
      </c>
      <c r="Z34" s="148"/>
      <c r="AA34" s="149">
        <f t="shared" si="9"/>
        <v>0</v>
      </c>
      <c r="AB34" s="150"/>
      <c r="AC34" s="151" t="s">
        <v>45</v>
      </c>
      <c r="AD34" s="152"/>
      <c r="AE34" s="153">
        <f t="shared" si="10"/>
        <v>0</v>
      </c>
      <c r="AF34" s="154"/>
      <c r="AG34" s="155" t="s">
        <v>45</v>
      </c>
      <c r="AH34" s="156"/>
      <c r="AI34" s="157">
        <f t="shared" si="11"/>
        <v>0</v>
      </c>
    </row>
    <row r="35" spans="1:35" s="39" customFormat="1" ht="26.25" hidden="1" customHeight="1" x14ac:dyDescent="0.45">
      <c r="A35" s="26"/>
      <c r="B35" s="27"/>
      <c r="C35" s="28"/>
      <c r="D35" s="29"/>
      <c r="E35" s="30">
        <f t="shared" si="6"/>
        <v>0</v>
      </c>
      <c r="F35" s="31"/>
      <c r="G35" s="31"/>
      <c r="H35" s="32">
        <f>E35-G35-F35</f>
        <v>0</v>
      </c>
      <c r="I35" s="33"/>
      <c r="J35" s="34">
        <f t="shared" si="8"/>
        <v>-90</v>
      </c>
      <c r="K35" s="35"/>
      <c r="L35" s="36"/>
      <c r="M35" s="37"/>
      <c r="N35" s="91"/>
      <c r="O35" s="107"/>
      <c r="P35" s="36"/>
      <c r="Q35" s="38"/>
      <c r="R35" s="211"/>
      <c r="S35" s="212"/>
      <c r="T35" s="212"/>
      <c r="U35" s="212"/>
      <c r="V35" s="213"/>
      <c r="W35" s="45" t="s">
        <v>18</v>
      </c>
      <c r="X35" s="146"/>
      <c r="Y35" s="147" t="s">
        <v>45</v>
      </c>
      <c r="Z35" s="148"/>
      <c r="AA35" s="149">
        <f t="shared" si="9"/>
        <v>0</v>
      </c>
      <c r="AB35" s="150"/>
      <c r="AC35" s="151" t="s">
        <v>45</v>
      </c>
      <c r="AD35" s="152"/>
      <c r="AE35" s="153">
        <f t="shared" si="10"/>
        <v>0</v>
      </c>
      <c r="AF35" s="154"/>
      <c r="AG35" s="155" t="s">
        <v>45</v>
      </c>
      <c r="AH35" s="156"/>
      <c r="AI35" s="157">
        <f t="shared" si="11"/>
        <v>0</v>
      </c>
    </row>
    <row r="36" spans="1:35" s="39" customFormat="1" ht="26.25" hidden="1" customHeight="1" x14ac:dyDescent="0.45">
      <c r="A36" s="26"/>
      <c r="B36" s="27"/>
      <c r="C36" s="28"/>
      <c r="D36" s="29"/>
      <c r="E36" s="30">
        <f t="shared" si="6"/>
        <v>0</v>
      </c>
      <c r="F36" s="31"/>
      <c r="G36" s="31"/>
      <c r="H36" s="32">
        <f t="shared" ref="H36:H42" si="14">E36-G36-F36</f>
        <v>0</v>
      </c>
      <c r="I36" s="33"/>
      <c r="J36" s="34">
        <f t="shared" si="8"/>
        <v>-90</v>
      </c>
      <c r="K36" s="35"/>
      <c r="L36" s="36"/>
      <c r="M36" s="37"/>
      <c r="N36" s="91"/>
      <c r="O36" s="107"/>
      <c r="P36" s="36"/>
      <c r="Q36" s="38"/>
      <c r="R36" s="211"/>
      <c r="S36" s="212"/>
      <c r="T36" s="212"/>
      <c r="U36" s="212"/>
      <c r="V36" s="213"/>
      <c r="W36" s="45" t="s">
        <v>18</v>
      </c>
      <c r="X36" s="146"/>
      <c r="Y36" s="147" t="s">
        <v>45</v>
      </c>
      <c r="Z36" s="148"/>
      <c r="AA36" s="149">
        <f t="shared" si="9"/>
        <v>0</v>
      </c>
      <c r="AB36" s="150"/>
      <c r="AC36" s="151" t="s">
        <v>45</v>
      </c>
      <c r="AD36" s="152"/>
      <c r="AE36" s="153">
        <f t="shared" si="10"/>
        <v>0</v>
      </c>
      <c r="AF36" s="154"/>
      <c r="AG36" s="155" t="s">
        <v>45</v>
      </c>
      <c r="AH36" s="156"/>
      <c r="AI36" s="157">
        <f t="shared" si="11"/>
        <v>0</v>
      </c>
    </row>
    <row r="37" spans="1:35" s="39" customFormat="1" ht="26.25" hidden="1" customHeight="1" x14ac:dyDescent="0.45">
      <c r="A37" s="26"/>
      <c r="B37" s="27"/>
      <c r="C37" s="28"/>
      <c r="D37" s="29"/>
      <c r="E37" s="30">
        <f t="shared" si="6"/>
        <v>0</v>
      </c>
      <c r="F37" s="31"/>
      <c r="G37" s="31"/>
      <c r="H37" s="32">
        <f t="shared" si="14"/>
        <v>0</v>
      </c>
      <c r="I37" s="33"/>
      <c r="J37" s="34">
        <f t="shared" si="8"/>
        <v>-90</v>
      </c>
      <c r="K37" s="35"/>
      <c r="L37" s="36"/>
      <c r="M37" s="37"/>
      <c r="N37" s="91"/>
      <c r="O37" s="107"/>
      <c r="P37" s="36"/>
      <c r="Q37" s="38"/>
      <c r="R37" s="211"/>
      <c r="S37" s="212"/>
      <c r="T37" s="212"/>
      <c r="U37" s="212"/>
      <c r="V37" s="213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0"/>
        <v>0</v>
      </c>
      <c r="AF37" s="154"/>
      <c r="AG37" s="155" t="s">
        <v>45</v>
      </c>
      <c r="AH37" s="156"/>
      <c r="AI37" s="157">
        <f t="shared" si="11"/>
        <v>0</v>
      </c>
    </row>
    <row r="38" spans="1:35" s="39" customFormat="1" ht="26.25" hidden="1" customHeight="1" x14ac:dyDescent="0.45">
      <c r="A38" s="26"/>
      <c r="B38" s="27"/>
      <c r="C38" s="28"/>
      <c r="D38" s="29"/>
      <c r="E38" s="30">
        <f t="shared" si="6"/>
        <v>0</v>
      </c>
      <c r="F38" s="31"/>
      <c r="G38" s="31"/>
      <c r="H38" s="32">
        <f t="shared" si="14"/>
        <v>0</v>
      </c>
      <c r="I38" s="33"/>
      <c r="J38" s="34">
        <f t="shared" si="8"/>
        <v>-90</v>
      </c>
      <c r="K38" s="35"/>
      <c r="L38" s="36"/>
      <c r="M38" s="37"/>
      <c r="N38" s="91"/>
      <c r="O38" s="107"/>
      <c r="P38" s="36"/>
      <c r="Q38" s="38"/>
      <c r="R38" s="211"/>
      <c r="S38" s="212"/>
      <c r="T38" s="212"/>
      <c r="U38" s="212"/>
      <c r="V38" s="213"/>
      <c r="W38" s="45" t="s">
        <v>18</v>
      </c>
      <c r="X38" s="146"/>
      <c r="Y38" s="147" t="s">
        <v>45</v>
      </c>
      <c r="Z38" s="148"/>
      <c r="AA38" s="149">
        <f t="shared" ref="AA38:AA56" si="15">X38+Z38</f>
        <v>0</v>
      </c>
      <c r="AB38" s="150"/>
      <c r="AC38" s="151" t="s">
        <v>45</v>
      </c>
      <c r="AD38" s="152"/>
      <c r="AE38" s="153">
        <f t="shared" si="10"/>
        <v>0</v>
      </c>
      <c r="AF38" s="154"/>
      <c r="AG38" s="155" t="s">
        <v>45</v>
      </c>
      <c r="AH38" s="156"/>
      <c r="AI38" s="157">
        <f t="shared" si="11"/>
        <v>0</v>
      </c>
    </row>
    <row r="39" spans="1:35" s="39" customFormat="1" ht="26.25" hidden="1" customHeight="1" x14ac:dyDescent="0.45">
      <c r="A39" s="26"/>
      <c r="B39" s="27"/>
      <c r="C39" s="28"/>
      <c r="D39" s="29"/>
      <c r="E39" s="30">
        <f t="shared" si="6"/>
        <v>0</v>
      </c>
      <c r="F39" s="31"/>
      <c r="G39" s="31"/>
      <c r="H39" s="32">
        <f t="shared" si="14"/>
        <v>0</v>
      </c>
      <c r="I39" s="33"/>
      <c r="J39" s="34">
        <f t="shared" si="8"/>
        <v>-90</v>
      </c>
      <c r="K39" s="35"/>
      <c r="L39" s="36"/>
      <c r="M39" s="37"/>
      <c r="N39" s="91"/>
      <c r="O39" s="107"/>
      <c r="P39" s="36"/>
      <c r="Q39" s="38"/>
      <c r="R39" s="211"/>
      <c r="S39" s="212"/>
      <c r="T39" s="212"/>
      <c r="U39" s="212"/>
      <c r="V39" s="213"/>
      <c r="W39" s="45" t="s">
        <v>18</v>
      </c>
      <c r="X39" s="146"/>
      <c r="Y39" s="147" t="s">
        <v>45</v>
      </c>
      <c r="Z39" s="148"/>
      <c r="AA39" s="149">
        <f t="shared" si="15"/>
        <v>0</v>
      </c>
      <c r="AB39" s="150"/>
      <c r="AC39" s="151" t="s">
        <v>45</v>
      </c>
      <c r="AD39" s="152"/>
      <c r="AE39" s="153">
        <f t="shared" si="10"/>
        <v>0</v>
      </c>
      <c r="AF39" s="154"/>
      <c r="AG39" s="155" t="s">
        <v>45</v>
      </c>
      <c r="AH39" s="156"/>
      <c r="AI39" s="157">
        <f t="shared" si="11"/>
        <v>0</v>
      </c>
    </row>
    <row r="40" spans="1:35" s="39" customFormat="1" ht="26.25" hidden="1" customHeight="1" x14ac:dyDescent="0.45">
      <c r="A40" s="26"/>
      <c r="B40" s="27"/>
      <c r="C40" s="28"/>
      <c r="D40" s="29"/>
      <c r="E40" s="30">
        <f t="shared" si="6"/>
        <v>0</v>
      </c>
      <c r="F40" s="31"/>
      <c r="G40" s="31"/>
      <c r="H40" s="32">
        <f t="shared" si="14"/>
        <v>0</v>
      </c>
      <c r="I40" s="33"/>
      <c r="J40" s="34">
        <f t="shared" si="8"/>
        <v>-90</v>
      </c>
      <c r="K40" s="35"/>
      <c r="L40" s="36"/>
      <c r="M40" s="37"/>
      <c r="N40" s="91"/>
      <c r="O40" s="107"/>
      <c r="P40" s="36"/>
      <c r="Q40" s="38"/>
      <c r="R40" s="211"/>
      <c r="S40" s="212"/>
      <c r="T40" s="212"/>
      <c r="U40" s="212"/>
      <c r="V40" s="213"/>
      <c r="W40" s="45" t="s">
        <v>18</v>
      </c>
      <c r="X40" s="146"/>
      <c r="Y40" s="147" t="s">
        <v>45</v>
      </c>
      <c r="Z40" s="148"/>
      <c r="AA40" s="149">
        <f t="shared" si="15"/>
        <v>0</v>
      </c>
      <c r="AB40" s="150"/>
      <c r="AC40" s="151" t="s">
        <v>45</v>
      </c>
      <c r="AD40" s="152"/>
      <c r="AE40" s="153">
        <f t="shared" si="10"/>
        <v>0</v>
      </c>
      <c r="AF40" s="154"/>
      <c r="AG40" s="155" t="s">
        <v>45</v>
      </c>
      <c r="AH40" s="156"/>
      <c r="AI40" s="157">
        <f t="shared" si="11"/>
        <v>0</v>
      </c>
    </row>
    <row r="41" spans="1:35" s="39" customFormat="1" ht="26.25" hidden="1" customHeight="1" x14ac:dyDescent="0.45">
      <c r="A41" s="26"/>
      <c r="B41" s="27"/>
      <c r="C41" s="28"/>
      <c r="D41" s="29"/>
      <c r="E41" s="30">
        <f t="shared" si="6"/>
        <v>0</v>
      </c>
      <c r="F41" s="31"/>
      <c r="G41" s="31"/>
      <c r="H41" s="32">
        <f t="shared" si="14"/>
        <v>0</v>
      </c>
      <c r="I41" s="33"/>
      <c r="J41" s="34">
        <f t="shared" si="8"/>
        <v>-90</v>
      </c>
      <c r="K41" s="35"/>
      <c r="L41" s="36"/>
      <c r="M41" s="37"/>
      <c r="N41" s="91"/>
      <c r="O41" s="107"/>
      <c r="P41" s="36"/>
      <c r="Q41" s="38"/>
      <c r="R41" s="211"/>
      <c r="S41" s="212"/>
      <c r="T41" s="212"/>
      <c r="U41" s="212"/>
      <c r="V41" s="213"/>
      <c r="W41" s="45" t="s">
        <v>18</v>
      </c>
      <c r="X41" s="146"/>
      <c r="Y41" s="147" t="s">
        <v>45</v>
      </c>
      <c r="Z41" s="148"/>
      <c r="AA41" s="149">
        <f t="shared" si="15"/>
        <v>0</v>
      </c>
      <c r="AB41" s="150"/>
      <c r="AC41" s="151" t="s">
        <v>45</v>
      </c>
      <c r="AD41" s="152"/>
      <c r="AE41" s="153">
        <f t="shared" si="10"/>
        <v>0</v>
      </c>
      <c r="AF41" s="154"/>
      <c r="AG41" s="155" t="s">
        <v>45</v>
      </c>
      <c r="AH41" s="156"/>
      <c r="AI41" s="157">
        <f t="shared" si="11"/>
        <v>0</v>
      </c>
    </row>
    <row r="42" spans="1:35" s="39" customFormat="1" ht="26.25" hidden="1" customHeight="1" x14ac:dyDescent="0.45">
      <c r="A42" s="26"/>
      <c r="B42" s="27"/>
      <c r="C42" s="28"/>
      <c r="D42" s="29"/>
      <c r="E42" s="30">
        <f t="shared" si="6"/>
        <v>0</v>
      </c>
      <c r="F42" s="31"/>
      <c r="G42" s="31"/>
      <c r="H42" s="32">
        <f t="shared" si="14"/>
        <v>0</v>
      </c>
      <c r="I42" s="33"/>
      <c r="J42" s="34">
        <f t="shared" si="8"/>
        <v>-90</v>
      </c>
      <c r="K42" s="35"/>
      <c r="L42" s="36"/>
      <c r="M42" s="37"/>
      <c r="N42" s="91"/>
      <c r="O42" s="107"/>
      <c r="P42" s="36"/>
      <c r="Q42" s="38"/>
      <c r="R42" s="211"/>
      <c r="S42" s="212"/>
      <c r="T42" s="212"/>
      <c r="U42" s="212"/>
      <c r="V42" s="213"/>
      <c r="W42" s="45" t="s">
        <v>18</v>
      </c>
      <c r="X42" s="146"/>
      <c r="Y42" s="147" t="s">
        <v>45</v>
      </c>
      <c r="Z42" s="148"/>
      <c r="AA42" s="149">
        <f t="shared" si="15"/>
        <v>0</v>
      </c>
      <c r="AB42" s="150"/>
      <c r="AC42" s="151" t="s">
        <v>45</v>
      </c>
      <c r="AD42" s="152"/>
      <c r="AE42" s="153">
        <f t="shared" si="10"/>
        <v>0</v>
      </c>
      <c r="AF42" s="154"/>
      <c r="AG42" s="155" t="s">
        <v>45</v>
      </c>
      <c r="AH42" s="156"/>
      <c r="AI42" s="157">
        <f t="shared" si="11"/>
        <v>0</v>
      </c>
    </row>
    <row r="43" spans="1:35" s="39" customFormat="1" ht="26.25" hidden="1" customHeight="1" x14ac:dyDescent="0.45">
      <c r="A43" s="26"/>
      <c r="B43" s="27"/>
      <c r="C43" s="28"/>
      <c r="D43" s="29"/>
      <c r="E43" s="30">
        <f t="shared" si="6"/>
        <v>0</v>
      </c>
      <c r="F43" s="31"/>
      <c r="G43" s="31"/>
      <c r="H43" s="32">
        <f>E43-G43-F43</f>
        <v>0</v>
      </c>
      <c r="I43" s="33"/>
      <c r="J43" s="34">
        <f t="shared" si="8"/>
        <v>-90</v>
      </c>
      <c r="K43" s="35"/>
      <c r="L43" s="36"/>
      <c r="M43" s="37"/>
      <c r="N43" s="91"/>
      <c r="O43" s="107"/>
      <c r="P43" s="36"/>
      <c r="Q43" s="38"/>
      <c r="R43" s="211"/>
      <c r="S43" s="212"/>
      <c r="T43" s="212"/>
      <c r="U43" s="212"/>
      <c r="V43" s="213"/>
      <c r="W43" s="45" t="s">
        <v>18</v>
      </c>
      <c r="X43" s="146"/>
      <c r="Y43" s="147" t="s">
        <v>45</v>
      </c>
      <c r="Z43" s="148"/>
      <c r="AA43" s="149">
        <f t="shared" si="15"/>
        <v>0</v>
      </c>
      <c r="AB43" s="150"/>
      <c r="AC43" s="151" t="s">
        <v>45</v>
      </c>
      <c r="AD43" s="152"/>
      <c r="AE43" s="153">
        <f t="shared" si="10"/>
        <v>0</v>
      </c>
      <c r="AF43" s="154"/>
      <c r="AG43" s="155" t="s">
        <v>45</v>
      </c>
      <c r="AH43" s="156"/>
      <c r="AI43" s="157">
        <f t="shared" si="11"/>
        <v>0</v>
      </c>
    </row>
    <row r="44" spans="1:35" s="39" customFormat="1" ht="26.25" hidden="1" customHeight="1" x14ac:dyDescent="0.45">
      <c r="A44" s="26"/>
      <c r="B44" s="27"/>
      <c r="C44" s="28"/>
      <c r="D44" s="29"/>
      <c r="E44" s="30">
        <f t="shared" si="6"/>
        <v>0</v>
      </c>
      <c r="F44" s="31"/>
      <c r="G44" s="31"/>
      <c r="H44" s="32">
        <f t="shared" ref="H44:H49" si="16">E44-G44-F44</f>
        <v>0</v>
      </c>
      <c r="I44" s="33"/>
      <c r="J44" s="34">
        <f t="shared" si="8"/>
        <v>-90</v>
      </c>
      <c r="K44" s="35"/>
      <c r="L44" s="36"/>
      <c r="M44" s="37"/>
      <c r="N44" s="91"/>
      <c r="O44" s="107"/>
      <c r="P44" s="36"/>
      <c r="Q44" s="38"/>
      <c r="R44" s="211"/>
      <c r="S44" s="212"/>
      <c r="T44" s="212"/>
      <c r="U44" s="212"/>
      <c r="V44" s="213"/>
      <c r="W44" s="45" t="s">
        <v>18</v>
      </c>
      <c r="X44" s="146"/>
      <c r="Y44" s="147" t="s">
        <v>45</v>
      </c>
      <c r="Z44" s="148"/>
      <c r="AA44" s="149">
        <f t="shared" si="15"/>
        <v>0</v>
      </c>
      <c r="AB44" s="150"/>
      <c r="AC44" s="151" t="s">
        <v>45</v>
      </c>
      <c r="AD44" s="152"/>
      <c r="AE44" s="153">
        <f t="shared" si="10"/>
        <v>0</v>
      </c>
      <c r="AF44" s="154"/>
      <c r="AG44" s="155" t="s">
        <v>45</v>
      </c>
      <c r="AH44" s="156"/>
      <c r="AI44" s="157">
        <f t="shared" si="11"/>
        <v>0</v>
      </c>
    </row>
    <row r="45" spans="1:35" s="39" customFormat="1" ht="26.25" hidden="1" customHeight="1" x14ac:dyDescent="0.45">
      <c r="A45" s="26"/>
      <c r="B45" s="27"/>
      <c r="C45" s="28"/>
      <c r="D45" s="29"/>
      <c r="E45" s="30">
        <f t="shared" si="6"/>
        <v>0</v>
      </c>
      <c r="F45" s="31"/>
      <c r="G45" s="31"/>
      <c r="H45" s="32">
        <f t="shared" si="16"/>
        <v>0</v>
      </c>
      <c r="I45" s="33"/>
      <c r="J45" s="34">
        <f t="shared" si="8"/>
        <v>-90</v>
      </c>
      <c r="K45" s="35"/>
      <c r="L45" s="36"/>
      <c r="M45" s="37"/>
      <c r="N45" s="91"/>
      <c r="O45" s="107"/>
      <c r="P45" s="36"/>
      <c r="Q45" s="38"/>
      <c r="R45" s="211"/>
      <c r="S45" s="212"/>
      <c r="T45" s="212"/>
      <c r="U45" s="212"/>
      <c r="V45" s="213"/>
      <c r="W45" s="45" t="s">
        <v>18</v>
      </c>
      <c r="X45" s="146"/>
      <c r="Y45" s="147" t="s">
        <v>45</v>
      </c>
      <c r="Z45" s="148"/>
      <c r="AA45" s="149">
        <f t="shared" si="15"/>
        <v>0</v>
      </c>
      <c r="AB45" s="150"/>
      <c r="AC45" s="151" t="s">
        <v>45</v>
      </c>
      <c r="AD45" s="152"/>
      <c r="AE45" s="153">
        <f t="shared" si="10"/>
        <v>0</v>
      </c>
      <c r="AF45" s="154"/>
      <c r="AG45" s="155" t="s">
        <v>45</v>
      </c>
      <c r="AH45" s="156"/>
      <c r="AI45" s="157">
        <f t="shared" si="11"/>
        <v>0</v>
      </c>
    </row>
    <row r="46" spans="1:35" s="39" customFormat="1" ht="26.25" hidden="1" customHeight="1" x14ac:dyDescent="0.45">
      <c r="A46" s="26"/>
      <c r="B46" s="27"/>
      <c r="C46" s="28"/>
      <c r="D46" s="29"/>
      <c r="E46" s="30">
        <f t="shared" si="6"/>
        <v>0</v>
      </c>
      <c r="F46" s="31"/>
      <c r="G46" s="31"/>
      <c r="H46" s="32">
        <f t="shared" si="16"/>
        <v>0</v>
      </c>
      <c r="I46" s="33"/>
      <c r="J46" s="34">
        <f t="shared" si="8"/>
        <v>-90</v>
      </c>
      <c r="K46" s="35"/>
      <c r="L46" s="36"/>
      <c r="M46" s="37"/>
      <c r="N46" s="91"/>
      <c r="O46" s="107"/>
      <c r="P46" s="36"/>
      <c r="Q46" s="38"/>
      <c r="R46" s="211"/>
      <c r="S46" s="212"/>
      <c r="T46" s="212"/>
      <c r="U46" s="212"/>
      <c r="V46" s="213"/>
      <c r="W46" s="45" t="s">
        <v>18</v>
      </c>
      <c r="X46" s="146"/>
      <c r="Y46" s="147" t="s">
        <v>45</v>
      </c>
      <c r="Z46" s="148"/>
      <c r="AA46" s="149">
        <f t="shared" si="15"/>
        <v>0</v>
      </c>
      <c r="AB46" s="150"/>
      <c r="AC46" s="151" t="s">
        <v>45</v>
      </c>
      <c r="AD46" s="152"/>
      <c r="AE46" s="153">
        <f t="shared" si="10"/>
        <v>0</v>
      </c>
      <c r="AF46" s="154"/>
      <c r="AG46" s="155" t="s">
        <v>45</v>
      </c>
      <c r="AH46" s="156"/>
      <c r="AI46" s="157">
        <f t="shared" si="11"/>
        <v>0</v>
      </c>
    </row>
    <row r="47" spans="1:35" s="39" customFormat="1" ht="26.25" hidden="1" customHeight="1" x14ac:dyDescent="0.45">
      <c r="A47" s="26"/>
      <c r="B47" s="27"/>
      <c r="C47" s="28"/>
      <c r="D47" s="29"/>
      <c r="E47" s="30">
        <f t="shared" si="6"/>
        <v>0</v>
      </c>
      <c r="F47" s="31"/>
      <c r="G47" s="31"/>
      <c r="H47" s="32">
        <f t="shared" si="16"/>
        <v>0</v>
      </c>
      <c r="I47" s="33"/>
      <c r="J47" s="34">
        <f t="shared" si="8"/>
        <v>-90</v>
      </c>
      <c r="K47" s="35"/>
      <c r="L47" s="36"/>
      <c r="M47" s="37"/>
      <c r="N47" s="91"/>
      <c r="O47" s="107"/>
      <c r="P47" s="36"/>
      <c r="Q47" s="38"/>
      <c r="R47" s="211"/>
      <c r="S47" s="212"/>
      <c r="T47" s="212"/>
      <c r="U47" s="212"/>
      <c r="V47" s="213"/>
      <c r="W47" s="45" t="s">
        <v>18</v>
      </c>
      <c r="X47" s="146"/>
      <c r="Y47" s="147" t="s">
        <v>45</v>
      </c>
      <c r="Z47" s="148"/>
      <c r="AA47" s="149">
        <f t="shared" si="15"/>
        <v>0</v>
      </c>
      <c r="AB47" s="150"/>
      <c r="AC47" s="151" t="s">
        <v>45</v>
      </c>
      <c r="AD47" s="152"/>
      <c r="AE47" s="153">
        <f t="shared" si="10"/>
        <v>0</v>
      </c>
      <c r="AF47" s="154"/>
      <c r="AG47" s="155" t="s">
        <v>45</v>
      </c>
      <c r="AH47" s="156"/>
      <c r="AI47" s="157">
        <f t="shared" si="11"/>
        <v>0</v>
      </c>
    </row>
    <row r="48" spans="1:35" s="39" customFormat="1" ht="26.25" hidden="1" customHeight="1" x14ac:dyDescent="0.45">
      <c r="A48" s="26"/>
      <c r="B48" s="27"/>
      <c r="C48" s="28"/>
      <c r="D48" s="29"/>
      <c r="E48" s="30">
        <f t="shared" si="6"/>
        <v>0</v>
      </c>
      <c r="F48" s="31"/>
      <c r="G48" s="31"/>
      <c r="H48" s="32">
        <f t="shared" si="16"/>
        <v>0</v>
      </c>
      <c r="I48" s="33"/>
      <c r="J48" s="34">
        <f t="shared" si="8"/>
        <v>-90</v>
      </c>
      <c r="K48" s="35"/>
      <c r="L48" s="36"/>
      <c r="M48" s="37"/>
      <c r="N48" s="91"/>
      <c r="O48" s="107"/>
      <c r="P48" s="36"/>
      <c r="Q48" s="38"/>
      <c r="R48" s="211"/>
      <c r="S48" s="212"/>
      <c r="T48" s="212"/>
      <c r="U48" s="212"/>
      <c r="V48" s="213"/>
      <c r="W48" s="45" t="s">
        <v>18</v>
      </c>
      <c r="X48" s="146"/>
      <c r="Y48" s="147" t="s">
        <v>45</v>
      </c>
      <c r="Z48" s="148"/>
      <c r="AA48" s="149">
        <f t="shared" si="15"/>
        <v>0</v>
      </c>
      <c r="AB48" s="150"/>
      <c r="AC48" s="151" t="s">
        <v>45</v>
      </c>
      <c r="AD48" s="152"/>
      <c r="AE48" s="153">
        <f t="shared" si="10"/>
        <v>0</v>
      </c>
      <c r="AF48" s="154"/>
      <c r="AG48" s="155" t="s">
        <v>45</v>
      </c>
      <c r="AH48" s="156"/>
      <c r="AI48" s="157">
        <f t="shared" si="11"/>
        <v>0</v>
      </c>
    </row>
    <row r="49" spans="1:35" s="39" customFormat="1" ht="26.25" hidden="1" customHeight="1" x14ac:dyDescent="0.45">
      <c r="A49" s="26"/>
      <c r="B49" s="27"/>
      <c r="C49" s="28"/>
      <c r="D49" s="29"/>
      <c r="E49" s="30">
        <f t="shared" si="6"/>
        <v>0</v>
      </c>
      <c r="F49" s="31"/>
      <c r="G49" s="31"/>
      <c r="H49" s="32">
        <f t="shared" si="16"/>
        <v>0</v>
      </c>
      <c r="I49" s="33"/>
      <c r="J49" s="34">
        <f t="shared" si="8"/>
        <v>-90</v>
      </c>
      <c r="K49" s="35"/>
      <c r="L49" s="36"/>
      <c r="M49" s="37"/>
      <c r="N49" s="91"/>
      <c r="O49" s="107"/>
      <c r="P49" s="36"/>
      <c r="Q49" s="38"/>
      <c r="R49" s="211"/>
      <c r="S49" s="212"/>
      <c r="T49" s="212"/>
      <c r="U49" s="212"/>
      <c r="V49" s="213"/>
      <c r="W49" s="45" t="s">
        <v>18</v>
      </c>
      <c r="X49" s="146"/>
      <c r="Y49" s="147" t="s">
        <v>45</v>
      </c>
      <c r="Z49" s="148"/>
      <c r="AA49" s="149">
        <f t="shared" si="15"/>
        <v>0</v>
      </c>
      <c r="AB49" s="150"/>
      <c r="AC49" s="151" t="s">
        <v>45</v>
      </c>
      <c r="AD49" s="152"/>
      <c r="AE49" s="153">
        <f t="shared" si="10"/>
        <v>0</v>
      </c>
      <c r="AF49" s="154"/>
      <c r="AG49" s="155" t="s">
        <v>45</v>
      </c>
      <c r="AH49" s="156"/>
      <c r="AI49" s="157">
        <f t="shared" si="11"/>
        <v>0</v>
      </c>
    </row>
    <row r="50" spans="1:35" s="39" customFormat="1" ht="26.25" hidden="1" customHeight="1" x14ac:dyDescent="0.45">
      <c r="A50" s="26"/>
      <c r="B50" s="27"/>
      <c r="C50" s="28"/>
      <c r="D50" s="29"/>
      <c r="E50" s="30">
        <f t="shared" si="6"/>
        <v>0</v>
      </c>
      <c r="F50" s="31"/>
      <c r="G50" s="31"/>
      <c r="H50" s="32">
        <f>E50-G50-F50</f>
        <v>0</v>
      </c>
      <c r="I50" s="33"/>
      <c r="J50" s="34">
        <f t="shared" si="8"/>
        <v>-90</v>
      </c>
      <c r="K50" s="35"/>
      <c r="L50" s="36"/>
      <c r="M50" s="37"/>
      <c r="N50" s="91"/>
      <c r="O50" s="107"/>
      <c r="P50" s="36"/>
      <c r="Q50" s="38"/>
      <c r="R50" s="211"/>
      <c r="S50" s="212"/>
      <c r="T50" s="212"/>
      <c r="U50" s="212"/>
      <c r="V50" s="213"/>
      <c r="W50" s="45" t="s">
        <v>18</v>
      </c>
      <c r="X50" s="146"/>
      <c r="Y50" s="147" t="s">
        <v>45</v>
      </c>
      <c r="Z50" s="148"/>
      <c r="AA50" s="149">
        <f t="shared" si="15"/>
        <v>0</v>
      </c>
      <c r="AB50" s="150"/>
      <c r="AC50" s="151" t="s">
        <v>45</v>
      </c>
      <c r="AD50" s="152"/>
      <c r="AE50" s="153">
        <f t="shared" si="10"/>
        <v>0</v>
      </c>
      <c r="AF50" s="154"/>
      <c r="AG50" s="155" t="s">
        <v>45</v>
      </c>
      <c r="AH50" s="156"/>
      <c r="AI50" s="157">
        <f t="shared" si="11"/>
        <v>0</v>
      </c>
    </row>
    <row r="51" spans="1:35" s="39" customFormat="1" ht="26.25" hidden="1" customHeight="1" x14ac:dyDescent="0.45">
      <c r="A51" s="26"/>
      <c r="B51" s="27"/>
      <c r="C51" s="28"/>
      <c r="D51" s="29"/>
      <c r="E51" s="30">
        <f t="shared" si="6"/>
        <v>0</v>
      </c>
      <c r="F51" s="31"/>
      <c r="G51" s="31"/>
      <c r="H51" s="32">
        <f t="shared" ref="H51:H57" si="17">E51-G51-F51</f>
        <v>0</v>
      </c>
      <c r="I51" s="33"/>
      <c r="J51" s="34">
        <f t="shared" si="8"/>
        <v>-90</v>
      </c>
      <c r="K51" s="35"/>
      <c r="L51" s="36"/>
      <c r="M51" s="37"/>
      <c r="N51" s="91"/>
      <c r="O51" s="107"/>
      <c r="P51" s="36"/>
      <c r="Q51" s="38"/>
      <c r="R51" s="211"/>
      <c r="S51" s="212"/>
      <c r="T51" s="212"/>
      <c r="U51" s="212"/>
      <c r="V51" s="213"/>
      <c r="W51" s="45" t="s">
        <v>18</v>
      </c>
      <c r="X51" s="146"/>
      <c r="Y51" s="147" t="s">
        <v>45</v>
      </c>
      <c r="Z51" s="148"/>
      <c r="AA51" s="149">
        <f t="shared" si="15"/>
        <v>0</v>
      </c>
      <c r="AB51" s="150"/>
      <c r="AC51" s="151" t="s">
        <v>45</v>
      </c>
      <c r="AD51" s="152"/>
      <c r="AE51" s="153">
        <f t="shared" si="10"/>
        <v>0</v>
      </c>
      <c r="AF51" s="154"/>
      <c r="AG51" s="155" t="s">
        <v>45</v>
      </c>
      <c r="AH51" s="156"/>
      <c r="AI51" s="157">
        <f t="shared" si="11"/>
        <v>0</v>
      </c>
    </row>
    <row r="52" spans="1:35" s="39" customFormat="1" ht="26.25" hidden="1" customHeight="1" x14ac:dyDescent="0.45">
      <c r="A52" s="26"/>
      <c r="B52" s="27"/>
      <c r="C52" s="28"/>
      <c r="D52" s="29"/>
      <c r="E52" s="30">
        <f t="shared" si="6"/>
        <v>0</v>
      </c>
      <c r="F52" s="31"/>
      <c r="G52" s="31"/>
      <c r="H52" s="32">
        <f t="shared" si="17"/>
        <v>0</v>
      </c>
      <c r="I52" s="33"/>
      <c r="J52" s="34">
        <f t="shared" si="8"/>
        <v>-90</v>
      </c>
      <c r="K52" s="35"/>
      <c r="L52" s="36"/>
      <c r="M52" s="37"/>
      <c r="N52" s="91"/>
      <c r="O52" s="107"/>
      <c r="P52" s="36"/>
      <c r="Q52" s="38"/>
      <c r="R52" s="211"/>
      <c r="S52" s="212"/>
      <c r="T52" s="212"/>
      <c r="U52" s="212"/>
      <c r="V52" s="213"/>
      <c r="W52" s="45" t="s">
        <v>18</v>
      </c>
      <c r="X52" s="146"/>
      <c r="Y52" s="147" t="s">
        <v>45</v>
      </c>
      <c r="Z52" s="148"/>
      <c r="AA52" s="149">
        <f t="shared" si="15"/>
        <v>0</v>
      </c>
      <c r="AB52" s="150"/>
      <c r="AC52" s="151" t="s">
        <v>45</v>
      </c>
      <c r="AD52" s="152"/>
      <c r="AE52" s="153">
        <f t="shared" si="10"/>
        <v>0</v>
      </c>
      <c r="AF52" s="154"/>
      <c r="AG52" s="155" t="s">
        <v>45</v>
      </c>
      <c r="AH52" s="156"/>
      <c r="AI52" s="157">
        <f t="shared" si="11"/>
        <v>0</v>
      </c>
    </row>
    <row r="53" spans="1:35" s="39" customFormat="1" ht="26.25" hidden="1" customHeight="1" x14ac:dyDescent="0.45">
      <c r="A53" s="26"/>
      <c r="B53" s="27"/>
      <c r="C53" s="28"/>
      <c r="D53" s="29"/>
      <c r="E53" s="30">
        <f t="shared" si="6"/>
        <v>0</v>
      </c>
      <c r="F53" s="31"/>
      <c r="G53" s="31"/>
      <c r="H53" s="32">
        <f t="shared" si="17"/>
        <v>0</v>
      </c>
      <c r="I53" s="33"/>
      <c r="J53" s="34">
        <f t="shared" si="8"/>
        <v>-90</v>
      </c>
      <c r="K53" s="35"/>
      <c r="L53" s="36"/>
      <c r="M53" s="37"/>
      <c r="N53" s="91"/>
      <c r="O53" s="107"/>
      <c r="P53" s="36"/>
      <c r="Q53" s="38"/>
      <c r="R53" s="211"/>
      <c r="S53" s="212"/>
      <c r="T53" s="212"/>
      <c r="U53" s="212"/>
      <c r="V53" s="213"/>
      <c r="W53" s="45" t="s">
        <v>18</v>
      </c>
      <c r="X53" s="146"/>
      <c r="Y53" s="147" t="s">
        <v>45</v>
      </c>
      <c r="Z53" s="148"/>
      <c r="AA53" s="149">
        <f t="shared" si="15"/>
        <v>0</v>
      </c>
      <c r="AB53" s="150"/>
      <c r="AC53" s="151" t="s">
        <v>45</v>
      </c>
      <c r="AD53" s="152"/>
      <c r="AE53" s="153">
        <f t="shared" si="10"/>
        <v>0</v>
      </c>
      <c r="AF53" s="154"/>
      <c r="AG53" s="155" t="s">
        <v>45</v>
      </c>
      <c r="AH53" s="156"/>
      <c r="AI53" s="157">
        <f t="shared" si="11"/>
        <v>0</v>
      </c>
    </row>
    <row r="54" spans="1:35" s="39" customFormat="1" ht="26.25" hidden="1" customHeight="1" x14ac:dyDescent="0.45">
      <c r="A54" s="26"/>
      <c r="B54" s="27"/>
      <c r="C54" s="28"/>
      <c r="D54" s="29"/>
      <c r="E54" s="30">
        <f t="shared" si="6"/>
        <v>0</v>
      </c>
      <c r="F54" s="31"/>
      <c r="G54" s="31"/>
      <c r="H54" s="32">
        <f t="shared" si="17"/>
        <v>0</v>
      </c>
      <c r="I54" s="33"/>
      <c r="J54" s="34">
        <f t="shared" si="8"/>
        <v>-90</v>
      </c>
      <c r="K54" s="35"/>
      <c r="L54" s="36"/>
      <c r="M54" s="37"/>
      <c r="N54" s="91"/>
      <c r="O54" s="107"/>
      <c r="P54" s="36"/>
      <c r="Q54" s="38"/>
      <c r="R54" s="211"/>
      <c r="S54" s="212"/>
      <c r="T54" s="212"/>
      <c r="U54" s="212"/>
      <c r="V54" s="213"/>
      <c r="W54" s="45" t="s">
        <v>18</v>
      </c>
      <c r="X54" s="146"/>
      <c r="Y54" s="147" t="s">
        <v>45</v>
      </c>
      <c r="Z54" s="148"/>
      <c r="AA54" s="149">
        <f t="shared" si="15"/>
        <v>0</v>
      </c>
      <c r="AB54" s="150"/>
      <c r="AC54" s="151" t="s">
        <v>45</v>
      </c>
      <c r="AD54" s="152"/>
      <c r="AE54" s="153">
        <f t="shared" si="10"/>
        <v>0</v>
      </c>
      <c r="AF54" s="154"/>
      <c r="AG54" s="155" t="s">
        <v>45</v>
      </c>
      <c r="AH54" s="156"/>
      <c r="AI54" s="157">
        <f t="shared" si="11"/>
        <v>0</v>
      </c>
    </row>
    <row r="55" spans="1:35" s="39" customFormat="1" ht="26.25" hidden="1" customHeight="1" x14ac:dyDescent="0.45">
      <c r="A55" s="26"/>
      <c r="B55" s="27"/>
      <c r="C55" s="28"/>
      <c r="D55" s="29"/>
      <c r="E55" s="30">
        <f t="shared" si="6"/>
        <v>0</v>
      </c>
      <c r="F55" s="31"/>
      <c r="G55" s="31"/>
      <c r="H55" s="32">
        <f t="shared" si="17"/>
        <v>0</v>
      </c>
      <c r="I55" s="33"/>
      <c r="J55" s="34">
        <f t="shared" si="8"/>
        <v>-90</v>
      </c>
      <c r="K55" s="35"/>
      <c r="L55" s="36"/>
      <c r="M55" s="37"/>
      <c r="N55" s="91"/>
      <c r="O55" s="107"/>
      <c r="P55" s="36"/>
      <c r="Q55" s="38"/>
      <c r="R55" s="211"/>
      <c r="S55" s="212"/>
      <c r="T55" s="212"/>
      <c r="U55" s="212"/>
      <c r="V55" s="213"/>
      <c r="W55" s="45" t="s">
        <v>18</v>
      </c>
      <c r="X55" s="146"/>
      <c r="Y55" s="147" t="s">
        <v>45</v>
      </c>
      <c r="Z55" s="148"/>
      <c r="AA55" s="149">
        <f t="shared" si="15"/>
        <v>0</v>
      </c>
      <c r="AB55" s="150"/>
      <c r="AC55" s="151" t="s">
        <v>45</v>
      </c>
      <c r="AD55" s="152"/>
      <c r="AE55" s="153">
        <f t="shared" si="10"/>
        <v>0</v>
      </c>
      <c r="AF55" s="154"/>
      <c r="AG55" s="155" t="s">
        <v>45</v>
      </c>
      <c r="AH55" s="156"/>
      <c r="AI55" s="157">
        <f t="shared" si="11"/>
        <v>0</v>
      </c>
    </row>
    <row r="56" spans="1:35" s="39" customFormat="1" ht="26.25" hidden="1" customHeight="1" x14ac:dyDescent="0.45">
      <c r="A56" s="26"/>
      <c r="B56" s="27"/>
      <c r="C56" s="28"/>
      <c r="D56" s="29"/>
      <c r="E56" s="30">
        <f t="shared" si="6"/>
        <v>0</v>
      </c>
      <c r="F56" s="31"/>
      <c r="G56" s="31"/>
      <c r="H56" s="32">
        <f t="shared" si="17"/>
        <v>0</v>
      </c>
      <c r="I56" s="33"/>
      <c r="J56" s="34">
        <f t="shared" si="8"/>
        <v>-90</v>
      </c>
      <c r="K56" s="35"/>
      <c r="L56" s="36"/>
      <c r="M56" s="37"/>
      <c r="N56" s="91"/>
      <c r="O56" s="107"/>
      <c r="P56" s="36"/>
      <c r="Q56" s="38"/>
      <c r="R56" s="211"/>
      <c r="S56" s="212"/>
      <c r="T56" s="212"/>
      <c r="U56" s="212"/>
      <c r="V56" s="213"/>
      <c r="W56" s="45" t="s">
        <v>18</v>
      </c>
      <c r="X56" s="146"/>
      <c r="Y56" s="147" t="s">
        <v>45</v>
      </c>
      <c r="Z56" s="148"/>
      <c r="AA56" s="149">
        <f t="shared" si="15"/>
        <v>0</v>
      </c>
      <c r="AB56" s="150"/>
      <c r="AC56" s="151" t="s">
        <v>45</v>
      </c>
      <c r="AD56" s="152"/>
      <c r="AE56" s="153">
        <f t="shared" si="10"/>
        <v>0</v>
      </c>
      <c r="AF56" s="154"/>
      <c r="AG56" s="155" t="s">
        <v>45</v>
      </c>
      <c r="AH56" s="156"/>
      <c r="AI56" s="157">
        <f t="shared" si="11"/>
        <v>0</v>
      </c>
    </row>
    <row r="57" spans="1:35" s="39" customFormat="1" ht="26.25" hidden="1" customHeight="1" x14ac:dyDescent="0.45">
      <c r="A57" s="26"/>
      <c r="B57" s="27"/>
      <c r="C57" s="28"/>
      <c r="D57" s="29"/>
      <c r="E57" s="30">
        <f t="shared" si="6"/>
        <v>0</v>
      </c>
      <c r="F57" s="31"/>
      <c r="G57" s="31"/>
      <c r="H57" s="32">
        <f t="shared" si="17"/>
        <v>0</v>
      </c>
      <c r="I57" s="33"/>
      <c r="J57" s="34">
        <f t="shared" si="8"/>
        <v>-90</v>
      </c>
      <c r="K57" s="35"/>
      <c r="L57" s="36"/>
      <c r="M57" s="37"/>
      <c r="N57" s="91"/>
      <c r="O57" s="107"/>
      <c r="P57" s="36"/>
      <c r="Q57" s="38"/>
      <c r="R57" s="211"/>
      <c r="S57" s="212"/>
      <c r="T57" s="212"/>
      <c r="U57" s="212"/>
      <c r="V57" s="213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 x14ac:dyDescent="0.45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8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23"/>
      <c r="S58" s="224"/>
      <c r="T58" s="224"/>
      <c r="U58" s="224"/>
      <c r="V58" s="225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 x14ac:dyDescent="0.5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26"/>
      <c r="S59" s="227"/>
      <c r="T59" s="227"/>
      <c r="U59" s="227"/>
      <c r="V59" s="228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 x14ac:dyDescent="0.45">
      <c r="B60" s="64"/>
      <c r="D60" s="65"/>
      <c r="E60" s="66">
        <f>SUM(E2:E59)</f>
        <v>125</v>
      </c>
      <c r="F60" s="67">
        <f>SUM(F2:F59)</f>
        <v>6</v>
      </c>
      <c r="G60" s="67">
        <f>SUM(G2:G59)</f>
        <v>22</v>
      </c>
      <c r="H60" s="68">
        <f>E60-F60-G60</f>
        <v>97</v>
      </c>
      <c r="I60" s="69">
        <f>SUM(I2:I59)</f>
        <v>119</v>
      </c>
      <c r="J60" s="70" t="e">
        <f t="shared" ref="J60:Q60" si="18">SUM(J2:J59)</f>
        <v>#VALUE!</v>
      </c>
      <c r="K60" s="71">
        <f>SUM(K2:K59)</f>
        <v>70</v>
      </c>
      <c r="L60" s="72">
        <f>SUM(L2:L59)</f>
        <v>0</v>
      </c>
      <c r="M60" s="73">
        <f t="shared" si="18"/>
        <v>12</v>
      </c>
      <c r="N60" s="94">
        <f t="shared" si="18"/>
        <v>28</v>
      </c>
      <c r="O60" s="105">
        <f>SUM(O2:O59)</f>
        <v>8</v>
      </c>
      <c r="P60" s="99">
        <f t="shared" si="18"/>
        <v>2</v>
      </c>
      <c r="Q60" s="73">
        <f t="shared" si="18"/>
        <v>3</v>
      </c>
      <c r="R60" s="74">
        <f>SUM(L60:Q60)</f>
        <v>53</v>
      </c>
      <c r="S60" s="229" t="s">
        <v>19</v>
      </c>
      <c r="T60" s="230"/>
      <c r="U60" s="230"/>
      <c r="V60" s="231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 x14ac:dyDescent="0.5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20"/>
      <c r="T61" s="221"/>
      <c r="U61" s="221"/>
      <c r="V61" s="222"/>
    </row>
    <row r="62" spans="1:35" s="75" customFormat="1" x14ac:dyDescent="0.45">
      <c r="A62"/>
      <c r="B62" s="1"/>
      <c r="I62" s="85">
        <f>I60+G60</f>
        <v>141</v>
      </c>
      <c r="J62" s="63"/>
      <c r="K62" s="86"/>
      <c r="M62" s="75">
        <f>L60+M60</f>
        <v>12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 x14ac:dyDescent="0.45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9" priority="1" stopIfTrue="1" operator="equal">
      <formula>-90</formula>
    </cfRule>
  </conditionalFormatting>
  <conditionalFormatting sqref="J3:J58">
    <cfRule type="cellIs" dxfId="18" priority="2" operator="equal">
      <formula>0</formula>
    </cfRule>
    <cfRule type="cellIs" dxfId="17" priority="3" operator="lessThan">
      <formula>0</formula>
    </cfRule>
    <cfRule type="cellIs" dxfId="16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A4B-A388-4E4A-A885-94F4AA8410C6}">
  <sheetPr>
    <tabColor rgb="FFFFC000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B22" sqref="B22"/>
    </sheetView>
  </sheetViews>
  <sheetFormatPr defaultRowHeight="14.25" x14ac:dyDescent="0.4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 x14ac:dyDescent="0.45">
      <c r="A1" s="118">
        <v>45387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6" t="s">
        <v>14</v>
      </c>
      <c r="S1" s="197"/>
      <c r="T1" s="197"/>
      <c r="U1" s="197"/>
      <c r="V1" s="19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 x14ac:dyDescent="0.45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99"/>
      <c r="S2" s="200"/>
      <c r="T2" s="200"/>
      <c r="U2" s="200"/>
      <c r="V2" s="20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 x14ac:dyDescent="0.45">
      <c r="A3" s="26">
        <v>0.41666666666666669</v>
      </c>
      <c r="B3" s="164" t="s">
        <v>68</v>
      </c>
      <c r="C3" s="28">
        <v>4587</v>
      </c>
      <c r="D3" s="29">
        <v>4603</v>
      </c>
      <c r="E3" s="30">
        <f t="shared" ref="E3" si="0">IF(ISBLANK(D3),0,(D3-C3+1))</f>
        <v>17</v>
      </c>
      <c r="F3" s="31">
        <v>1</v>
      </c>
      <c r="G3" s="31">
        <v>0</v>
      </c>
      <c r="H3" s="32">
        <f t="shared" ref="H3" si="1">E3-G3-F3</f>
        <v>16</v>
      </c>
      <c r="I3" s="166">
        <f>16+0</f>
        <v>16</v>
      </c>
      <c r="J3" s="34">
        <f>IF(ISBLANK(I3),-90,(-((I3)-SUM(L3:O3,K3))))</f>
        <v>0</v>
      </c>
      <c r="K3" s="167">
        <v>10</v>
      </c>
      <c r="L3" s="36">
        <v>0</v>
      </c>
      <c r="M3" s="37">
        <v>1</v>
      </c>
      <c r="N3" s="91">
        <v>5</v>
      </c>
      <c r="O3" s="107">
        <v>0</v>
      </c>
      <c r="P3" s="168">
        <v>0</v>
      </c>
      <c r="Q3" s="169">
        <v>0</v>
      </c>
      <c r="R3" s="285"/>
      <c r="S3" s="286"/>
      <c r="T3" s="286"/>
      <c r="U3" s="286"/>
      <c r="V3" s="287"/>
      <c r="W3" s="45" t="s">
        <v>18</v>
      </c>
      <c r="X3" s="146"/>
      <c r="Y3" s="147" t="s">
        <v>45</v>
      </c>
      <c r="Z3" s="148"/>
      <c r="AA3" s="149">
        <f t="shared" ref="AA3" si="2">X3+Z3</f>
        <v>0</v>
      </c>
      <c r="AB3" s="150"/>
      <c r="AC3" s="151" t="s">
        <v>45</v>
      </c>
      <c r="AD3" s="152"/>
      <c r="AE3" s="153">
        <f t="shared" ref="AE3" si="3">AB3+AD3</f>
        <v>0</v>
      </c>
      <c r="AF3" s="154"/>
      <c r="AG3" s="155" t="s">
        <v>45</v>
      </c>
      <c r="AH3" s="156"/>
      <c r="AI3" s="157">
        <f t="shared" ref="AI3" si="4">AF3+AH3</f>
        <v>0</v>
      </c>
    </row>
    <row r="4" spans="1:35" s="39" customFormat="1" ht="15" customHeight="1" x14ac:dyDescent="0.45">
      <c r="A4" s="172">
        <v>0.4375</v>
      </c>
      <c r="B4" s="173" t="s">
        <v>99</v>
      </c>
      <c r="C4" s="42" t="s">
        <v>18</v>
      </c>
      <c r="D4" s="43" t="s">
        <v>18</v>
      </c>
      <c r="E4" s="30" t="s">
        <v>18</v>
      </c>
      <c r="F4" s="44" t="s">
        <v>18</v>
      </c>
      <c r="G4" s="45" t="s">
        <v>18</v>
      </c>
      <c r="H4" s="32" t="s">
        <v>18</v>
      </c>
      <c r="I4" s="46" t="s">
        <v>18</v>
      </c>
      <c r="J4" s="34" t="e">
        <f t="shared" ref="J4:J22" si="5">IF(ISBLANK(I4),-90,(-((I4)-SUM(L4:O4,K4))))</f>
        <v>#VALUE!</v>
      </c>
      <c r="K4" s="47" t="s">
        <v>18</v>
      </c>
      <c r="L4" s="48" t="s">
        <v>18</v>
      </c>
      <c r="M4" s="49" t="s">
        <v>18</v>
      </c>
      <c r="N4" s="92" t="s">
        <v>18</v>
      </c>
      <c r="O4" s="103" t="s">
        <v>18</v>
      </c>
      <c r="P4" s="48" t="s">
        <v>18</v>
      </c>
      <c r="Q4" s="50" t="s">
        <v>18</v>
      </c>
      <c r="R4" s="254" t="s">
        <v>109</v>
      </c>
      <c r="S4" s="255"/>
      <c r="T4" s="255"/>
      <c r="U4" s="255"/>
      <c r="V4" s="256"/>
      <c r="W4" s="45"/>
      <c r="X4" s="146" t="s">
        <v>18</v>
      </c>
      <c r="Y4" s="147" t="s">
        <v>18</v>
      </c>
      <c r="Z4" s="148" t="s">
        <v>18</v>
      </c>
      <c r="AA4" s="149" t="s">
        <v>18</v>
      </c>
      <c r="AB4" s="150" t="s">
        <v>18</v>
      </c>
      <c r="AC4" s="151" t="s">
        <v>18</v>
      </c>
      <c r="AD4" s="152" t="s">
        <v>18</v>
      </c>
      <c r="AE4" s="153" t="s">
        <v>18</v>
      </c>
      <c r="AF4" s="154" t="s">
        <v>18</v>
      </c>
      <c r="AG4" s="155" t="s">
        <v>18</v>
      </c>
      <c r="AH4" s="156" t="s">
        <v>18</v>
      </c>
      <c r="AI4" s="157" t="s">
        <v>18</v>
      </c>
    </row>
    <row r="5" spans="1:35" s="39" customFormat="1" ht="26.25" customHeight="1" x14ac:dyDescent="0.45">
      <c r="A5" s="26">
        <v>0.45833333333333331</v>
      </c>
      <c r="B5" s="164" t="s">
        <v>73</v>
      </c>
      <c r="C5" s="28">
        <v>4604</v>
      </c>
      <c r="D5" s="29">
        <v>4622</v>
      </c>
      <c r="E5" s="30">
        <f t="shared" ref="E5:E20" si="6">IF(ISBLANK(D5),0,(D5-C5+1))</f>
        <v>19</v>
      </c>
      <c r="F5" s="31">
        <v>1</v>
      </c>
      <c r="G5" s="31">
        <v>3</v>
      </c>
      <c r="H5" s="32">
        <f t="shared" ref="H5:H20" si="7">E5-G5-F5</f>
        <v>15</v>
      </c>
      <c r="I5" s="166">
        <f>15+3</f>
        <v>18</v>
      </c>
      <c r="J5" s="34">
        <f t="shared" si="5"/>
        <v>1</v>
      </c>
      <c r="K5" s="167">
        <v>12</v>
      </c>
      <c r="L5" s="36">
        <v>0</v>
      </c>
      <c r="M5" s="37">
        <v>2</v>
      </c>
      <c r="N5" s="91">
        <v>5</v>
      </c>
      <c r="O5" s="107">
        <v>0</v>
      </c>
      <c r="P5" s="168">
        <v>0</v>
      </c>
      <c r="Q5" s="169">
        <v>0</v>
      </c>
      <c r="R5" s="261" t="s">
        <v>110</v>
      </c>
      <c r="S5" s="262"/>
      <c r="T5" s="262"/>
      <c r="U5" s="262"/>
      <c r="V5" s="263"/>
      <c r="W5" s="45" t="s">
        <v>18</v>
      </c>
      <c r="X5" s="146"/>
      <c r="Y5" s="147" t="s">
        <v>45</v>
      </c>
      <c r="Z5" s="148"/>
      <c r="AA5" s="149">
        <f t="shared" ref="AA5:AA20" si="8">X5+Z5</f>
        <v>0</v>
      </c>
      <c r="AB5" s="150"/>
      <c r="AC5" s="151" t="s">
        <v>45</v>
      </c>
      <c r="AD5" s="152"/>
      <c r="AE5" s="153">
        <f t="shared" ref="AE5:AE20" si="9">AB5+AD5</f>
        <v>0</v>
      </c>
      <c r="AF5" s="154"/>
      <c r="AG5" s="155" t="s">
        <v>45</v>
      </c>
      <c r="AH5" s="156"/>
      <c r="AI5" s="157">
        <f t="shared" ref="AI5:AI20" si="10">AF5+AH5</f>
        <v>0</v>
      </c>
    </row>
    <row r="6" spans="1:35" s="39" customFormat="1" ht="26.25" customHeight="1" x14ac:dyDescent="0.45">
      <c r="A6" s="26">
        <v>0.47916666666666669</v>
      </c>
      <c r="B6" s="164" t="s">
        <v>101</v>
      </c>
      <c r="C6" s="28">
        <v>4623</v>
      </c>
      <c r="D6" s="29">
        <v>4634</v>
      </c>
      <c r="E6" s="30">
        <f t="shared" si="6"/>
        <v>12</v>
      </c>
      <c r="F6" s="31">
        <v>1</v>
      </c>
      <c r="G6" s="31">
        <v>4</v>
      </c>
      <c r="H6" s="32">
        <f t="shared" si="7"/>
        <v>7</v>
      </c>
      <c r="I6" s="166">
        <f>7+4</f>
        <v>11</v>
      </c>
      <c r="J6" s="34">
        <f>IF(ISBLANK(I6),-90,(-((I6)-SUM(L6:O6,K6))))</f>
        <v>2</v>
      </c>
      <c r="K6" s="167">
        <v>10</v>
      </c>
      <c r="L6" s="36">
        <v>0</v>
      </c>
      <c r="M6" s="37">
        <v>2</v>
      </c>
      <c r="N6" s="91">
        <v>0</v>
      </c>
      <c r="O6" s="107">
        <v>1</v>
      </c>
      <c r="P6" s="168">
        <v>0</v>
      </c>
      <c r="Q6" s="169">
        <v>0</v>
      </c>
      <c r="R6" s="261" t="s">
        <v>111</v>
      </c>
      <c r="S6" s="262"/>
      <c r="T6" s="262"/>
      <c r="U6" s="262"/>
      <c r="V6" s="263"/>
      <c r="W6" s="45" t="s">
        <v>18</v>
      </c>
      <c r="X6" s="146"/>
      <c r="Y6" s="147" t="s">
        <v>45</v>
      </c>
      <c r="Z6" s="148"/>
      <c r="AA6" s="149">
        <f t="shared" si="8"/>
        <v>0</v>
      </c>
      <c r="AB6" s="150"/>
      <c r="AC6" s="151" t="s">
        <v>45</v>
      </c>
      <c r="AD6" s="152"/>
      <c r="AE6" s="153">
        <f t="shared" si="9"/>
        <v>0</v>
      </c>
      <c r="AF6" s="154"/>
      <c r="AG6" s="155" t="s">
        <v>45</v>
      </c>
      <c r="AH6" s="156"/>
      <c r="AI6" s="157">
        <f t="shared" si="10"/>
        <v>0</v>
      </c>
    </row>
    <row r="7" spans="1:35" s="39" customFormat="1" ht="26.25" customHeight="1" x14ac:dyDescent="0.45">
      <c r="A7" s="26">
        <v>0.5</v>
      </c>
      <c r="B7" s="164" t="s">
        <v>68</v>
      </c>
      <c r="C7" s="28">
        <v>4635</v>
      </c>
      <c r="D7" s="29">
        <v>4654</v>
      </c>
      <c r="E7" s="30">
        <f t="shared" si="6"/>
        <v>20</v>
      </c>
      <c r="F7" s="31">
        <v>0</v>
      </c>
      <c r="G7" s="31">
        <v>4</v>
      </c>
      <c r="H7" s="32">
        <f t="shared" si="7"/>
        <v>16</v>
      </c>
      <c r="I7" s="166">
        <f>16+4</f>
        <v>20</v>
      </c>
      <c r="J7" s="34">
        <f t="shared" si="5"/>
        <v>1</v>
      </c>
      <c r="K7" s="167">
        <v>9</v>
      </c>
      <c r="L7" s="36">
        <v>0</v>
      </c>
      <c r="M7" s="37">
        <v>6</v>
      </c>
      <c r="N7" s="91">
        <v>4</v>
      </c>
      <c r="O7" s="107">
        <v>2</v>
      </c>
      <c r="P7" s="168">
        <v>0</v>
      </c>
      <c r="Q7" s="169">
        <v>0</v>
      </c>
      <c r="R7" s="261" t="s">
        <v>112</v>
      </c>
      <c r="S7" s="262"/>
      <c r="T7" s="262"/>
      <c r="U7" s="262"/>
      <c r="V7" s="263"/>
      <c r="W7" s="45" t="s">
        <v>18</v>
      </c>
      <c r="X7" s="146"/>
      <c r="Y7" s="147" t="s">
        <v>45</v>
      </c>
      <c r="Z7" s="148"/>
      <c r="AA7" s="149">
        <f t="shared" si="8"/>
        <v>0</v>
      </c>
      <c r="AB7" s="150"/>
      <c r="AC7" s="151" t="s">
        <v>45</v>
      </c>
      <c r="AD7" s="152"/>
      <c r="AE7" s="153">
        <f t="shared" si="9"/>
        <v>0</v>
      </c>
      <c r="AF7" s="154"/>
      <c r="AG7" s="155" t="s">
        <v>45</v>
      </c>
      <c r="AH7" s="156"/>
      <c r="AI7" s="157">
        <f t="shared" si="10"/>
        <v>0</v>
      </c>
    </row>
    <row r="8" spans="1:35" s="39" customFormat="1" ht="26.25" customHeight="1" x14ac:dyDescent="0.45">
      <c r="A8" s="26">
        <v>0.52083333333333337</v>
      </c>
      <c r="B8" s="164" t="s">
        <v>89</v>
      </c>
      <c r="C8" s="28">
        <v>4655</v>
      </c>
      <c r="D8" s="29">
        <v>4669</v>
      </c>
      <c r="E8" s="30">
        <f t="shared" si="6"/>
        <v>15</v>
      </c>
      <c r="F8" s="31">
        <v>0</v>
      </c>
      <c r="G8" s="31">
        <v>2</v>
      </c>
      <c r="H8" s="32">
        <f t="shared" si="7"/>
        <v>13</v>
      </c>
      <c r="I8" s="166">
        <f>13+2</f>
        <v>15</v>
      </c>
      <c r="J8" s="34">
        <f t="shared" si="5"/>
        <v>0</v>
      </c>
      <c r="K8" s="167">
        <v>8</v>
      </c>
      <c r="L8" s="36">
        <v>0</v>
      </c>
      <c r="M8" s="37">
        <v>1</v>
      </c>
      <c r="N8" s="91">
        <v>5</v>
      </c>
      <c r="O8" s="107">
        <v>1</v>
      </c>
      <c r="P8" s="168">
        <v>1</v>
      </c>
      <c r="Q8" s="169">
        <v>0</v>
      </c>
      <c r="R8" s="291"/>
      <c r="S8" s="292"/>
      <c r="T8" s="292"/>
      <c r="U8" s="292"/>
      <c r="V8" s="293"/>
      <c r="W8" s="45" t="s">
        <v>18</v>
      </c>
      <c r="X8" s="146"/>
      <c r="Y8" s="147" t="s">
        <v>45</v>
      </c>
      <c r="Z8" s="148"/>
      <c r="AA8" s="149">
        <f t="shared" si="8"/>
        <v>0</v>
      </c>
      <c r="AB8" s="150"/>
      <c r="AC8" s="151" t="s">
        <v>45</v>
      </c>
      <c r="AD8" s="152"/>
      <c r="AE8" s="153">
        <f t="shared" si="9"/>
        <v>0</v>
      </c>
      <c r="AF8" s="154"/>
      <c r="AG8" s="155" t="s">
        <v>45</v>
      </c>
      <c r="AH8" s="156"/>
      <c r="AI8" s="157">
        <f t="shared" si="10"/>
        <v>0</v>
      </c>
    </row>
    <row r="9" spans="1:35" s="39" customFormat="1" ht="26.25" customHeight="1" x14ac:dyDescent="0.45">
      <c r="A9" s="26">
        <v>4.1666666666666664E-2</v>
      </c>
      <c r="B9" s="164" t="s">
        <v>100</v>
      </c>
      <c r="C9" s="28">
        <v>4670</v>
      </c>
      <c r="D9" s="29">
        <v>4685</v>
      </c>
      <c r="E9" s="30">
        <f t="shared" si="6"/>
        <v>16</v>
      </c>
      <c r="F9" s="31">
        <v>0</v>
      </c>
      <c r="G9" s="31">
        <v>0</v>
      </c>
      <c r="H9" s="32">
        <f t="shared" si="7"/>
        <v>16</v>
      </c>
      <c r="I9" s="166">
        <f>16+0</f>
        <v>16</v>
      </c>
      <c r="J9" s="34">
        <f t="shared" si="5"/>
        <v>0</v>
      </c>
      <c r="K9" s="167">
        <v>3</v>
      </c>
      <c r="L9" s="36">
        <v>0</v>
      </c>
      <c r="M9" s="37">
        <v>6</v>
      </c>
      <c r="N9" s="91">
        <v>7</v>
      </c>
      <c r="O9" s="107">
        <v>0</v>
      </c>
      <c r="P9" s="168">
        <v>0</v>
      </c>
      <c r="Q9" s="169">
        <v>0</v>
      </c>
      <c r="R9" s="291"/>
      <c r="S9" s="292"/>
      <c r="T9" s="292"/>
      <c r="U9" s="292"/>
      <c r="V9" s="293"/>
      <c r="W9" s="45" t="s">
        <v>18</v>
      </c>
      <c r="X9" s="146"/>
      <c r="Y9" s="147" t="s">
        <v>45</v>
      </c>
      <c r="Z9" s="148"/>
      <c r="AA9" s="149">
        <f t="shared" si="8"/>
        <v>0</v>
      </c>
      <c r="AB9" s="150"/>
      <c r="AC9" s="151" t="s">
        <v>45</v>
      </c>
      <c r="AD9" s="152"/>
      <c r="AE9" s="153">
        <f t="shared" si="9"/>
        <v>0</v>
      </c>
      <c r="AF9" s="154"/>
      <c r="AG9" s="155" t="s">
        <v>45</v>
      </c>
      <c r="AH9" s="156"/>
      <c r="AI9" s="157">
        <f t="shared" si="10"/>
        <v>0</v>
      </c>
    </row>
    <row r="10" spans="1:35" s="39" customFormat="1" ht="26.25" customHeight="1" x14ac:dyDescent="0.45">
      <c r="A10" s="26">
        <v>6.25E-2</v>
      </c>
      <c r="B10" s="164" t="s">
        <v>73</v>
      </c>
      <c r="C10" s="28">
        <v>4686</v>
      </c>
      <c r="D10" s="29">
        <v>4696</v>
      </c>
      <c r="E10" s="30">
        <f t="shared" si="6"/>
        <v>11</v>
      </c>
      <c r="F10" s="31">
        <v>3</v>
      </c>
      <c r="G10" s="31">
        <v>0</v>
      </c>
      <c r="H10" s="32">
        <f t="shared" si="7"/>
        <v>8</v>
      </c>
      <c r="I10" s="166">
        <f>8+0</f>
        <v>8</v>
      </c>
      <c r="J10" s="34">
        <f t="shared" si="5"/>
        <v>0</v>
      </c>
      <c r="K10" s="167">
        <v>4</v>
      </c>
      <c r="L10" s="36">
        <v>0</v>
      </c>
      <c r="M10" s="37">
        <v>2</v>
      </c>
      <c r="N10" s="91">
        <v>2</v>
      </c>
      <c r="O10" s="107">
        <v>0</v>
      </c>
      <c r="P10" s="168">
        <v>0</v>
      </c>
      <c r="Q10" s="169">
        <v>0</v>
      </c>
      <c r="R10" s="261" t="s">
        <v>113</v>
      </c>
      <c r="S10" s="262"/>
      <c r="T10" s="262"/>
      <c r="U10" s="262"/>
      <c r="V10" s="263"/>
      <c r="W10" s="45" t="s">
        <v>18</v>
      </c>
      <c r="X10" s="146"/>
      <c r="Y10" s="147" t="s">
        <v>45</v>
      </c>
      <c r="Z10" s="148"/>
      <c r="AA10" s="149">
        <f t="shared" si="8"/>
        <v>0</v>
      </c>
      <c r="AB10" s="150"/>
      <c r="AC10" s="151" t="s">
        <v>45</v>
      </c>
      <c r="AD10" s="152"/>
      <c r="AE10" s="153">
        <f t="shared" si="9"/>
        <v>0</v>
      </c>
      <c r="AF10" s="154"/>
      <c r="AG10" s="155" t="s">
        <v>45</v>
      </c>
      <c r="AH10" s="156"/>
      <c r="AI10" s="157">
        <f t="shared" si="10"/>
        <v>0</v>
      </c>
    </row>
    <row r="11" spans="1:35" s="39" customFormat="1" ht="26.25" customHeight="1" x14ac:dyDescent="0.45">
      <c r="A11" s="26">
        <v>8.3333333333333329E-2</v>
      </c>
      <c r="B11" s="164" t="s">
        <v>101</v>
      </c>
      <c r="C11" s="28">
        <v>4697</v>
      </c>
      <c r="D11" s="29">
        <v>4707</v>
      </c>
      <c r="E11" s="30">
        <f t="shared" si="6"/>
        <v>11</v>
      </c>
      <c r="F11" s="31">
        <v>0</v>
      </c>
      <c r="G11" s="31">
        <v>1</v>
      </c>
      <c r="H11" s="32">
        <f t="shared" si="7"/>
        <v>10</v>
      </c>
      <c r="I11" s="166">
        <f>10+1</f>
        <v>11</v>
      </c>
      <c r="J11" s="34">
        <f t="shared" si="5"/>
        <v>0</v>
      </c>
      <c r="K11" s="167">
        <v>10</v>
      </c>
      <c r="L11" s="36">
        <v>0</v>
      </c>
      <c r="M11" s="37">
        <v>0</v>
      </c>
      <c r="N11" s="91">
        <v>1</v>
      </c>
      <c r="O11" s="107">
        <v>0</v>
      </c>
      <c r="P11" s="168">
        <v>1</v>
      </c>
      <c r="Q11" s="169">
        <v>0</v>
      </c>
      <c r="R11" s="291"/>
      <c r="S11" s="292"/>
      <c r="T11" s="292"/>
      <c r="U11" s="292"/>
      <c r="V11" s="293"/>
      <c r="W11" s="45" t="s">
        <v>18</v>
      </c>
      <c r="X11" s="146"/>
      <c r="Y11" s="147" t="s">
        <v>45</v>
      </c>
      <c r="Z11" s="148"/>
      <c r="AA11" s="149">
        <f t="shared" si="8"/>
        <v>0</v>
      </c>
      <c r="AB11" s="150"/>
      <c r="AC11" s="151" t="s">
        <v>45</v>
      </c>
      <c r="AD11" s="152"/>
      <c r="AE11" s="153">
        <f t="shared" si="9"/>
        <v>0</v>
      </c>
      <c r="AF11" s="154"/>
      <c r="AG11" s="155" t="s">
        <v>45</v>
      </c>
      <c r="AH11" s="156"/>
      <c r="AI11" s="157">
        <f t="shared" si="10"/>
        <v>0</v>
      </c>
    </row>
    <row r="12" spans="1:35" s="39" customFormat="1" ht="15" customHeight="1" x14ac:dyDescent="0.45">
      <c r="A12" s="172">
        <v>0.10416666666666667</v>
      </c>
      <c r="B12" s="173" t="s">
        <v>89</v>
      </c>
      <c r="C12" s="42" t="s">
        <v>18</v>
      </c>
      <c r="D12" s="43" t="s">
        <v>18</v>
      </c>
      <c r="E12" s="30" t="s">
        <v>18</v>
      </c>
      <c r="F12" s="44" t="s">
        <v>18</v>
      </c>
      <c r="G12" s="45" t="s">
        <v>18</v>
      </c>
      <c r="H12" s="32" t="s">
        <v>18</v>
      </c>
      <c r="I12" s="46" t="s">
        <v>18</v>
      </c>
      <c r="J12" s="34" t="e">
        <f t="shared" si="5"/>
        <v>#VALUE!</v>
      </c>
      <c r="K12" s="47" t="s">
        <v>18</v>
      </c>
      <c r="L12" s="48" t="s">
        <v>18</v>
      </c>
      <c r="M12" s="49" t="s">
        <v>18</v>
      </c>
      <c r="N12" s="92" t="s">
        <v>18</v>
      </c>
      <c r="O12" s="103" t="s">
        <v>18</v>
      </c>
      <c r="P12" s="48" t="s">
        <v>18</v>
      </c>
      <c r="Q12" s="50" t="s">
        <v>18</v>
      </c>
      <c r="R12" s="254" t="s">
        <v>114</v>
      </c>
      <c r="S12" s="255"/>
      <c r="T12" s="255"/>
      <c r="U12" s="255"/>
      <c r="V12" s="256"/>
      <c r="W12" s="45"/>
      <c r="X12" s="146" t="s">
        <v>18</v>
      </c>
      <c r="Y12" s="147" t="s">
        <v>18</v>
      </c>
      <c r="Z12" s="148" t="s">
        <v>18</v>
      </c>
      <c r="AA12" s="149" t="s">
        <v>18</v>
      </c>
      <c r="AB12" s="150" t="s">
        <v>18</v>
      </c>
      <c r="AC12" s="151" t="s">
        <v>18</v>
      </c>
      <c r="AD12" s="152" t="s">
        <v>18</v>
      </c>
      <c r="AE12" s="153" t="s">
        <v>18</v>
      </c>
      <c r="AF12" s="154" t="s">
        <v>18</v>
      </c>
      <c r="AG12" s="155" t="s">
        <v>18</v>
      </c>
      <c r="AH12" s="156" t="s">
        <v>18</v>
      </c>
      <c r="AI12" s="157" t="s">
        <v>18</v>
      </c>
    </row>
    <row r="13" spans="1:35" s="39" customFormat="1" ht="26.25" customHeight="1" x14ac:dyDescent="0.45">
      <c r="A13" s="26">
        <v>0.10416666666666667</v>
      </c>
      <c r="B13" s="164" t="s">
        <v>53</v>
      </c>
      <c r="C13" s="28">
        <v>4708</v>
      </c>
      <c r="D13" s="29">
        <v>4717</v>
      </c>
      <c r="E13" s="30">
        <f t="shared" si="6"/>
        <v>10</v>
      </c>
      <c r="F13" s="31">
        <v>0</v>
      </c>
      <c r="G13" s="31">
        <v>0</v>
      </c>
      <c r="H13" s="32">
        <f t="shared" si="7"/>
        <v>10</v>
      </c>
      <c r="I13" s="166">
        <f>10+0</f>
        <v>10</v>
      </c>
      <c r="J13" s="34">
        <f t="shared" si="5"/>
        <v>0</v>
      </c>
      <c r="K13" s="167">
        <v>3</v>
      </c>
      <c r="L13" s="36">
        <v>0</v>
      </c>
      <c r="M13" s="37">
        <v>3</v>
      </c>
      <c r="N13" s="91">
        <v>4</v>
      </c>
      <c r="O13" s="107">
        <v>0</v>
      </c>
      <c r="P13" s="168">
        <v>0</v>
      </c>
      <c r="Q13" s="169">
        <v>0</v>
      </c>
      <c r="R13" s="291"/>
      <c r="S13" s="292"/>
      <c r="T13" s="292"/>
      <c r="U13" s="292"/>
      <c r="V13" s="293"/>
      <c r="W13" s="45" t="s">
        <v>18</v>
      </c>
      <c r="X13" s="146"/>
      <c r="Y13" s="147" t="s">
        <v>45</v>
      </c>
      <c r="Z13" s="148"/>
      <c r="AA13" s="149">
        <f t="shared" si="8"/>
        <v>0</v>
      </c>
      <c r="AB13" s="150"/>
      <c r="AC13" s="151" t="s">
        <v>45</v>
      </c>
      <c r="AD13" s="152"/>
      <c r="AE13" s="153">
        <f t="shared" si="9"/>
        <v>0</v>
      </c>
      <c r="AF13" s="154"/>
      <c r="AG13" s="155" t="s">
        <v>45</v>
      </c>
      <c r="AH13" s="156"/>
      <c r="AI13" s="157">
        <f t="shared" si="10"/>
        <v>0</v>
      </c>
    </row>
    <row r="14" spans="1:35" s="39" customFormat="1" ht="26.25" customHeight="1" x14ac:dyDescent="0.45">
      <c r="A14" s="26">
        <v>0.125</v>
      </c>
      <c r="B14" s="164" t="s">
        <v>104</v>
      </c>
      <c r="C14" s="28">
        <v>4718</v>
      </c>
      <c r="D14" s="29">
        <v>4723</v>
      </c>
      <c r="E14" s="30">
        <f t="shared" si="6"/>
        <v>6</v>
      </c>
      <c r="F14" s="31">
        <v>0</v>
      </c>
      <c r="G14" s="31">
        <v>1</v>
      </c>
      <c r="H14" s="32">
        <f t="shared" si="7"/>
        <v>5</v>
      </c>
      <c r="I14" s="166">
        <f>5+1</f>
        <v>6</v>
      </c>
      <c r="J14" s="34">
        <f t="shared" si="5"/>
        <v>0</v>
      </c>
      <c r="K14" s="167">
        <v>4</v>
      </c>
      <c r="L14" s="36">
        <v>0</v>
      </c>
      <c r="M14" s="37">
        <v>2</v>
      </c>
      <c r="N14" s="91">
        <v>0</v>
      </c>
      <c r="O14" s="107">
        <v>0</v>
      </c>
      <c r="P14" s="168">
        <v>0</v>
      </c>
      <c r="Q14" s="169">
        <v>0</v>
      </c>
      <c r="R14" s="291"/>
      <c r="S14" s="292"/>
      <c r="T14" s="292"/>
      <c r="U14" s="292"/>
      <c r="V14" s="293"/>
      <c r="W14" s="45" t="s">
        <v>18</v>
      </c>
      <c r="X14" s="146"/>
      <c r="Y14" s="147" t="s">
        <v>45</v>
      </c>
      <c r="Z14" s="148"/>
      <c r="AA14" s="149">
        <f t="shared" si="8"/>
        <v>0</v>
      </c>
      <c r="AB14" s="150"/>
      <c r="AC14" s="151" t="s">
        <v>45</v>
      </c>
      <c r="AD14" s="152"/>
      <c r="AE14" s="153">
        <f t="shared" si="9"/>
        <v>0</v>
      </c>
      <c r="AF14" s="154"/>
      <c r="AG14" s="155" t="s">
        <v>45</v>
      </c>
      <c r="AH14" s="156"/>
      <c r="AI14" s="157">
        <f t="shared" si="10"/>
        <v>0</v>
      </c>
    </row>
    <row r="15" spans="1:35" s="39" customFormat="1" ht="15" customHeight="1" x14ac:dyDescent="0.45">
      <c r="A15" s="172">
        <v>0.125</v>
      </c>
      <c r="B15" s="173" t="s">
        <v>78</v>
      </c>
      <c r="C15" s="42" t="s">
        <v>18</v>
      </c>
      <c r="D15" s="43" t="s">
        <v>18</v>
      </c>
      <c r="E15" s="30" t="s">
        <v>18</v>
      </c>
      <c r="F15" s="44" t="s">
        <v>18</v>
      </c>
      <c r="G15" s="45" t="s">
        <v>18</v>
      </c>
      <c r="H15" s="32" t="s">
        <v>18</v>
      </c>
      <c r="I15" s="46" t="s">
        <v>18</v>
      </c>
      <c r="J15" s="34" t="e">
        <f t="shared" si="5"/>
        <v>#VALUE!</v>
      </c>
      <c r="K15" s="47" t="s">
        <v>18</v>
      </c>
      <c r="L15" s="48" t="s">
        <v>18</v>
      </c>
      <c r="M15" s="49" t="s">
        <v>18</v>
      </c>
      <c r="N15" s="92" t="s">
        <v>18</v>
      </c>
      <c r="O15" s="103" t="s">
        <v>18</v>
      </c>
      <c r="P15" s="48" t="s">
        <v>18</v>
      </c>
      <c r="Q15" s="50" t="s">
        <v>18</v>
      </c>
      <c r="R15" s="254" t="s">
        <v>115</v>
      </c>
      <c r="S15" s="255"/>
      <c r="T15" s="255"/>
      <c r="U15" s="255"/>
      <c r="V15" s="256"/>
      <c r="W15" s="45"/>
      <c r="X15" s="146" t="s">
        <v>18</v>
      </c>
      <c r="Y15" s="147" t="s">
        <v>18</v>
      </c>
      <c r="Z15" s="148" t="s">
        <v>18</v>
      </c>
      <c r="AA15" s="149" t="s">
        <v>18</v>
      </c>
      <c r="AB15" s="150" t="s">
        <v>18</v>
      </c>
      <c r="AC15" s="151" t="s">
        <v>18</v>
      </c>
      <c r="AD15" s="152" t="s">
        <v>18</v>
      </c>
      <c r="AE15" s="153" t="s">
        <v>18</v>
      </c>
      <c r="AF15" s="154" t="s">
        <v>18</v>
      </c>
      <c r="AG15" s="155" t="s">
        <v>18</v>
      </c>
      <c r="AH15" s="156" t="s">
        <v>18</v>
      </c>
      <c r="AI15" s="157" t="s">
        <v>18</v>
      </c>
    </row>
    <row r="16" spans="1:35" s="39" customFormat="1" ht="15" customHeight="1" x14ac:dyDescent="0.45">
      <c r="A16" s="172">
        <v>0.13541666666666666</v>
      </c>
      <c r="B16" s="173" t="s">
        <v>100</v>
      </c>
      <c r="C16" s="42" t="s">
        <v>18</v>
      </c>
      <c r="D16" s="43" t="s">
        <v>18</v>
      </c>
      <c r="E16" s="30" t="s">
        <v>18</v>
      </c>
      <c r="F16" s="44" t="s">
        <v>18</v>
      </c>
      <c r="G16" s="45" t="s">
        <v>18</v>
      </c>
      <c r="H16" s="32" t="s">
        <v>18</v>
      </c>
      <c r="I16" s="46" t="s">
        <v>18</v>
      </c>
      <c r="J16" s="34" t="e">
        <f t="shared" si="5"/>
        <v>#VALUE!</v>
      </c>
      <c r="K16" s="47" t="s">
        <v>18</v>
      </c>
      <c r="L16" s="48" t="s">
        <v>18</v>
      </c>
      <c r="M16" s="49" t="s">
        <v>18</v>
      </c>
      <c r="N16" s="92" t="s">
        <v>18</v>
      </c>
      <c r="O16" s="103" t="s">
        <v>18</v>
      </c>
      <c r="P16" s="48" t="s">
        <v>18</v>
      </c>
      <c r="Q16" s="50" t="s">
        <v>18</v>
      </c>
      <c r="R16" s="254" t="s">
        <v>116</v>
      </c>
      <c r="S16" s="255"/>
      <c r="T16" s="255"/>
      <c r="U16" s="255"/>
      <c r="V16" s="256"/>
      <c r="W16" s="45"/>
      <c r="X16" s="146" t="s">
        <v>18</v>
      </c>
      <c r="Y16" s="147" t="s">
        <v>18</v>
      </c>
      <c r="Z16" s="148" t="s">
        <v>18</v>
      </c>
      <c r="AA16" s="149" t="s">
        <v>18</v>
      </c>
      <c r="AB16" s="150" t="s">
        <v>18</v>
      </c>
      <c r="AC16" s="151" t="s">
        <v>18</v>
      </c>
      <c r="AD16" s="152" t="s">
        <v>18</v>
      </c>
      <c r="AE16" s="153" t="s">
        <v>18</v>
      </c>
      <c r="AF16" s="154" t="s">
        <v>18</v>
      </c>
      <c r="AG16" s="155" t="s">
        <v>18</v>
      </c>
      <c r="AH16" s="156" t="s">
        <v>18</v>
      </c>
      <c r="AI16" s="157" t="s">
        <v>18</v>
      </c>
    </row>
    <row r="17" spans="1:35" s="39" customFormat="1" ht="15" customHeight="1" x14ac:dyDescent="0.45">
      <c r="A17" s="172">
        <v>0.14583333333333334</v>
      </c>
      <c r="B17" s="173" t="s">
        <v>54</v>
      </c>
      <c r="C17" s="42" t="s">
        <v>18</v>
      </c>
      <c r="D17" s="43" t="s">
        <v>18</v>
      </c>
      <c r="E17" s="30" t="s">
        <v>18</v>
      </c>
      <c r="F17" s="44" t="s">
        <v>18</v>
      </c>
      <c r="G17" s="45" t="s">
        <v>18</v>
      </c>
      <c r="H17" s="32" t="s">
        <v>18</v>
      </c>
      <c r="I17" s="46" t="s">
        <v>18</v>
      </c>
      <c r="J17" s="34" t="e">
        <f t="shared" si="5"/>
        <v>#VALUE!</v>
      </c>
      <c r="K17" s="47" t="s">
        <v>18</v>
      </c>
      <c r="L17" s="48" t="s">
        <v>18</v>
      </c>
      <c r="M17" s="49" t="s">
        <v>18</v>
      </c>
      <c r="N17" s="92" t="s">
        <v>18</v>
      </c>
      <c r="O17" s="103" t="s">
        <v>18</v>
      </c>
      <c r="P17" s="48" t="s">
        <v>18</v>
      </c>
      <c r="Q17" s="50" t="s">
        <v>18</v>
      </c>
      <c r="R17" s="254" t="s">
        <v>117</v>
      </c>
      <c r="S17" s="255"/>
      <c r="T17" s="255"/>
      <c r="U17" s="255"/>
      <c r="V17" s="256"/>
      <c r="W17" s="45"/>
      <c r="X17" s="146" t="s">
        <v>18</v>
      </c>
      <c r="Y17" s="147" t="s">
        <v>18</v>
      </c>
      <c r="Z17" s="148" t="s">
        <v>18</v>
      </c>
      <c r="AA17" s="149" t="s">
        <v>18</v>
      </c>
      <c r="AB17" s="150" t="s">
        <v>18</v>
      </c>
      <c r="AC17" s="151" t="s">
        <v>18</v>
      </c>
      <c r="AD17" s="152" t="s">
        <v>18</v>
      </c>
      <c r="AE17" s="153" t="s">
        <v>18</v>
      </c>
      <c r="AF17" s="154" t="s">
        <v>18</v>
      </c>
      <c r="AG17" s="155" t="s">
        <v>18</v>
      </c>
      <c r="AH17" s="156" t="s">
        <v>18</v>
      </c>
      <c r="AI17" s="157" t="s">
        <v>18</v>
      </c>
    </row>
    <row r="18" spans="1:35" s="39" customFormat="1" ht="26.25" customHeight="1" x14ac:dyDescent="0.45">
      <c r="A18" s="26">
        <v>0.14583333333333334</v>
      </c>
      <c r="B18" s="164" t="s">
        <v>105</v>
      </c>
      <c r="C18" s="28">
        <v>4724</v>
      </c>
      <c r="D18" s="29">
        <v>4731</v>
      </c>
      <c r="E18" s="30">
        <f t="shared" si="6"/>
        <v>8</v>
      </c>
      <c r="F18" s="31">
        <v>0</v>
      </c>
      <c r="G18" s="31">
        <v>0</v>
      </c>
      <c r="H18" s="32">
        <f t="shared" si="7"/>
        <v>8</v>
      </c>
      <c r="I18" s="166">
        <f>8+0</f>
        <v>8</v>
      </c>
      <c r="J18" s="34">
        <f t="shared" si="5"/>
        <v>-1</v>
      </c>
      <c r="K18" s="167">
        <v>2</v>
      </c>
      <c r="L18" s="36">
        <v>0</v>
      </c>
      <c r="M18" s="37">
        <v>1</v>
      </c>
      <c r="N18" s="91">
        <v>4</v>
      </c>
      <c r="O18" s="107">
        <v>0</v>
      </c>
      <c r="P18" s="168">
        <v>0</v>
      </c>
      <c r="Q18" s="186">
        <v>1</v>
      </c>
      <c r="R18" s="288" t="s">
        <v>118</v>
      </c>
      <c r="S18" s="289"/>
      <c r="T18" s="289"/>
      <c r="U18" s="289"/>
      <c r="V18" s="290"/>
      <c r="W18" s="45" t="s">
        <v>18</v>
      </c>
      <c r="X18" s="146"/>
      <c r="Y18" s="147" t="s">
        <v>45</v>
      </c>
      <c r="Z18" s="148"/>
      <c r="AA18" s="149">
        <f t="shared" ref="AA18" si="11">X18+Z18</f>
        <v>0</v>
      </c>
      <c r="AB18" s="150"/>
      <c r="AC18" s="151" t="s">
        <v>45</v>
      </c>
      <c r="AD18" s="152"/>
      <c r="AE18" s="153">
        <f t="shared" ref="AE18" si="12">AB18+AD18</f>
        <v>0</v>
      </c>
      <c r="AF18" s="154"/>
      <c r="AG18" s="155" t="s">
        <v>45</v>
      </c>
      <c r="AH18" s="156"/>
      <c r="AI18" s="157">
        <f t="shared" ref="AI18" si="13">AF18+AH18</f>
        <v>0</v>
      </c>
    </row>
    <row r="19" spans="1:35" s="39" customFormat="1" ht="26.25" customHeight="1" x14ac:dyDescent="0.45">
      <c r="A19" s="26">
        <v>0.16666666666666666</v>
      </c>
      <c r="B19" s="164" t="s">
        <v>75</v>
      </c>
      <c r="C19" s="28">
        <v>4732</v>
      </c>
      <c r="D19" s="29">
        <v>4740</v>
      </c>
      <c r="E19" s="30">
        <f t="shared" si="6"/>
        <v>9</v>
      </c>
      <c r="F19" s="31">
        <v>0</v>
      </c>
      <c r="G19" s="31">
        <v>1</v>
      </c>
      <c r="H19" s="32">
        <f t="shared" si="7"/>
        <v>8</v>
      </c>
      <c r="I19" s="166">
        <f>8+1</f>
        <v>9</v>
      </c>
      <c r="J19" s="34">
        <f t="shared" si="5"/>
        <v>1</v>
      </c>
      <c r="K19" s="167">
        <v>3</v>
      </c>
      <c r="L19" s="36">
        <v>0</v>
      </c>
      <c r="M19" s="37">
        <v>2</v>
      </c>
      <c r="N19" s="91">
        <v>4</v>
      </c>
      <c r="O19" s="107">
        <v>1</v>
      </c>
      <c r="P19" s="168">
        <v>0</v>
      </c>
      <c r="Q19" s="169">
        <v>0</v>
      </c>
      <c r="R19" s="294" t="s">
        <v>119</v>
      </c>
      <c r="S19" s="295"/>
      <c r="T19" s="295"/>
      <c r="U19" s="295"/>
      <c r="V19" s="296"/>
      <c r="W19" s="45" t="s">
        <v>18</v>
      </c>
      <c r="X19" s="146"/>
      <c r="Y19" s="147" t="s">
        <v>45</v>
      </c>
      <c r="Z19" s="148"/>
      <c r="AA19" s="149">
        <f t="shared" si="8"/>
        <v>0</v>
      </c>
      <c r="AB19" s="150"/>
      <c r="AC19" s="151" t="s">
        <v>45</v>
      </c>
      <c r="AD19" s="152"/>
      <c r="AE19" s="153">
        <f t="shared" si="9"/>
        <v>0</v>
      </c>
      <c r="AF19" s="154"/>
      <c r="AG19" s="155" t="s">
        <v>45</v>
      </c>
      <c r="AH19" s="156"/>
      <c r="AI19" s="157">
        <f t="shared" si="10"/>
        <v>0</v>
      </c>
    </row>
    <row r="20" spans="1:35" s="39" customFormat="1" ht="26.25" customHeight="1" x14ac:dyDescent="0.45">
      <c r="A20" s="26">
        <v>0.1875</v>
      </c>
      <c r="B20" s="164" t="s">
        <v>53</v>
      </c>
      <c r="C20" s="28">
        <v>4741</v>
      </c>
      <c r="D20" s="29">
        <v>4750</v>
      </c>
      <c r="E20" s="30">
        <f t="shared" si="6"/>
        <v>10</v>
      </c>
      <c r="F20" s="31">
        <v>0</v>
      </c>
      <c r="G20" s="31">
        <v>3</v>
      </c>
      <c r="H20" s="32">
        <f t="shared" si="7"/>
        <v>7</v>
      </c>
      <c r="I20" s="166">
        <f>7+3</f>
        <v>10</v>
      </c>
      <c r="J20" s="34">
        <f t="shared" si="5"/>
        <v>3</v>
      </c>
      <c r="K20" s="167">
        <v>8</v>
      </c>
      <c r="L20" s="36">
        <v>0</v>
      </c>
      <c r="M20" s="37">
        <v>0</v>
      </c>
      <c r="N20" s="91">
        <v>3</v>
      </c>
      <c r="O20" s="107">
        <v>2</v>
      </c>
      <c r="P20" s="168">
        <v>0</v>
      </c>
      <c r="Q20" s="169">
        <v>0</v>
      </c>
      <c r="R20" s="294" t="s">
        <v>120</v>
      </c>
      <c r="S20" s="295"/>
      <c r="T20" s="295"/>
      <c r="U20" s="295"/>
      <c r="V20" s="296"/>
      <c r="W20" s="45" t="s">
        <v>18</v>
      </c>
      <c r="X20" s="146"/>
      <c r="Y20" s="147" t="s">
        <v>45</v>
      </c>
      <c r="Z20" s="148"/>
      <c r="AA20" s="149">
        <f t="shared" si="8"/>
        <v>0</v>
      </c>
      <c r="AB20" s="150"/>
      <c r="AC20" s="151" t="s">
        <v>45</v>
      </c>
      <c r="AD20" s="152"/>
      <c r="AE20" s="153">
        <f t="shared" si="9"/>
        <v>0</v>
      </c>
      <c r="AF20" s="154"/>
      <c r="AG20" s="155" t="s">
        <v>45</v>
      </c>
      <c r="AH20" s="156"/>
      <c r="AI20" s="157">
        <f t="shared" si="10"/>
        <v>0</v>
      </c>
    </row>
    <row r="21" spans="1:35" s="39" customFormat="1" ht="16.5" customHeight="1" x14ac:dyDescent="0.45">
      <c r="A21" s="175">
        <v>0.3125</v>
      </c>
      <c r="B21" s="176" t="s">
        <v>106</v>
      </c>
      <c r="C21" s="177" t="s">
        <v>18</v>
      </c>
      <c r="D21" s="178" t="s">
        <v>18</v>
      </c>
      <c r="E21" s="30" t="s">
        <v>18</v>
      </c>
      <c r="F21" s="179" t="s">
        <v>18</v>
      </c>
      <c r="G21" s="179" t="s">
        <v>18</v>
      </c>
      <c r="H21" s="32" t="s">
        <v>18</v>
      </c>
      <c r="I21" s="180" t="s">
        <v>18</v>
      </c>
      <c r="J21" s="34" t="e">
        <f t="shared" si="5"/>
        <v>#VALUE!</v>
      </c>
      <c r="K21" s="181" t="s">
        <v>18</v>
      </c>
      <c r="L21" s="182" t="s">
        <v>18</v>
      </c>
      <c r="M21" s="179" t="s">
        <v>18</v>
      </c>
      <c r="N21" s="183" t="s">
        <v>18</v>
      </c>
      <c r="O21" s="184" t="s">
        <v>18</v>
      </c>
      <c r="P21" s="182" t="s">
        <v>18</v>
      </c>
      <c r="Q21" s="185" t="s">
        <v>18</v>
      </c>
      <c r="R21" s="267" t="s">
        <v>86</v>
      </c>
      <c r="S21" s="268"/>
      <c r="T21" s="268"/>
      <c r="U21" s="268"/>
      <c r="V21" s="269"/>
      <c r="W21" s="45" t="s">
        <v>18</v>
      </c>
      <c r="X21" s="146" t="s">
        <v>18</v>
      </c>
      <c r="Y21" s="147" t="s">
        <v>18</v>
      </c>
      <c r="Z21" s="148" t="s">
        <v>18</v>
      </c>
      <c r="AA21" s="149" t="s">
        <v>18</v>
      </c>
      <c r="AB21" s="150" t="s">
        <v>18</v>
      </c>
      <c r="AC21" s="151" t="s">
        <v>18</v>
      </c>
      <c r="AD21" s="152" t="s">
        <v>18</v>
      </c>
      <c r="AE21" s="153" t="s">
        <v>18</v>
      </c>
      <c r="AF21" s="154" t="s">
        <v>18</v>
      </c>
      <c r="AG21" s="155" t="s">
        <v>18</v>
      </c>
      <c r="AH21" s="156" t="s">
        <v>18</v>
      </c>
      <c r="AI21" s="157" t="s">
        <v>18</v>
      </c>
    </row>
    <row r="22" spans="1:35" s="39" customFormat="1" ht="16.5" customHeight="1" x14ac:dyDescent="0.45">
      <c r="A22" s="175" t="s">
        <v>107</v>
      </c>
      <c r="B22" s="176" t="s">
        <v>108</v>
      </c>
      <c r="C22" s="177" t="s">
        <v>18</v>
      </c>
      <c r="D22" s="178" t="s">
        <v>18</v>
      </c>
      <c r="E22" s="30" t="s">
        <v>18</v>
      </c>
      <c r="F22" s="179" t="s">
        <v>18</v>
      </c>
      <c r="G22" s="179" t="s">
        <v>18</v>
      </c>
      <c r="H22" s="32" t="s">
        <v>18</v>
      </c>
      <c r="I22" s="180" t="s">
        <v>18</v>
      </c>
      <c r="J22" s="34" t="e">
        <f t="shared" si="5"/>
        <v>#VALUE!</v>
      </c>
      <c r="K22" s="181" t="s">
        <v>18</v>
      </c>
      <c r="L22" s="182" t="s">
        <v>18</v>
      </c>
      <c r="M22" s="179" t="s">
        <v>18</v>
      </c>
      <c r="N22" s="183" t="s">
        <v>18</v>
      </c>
      <c r="O22" s="184" t="s">
        <v>18</v>
      </c>
      <c r="P22" s="182" t="s">
        <v>18</v>
      </c>
      <c r="Q22" s="185" t="s">
        <v>18</v>
      </c>
      <c r="R22" s="270" t="s">
        <v>86</v>
      </c>
      <c r="S22" s="271"/>
      <c r="T22" s="271"/>
      <c r="U22" s="271"/>
      <c r="V22" s="272"/>
      <c r="W22" s="45" t="s">
        <v>18</v>
      </c>
      <c r="X22" s="146" t="s">
        <v>18</v>
      </c>
      <c r="Y22" s="147" t="s">
        <v>18</v>
      </c>
      <c r="Z22" s="148" t="s">
        <v>18</v>
      </c>
      <c r="AA22" s="149" t="s">
        <v>18</v>
      </c>
      <c r="AB22" s="150" t="s">
        <v>18</v>
      </c>
      <c r="AC22" s="151" t="s">
        <v>18</v>
      </c>
      <c r="AD22" s="152" t="s">
        <v>18</v>
      </c>
      <c r="AE22" s="153" t="s">
        <v>18</v>
      </c>
      <c r="AF22" s="154" t="s">
        <v>18</v>
      </c>
      <c r="AG22" s="155" t="s">
        <v>18</v>
      </c>
      <c r="AH22" s="156" t="s">
        <v>18</v>
      </c>
      <c r="AI22" s="157" t="s">
        <v>18</v>
      </c>
    </row>
    <row r="23" spans="1:35" s="39" customFormat="1" ht="26.25" hidden="1" customHeight="1" x14ac:dyDescent="0.45">
      <c r="A23" s="26"/>
      <c r="B23" s="27"/>
      <c r="C23" s="28"/>
      <c r="D23" s="29"/>
      <c r="E23" s="30">
        <f t="shared" ref="E23:E57" si="14">IF(ISBLANK(D23),0,(D23-C23+1))</f>
        <v>0</v>
      </c>
      <c r="F23" s="31"/>
      <c r="G23" s="31"/>
      <c r="H23" s="32">
        <f t="shared" ref="H23:H24" si="15">E23-G23-F23</f>
        <v>0</v>
      </c>
      <c r="I23" s="33"/>
      <c r="J23" s="34">
        <f t="shared" ref="J23:J58" si="16">IF(ISBLANK(I23),-90,(-((I23)-(SUM(L23:Q23,K23)))))</f>
        <v>-90</v>
      </c>
      <c r="K23" s="35"/>
      <c r="L23" s="36"/>
      <c r="M23" s="37"/>
      <c r="N23" s="91"/>
      <c r="O23" s="107"/>
      <c r="P23" s="36"/>
      <c r="Q23" s="38"/>
      <c r="R23" s="211"/>
      <c r="S23" s="212"/>
      <c r="T23" s="212"/>
      <c r="U23" s="212"/>
      <c r="V23" s="213"/>
      <c r="W23" s="45" t="s">
        <v>18</v>
      </c>
      <c r="X23" s="146"/>
      <c r="Y23" s="147" t="s">
        <v>45</v>
      </c>
      <c r="Z23" s="148"/>
      <c r="AA23" s="149">
        <f t="shared" ref="AA23:AA36" si="17">X23+Z23</f>
        <v>0</v>
      </c>
      <c r="AB23" s="150"/>
      <c r="AC23" s="151" t="s">
        <v>45</v>
      </c>
      <c r="AD23" s="152"/>
      <c r="AE23" s="153">
        <f t="shared" ref="AE23:AE56" si="18">AB23+AD23</f>
        <v>0</v>
      </c>
      <c r="AF23" s="154"/>
      <c r="AG23" s="155" t="s">
        <v>45</v>
      </c>
      <c r="AH23" s="156"/>
      <c r="AI23" s="157">
        <f t="shared" ref="AI23:AI56" si="19">AF23+AH23</f>
        <v>0</v>
      </c>
    </row>
    <row r="24" spans="1:35" s="39" customFormat="1" ht="26.25" hidden="1" customHeight="1" x14ac:dyDescent="0.45">
      <c r="A24" s="26"/>
      <c r="B24" s="27"/>
      <c r="C24" s="28"/>
      <c r="D24" s="29"/>
      <c r="E24" s="30">
        <f t="shared" si="14"/>
        <v>0</v>
      </c>
      <c r="F24" s="31"/>
      <c r="G24" s="31"/>
      <c r="H24" s="32">
        <f t="shared" si="15"/>
        <v>0</v>
      </c>
      <c r="I24" s="33"/>
      <c r="J24" s="34">
        <f t="shared" si="16"/>
        <v>-90</v>
      </c>
      <c r="K24" s="35"/>
      <c r="L24" s="36"/>
      <c r="M24" s="37"/>
      <c r="N24" s="91"/>
      <c r="O24" s="107"/>
      <c r="P24" s="36"/>
      <c r="Q24" s="38"/>
      <c r="R24" s="211"/>
      <c r="S24" s="212"/>
      <c r="T24" s="212"/>
      <c r="U24" s="212"/>
      <c r="V24" s="213"/>
      <c r="W24" s="45" t="s">
        <v>18</v>
      </c>
      <c r="X24" s="146"/>
      <c r="Y24" s="147" t="s">
        <v>45</v>
      </c>
      <c r="Z24" s="148"/>
      <c r="AA24" s="149">
        <f t="shared" si="17"/>
        <v>0</v>
      </c>
      <c r="AB24" s="150"/>
      <c r="AC24" s="151" t="s">
        <v>45</v>
      </c>
      <c r="AD24" s="152"/>
      <c r="AE24" s="153">
        <f t="shared" si="18"/>
        <v>0</v>
      </c>
      <c r="AF24" s="154"/>
      <c r="AG24" s="155" t="s">
        <v>45</v>
      </c>
      <c r="AH24" s="156"/>
      <c r="AI24" s="157">
        <f t="shared" si="19"/>
        <v>0</v>
      </c>
    </row>
    <row r="25" spans="1:35" s="39" customFormat="1" ht="26.25" hidden="1" customHeight="1" x14ac:dyDescent="0.45">
      <c r="A25" s="26"/>
      <c r="B25" s="27"/>
      <c r="C25" s="28"/>
      <c r="D25" s="29"/>
      <c r="E25" s="30">
        <f t="shared" si="14"/>
        <v>0</v>
      </c>
      <c r="F25" s="31"/>
      <c r="G25" s="31"/>
      <c r="H25" s="32">
        <f>E25-G25-F25</f>
        <v>0</v>
      </c>
      <c r="I25" s="33"/>
      <c r="J25" s="34">
        <f t="shared" si="16"/>
        <v>-90</v>
      </c>
      <c r="K25" s="35"/>
      <c r="L25" s="36"/>
      <c r="M25" s="37"/>
      <c r="N25" s="91"/>
      <c r="O25" s="107"/>
      <c r="P25" s="36"/>
      <c r="Q25" s="38"/>
      <c r="R25" s="211"/>
      <c r="S25" s="212"/>
      <c r="T25" s="212"/>
      <c r="U25" s="212"/>
      <c r="V25" s="213"/>
      <c r="W25" s="45" t="s">
        <v>18</v>
      </c>
      <c r="X25" s="146"/>
      <c r="Y25" s="147" t="s">
        <v>45</v>
      </c>
      <c r="Z25" s="148"/>
      <c r="AA25" s="149">
        <f t="shared" si="17"/>
        <v>0</v>
      </c>
      <c r="AB25" s="150"/>
      <c r="AC25" s="151" t="s">
        <v>45</v>
      </c>
      <c r="AD25" s="152"/>
      <c r="AE25" s="153">
        <f t="shared" si="18"/>
        <v>0</v>
      </c>
      <c r="AF25" s="154"/>
      <c r="AG25" s="155" t="s">
        <v>45</v>
      </c>
      <c r="AH25" s="156"/>
      <c r="AI25" s="157">
        <f t="shared" si="19"/>
        <v>0</v>
      </c>
    </row>
    <row r="26" spans="1:35" s="39" customFormat="1" ht="26.25" hidden="1" customHeight="1" x14ac:dyDescent="0.45">
      <c r="A26" s="26"/>
      <c r="B26" s="27"/>
      <c r="C26" s="28"/>
      <c r="D26" s="29"/>
      <c r="E26" s="30">
        <f t="shared" si="14"/>
        <v>0</v>
      </c>
      <c r="F26" s="31"/>
      <c r="G26" s="31"/>
      <c r="H26" s="32">
        <f t="shared" ref="H26:H34" si="20">E26-G26-F26</f>
        <v>0</v>
      </c>
      <c r="I26" s="33"/>
      <c r="J26" s="34">
        <f t="shared" si="16"/>
        <v>-90</v>
      </c>
      <c r="K26" s="35"/>
      <c r="L26" s="36"/>
      <c r="M26" s="37"/>
      <c r="N26" s="91"/>
      <c r="O26" s="107"/>
      <c r="P26" s="36"/>
      <c r="Q26" s="38"/>
      <c r="R26" s="211"/>
      <c r="S26" s="212"/>
      <c r="T26" s="212"/>
      <c r="U26" s="212"/>
      <c r="V26" s="213"/>
      <c r="W26" s="45" t="s">
        <v>18</v>
      </c>
      <c r="X26" s="146"/>
      <c r="Y26" s="147" t="s">
        <v>45</v>
      </c>
      <c r="Z26" s="148"/>
      <c r="AA26" s="149">
        <f t="shared" si="17"/>
        <v>0</v>
      </c>
      <c r="AB26" s="150"/>
      <c r="AC26" s="151" t="s">
        <v>45</v>
      </c>
      <c r="AD26" s="152"/>
      <c r="AE26" s="153">
        <f t="shared" si="18"/>
        <v>0</v>
      </c>
      <c r="AF26" s="154"/>
      <c r="AG26" s="155" t="s">
        <v>45</v>
      </c>
      <c r="AH26" s="156"/>
      <c r="AI26" s="157">
        <f t="shared" si="19"/>
        <v>0</v>
      </c>
    </row>
    <row r="27" spans="1:35" s="39" customFormat="1" ht="26.25" hidden="1" customHeight="1" x14ac:dyDescent="0.45">
      <c r="A27" s="26"/>
      <c r="B27" s="27"/>
      <c r="C27" s="28"/>
      <c r="D27" s="29"/>
      <c r="E27" s="30">
        <f t="shared" si="14"/>
        <v>0</v>
      </c>
      <c r="F27" s="31"/>
      <c r="G27" s="31"/>
      <c r="H27" s="32">
        <f t="shared" si="20"/>
        <v>0</v>
      </c>
      <c r="I27" s="33"/>
      <c r="J27" s="34">
        <f t="shared" si="16"/>
        <v>-90</v>
      </c>
      <c r="K27" s="35"/>
      <c r="L27" s="36"/>
      <c r="M27" s="37"/>
      <c r="N27" s="91"/>
      <c r="O27" s="107"/>
      <c r="P27" s="36"/>
      <c r="Q27" s="38"/>
      <c r="R27" s="211"/>
      <c r="S27" s="212"/>
      <c r="T27" s="212"/>
      <c r="U27" s="212"/>
      <c r="V27" s="213"/>
      <c r="W27" s="45" t="s">
        <v>18</v>
      </c>
      <c r="X27" s="146"/>
      <c r="Y27" s="147" t="s">
        <v>45</v>
      </c>
      <c r="Z27" s="148"/>
      <c r="AA27" s="149">
        <f t="shared" si="17"/>
        <v>0</v>
      </c>
      <c r="AB27" s="150"/>
      <c r="AC27" s="151" t="s">
        <v>45</v>
      </c>
      <c r="AD27" s="152"/>
      <c r="AE27" s="153">
        <f t="shared" si="18"/>
        <v>0</v>
      </c>
      <c r="AF27" s="154"/>
      <c r="AG27" s="155" t="s">
        <v>45</v>
      </c>
      <c r="AH27" s="156"/>
      <c r="AI27" s="157">
        <f t="shared" si="19"/>
        <v>0</v>
      </c>
    </row>
    <row r="28" spans="1:35" s="39" customFormat="1" ht="26.25" hidden="1" customHeight="1" x14ac:dyDescent="0.45">
      <c r="A28" s="26"/>
      <c r="B28" s="27"/>
      <c r="C28" s="28"/>
      <c r="D28" s="29"/>
      <c r="E28" s="30">
        <f t="shared" si="14"/>
        <v>0</v>
      </c>
      <c r="F28" s="31"/>
      <c r="G28" s="31"/>
      <c r="H28" s="32">
        <f t="shared" si="20"/>
        <v>0</v>
      </c>
      <c r="I28" s="33"/>
      <c r="J28" s="34">
        <f t="shared" si="16"/>
        <v>-90</v>
      </c>
      <c r="K28" s="35"/>
      <c r="L28" s="36"/>
      <c r="M28" s="37"/>
      <c r="N28" s="91"/>
      <c r="O28" s="107"/>
      <c r="P28" s="36"/>
      <c r="Q28" s="38"/>
      <c r="R28" s="211"/>
      <c r="S28" s="212"/>
      <c r="T28" s="212"/>
      <c r="U28" s="212"/>
      <c r="V28" s="213"/>
      <c r="W28" s="45" t="s">
        <v>18</v>
      </c>
      <c r="X28" s="146"/>
      <c r="Y28" s="147" t="s">
        <v>45</v>
      </c>
      <c r="Z28" s="148"/>
      <c r="AA28" s="149">
        <f t="shared" si="17"/>
        <v>0</v>
      </c>
      <c r="AB28" s="150"/>
      <c r="AC28" s="151" t="s">
        <v>45</v>
      </c>
      <c r="AD28" s="152"/>
      <c r="AE28" s="153">
        <f t="shared" si="18"/>
        <v>0</v>
      </c>
      <c r="AF28" s="154"/>
      <c r="AG28" s="155" t="s">
        <v>45</v>
      </c>
      <c r="AH28" s="156"/>
      <c r="AI28" s="157">
        <f t="shared" si="19"/>
        <v>0</v>
      </c>
    </row>
    <row r="29" spans="1:35" s="39" customFormat="1" ht="26.25" hidden="1" customHeight="1" x14ac:dyDescent="0.45">
      <c r="A29" s="26"/>
      <c r="B29" s="27"/>
      <c r="C29" s="28"/>
      <c r="D29" s="29"/>
      <c r="E29" s="30">
        <f t="shared" si="14"/>
        <v>0</v>
      </c>
      <c r="F29" s="31"/>
      <c r="G29" s="31"/>
      <c r="H29" s="32">
        <f t="shared" si="20"/>
        <v>0</v>
      </c>
      <c r="I29" s="33"/>
      <c r="J29" s="34">
        <f t="shared" si="16"/>
        <v>-90</v>
      </c>
      <c r="K29" s="35"/>
      <c r="L29" s="36"/>
      <c r="M29" s="37"/>
      <c r="N29" s="91"/>
      <c r="O29" s="107"/>
      <c r="P29" s="36"/>
      <c r="Q29" s="38"/>
      <c r="R29" s="211"/>
      <c r="S29" s="212"/>
      <c r="T29" s="212"/>
      <c r="U29" s="212"/>
      <c r="V29" s="213"/>
      <c r="W29" s="45" t="s">
        <v>18</v>
      </c>
      <c r="X29" s="146"/>
      <c r="Y29" s="147" t="s">
        <v>45</v>
      </c>
      <c r="Z29" s="148"/>
      <c r="AA29" s="149">
        <f t="shared" si="17"/>
        <v>0</v>
      </c>
      <c r="AB29" s="150"/>
      <c r="AC29" s="151" t="s">
        <v>45</v>
      </c>
      <c r="AD29" s="152"/>
      <c r="AE29" s="153">
        <f t="shared" si="18"/>
        <v>0</v>
      </c>
      <c r="AF29" s="154"/>
      <c r="AG29" s="155" t="s">
        <v>45</v>
      </c>
      <c r="AH29" s="156"/>
      <c r="AI29" s="157">
        <f t="shared" si="19"/>
        <v>0</v>
      </c>
    </row>
    <row r="30" spans="1:35" s="39" customFormat="1" ht="26.25" hidden="1" customHeight="1" x14ac:dyDescent="0.45">
      <c r="A30" s="26"/>
      <c r="B30" s="27"/>
      <c r="C30" s="28"/>
      <c r="D30" s="29"/>
      <c r="E30" s="30">
        <f t="shared" si="14"/>
        <v>0</v>
      </c>
      <c r="F30" s="31"/>
      <c r="G30" s="31"/>
      <c r="H30" s="32">
        <f t="shared" si="20"/>
        <v>0</v>
      </c>
      <c r="I30" s="33"/>
      <c r="J30" s="34">
        <f t="shared" si="16"/>
        <v>-90</v>
      </c>
      <c r="K30" s="35"/>
      <c r="L30" s="36"/>
      <c r="M30" s="37"/>
      <c r="N30" s="91"/>
      <c r="O30" s="107"/>
      <c r="P30" s="36"/>
      <c r="Q30" s="38"/>
      <c r="R30" s="211"/>
      <c r="S30" s="212"/>
      <c r="T30" s="212"/>
      <c r="U30" s="212"/>
      <c r="V30" s="213"/>
      <c r="W30" s="45" t="s">
        <v>18</v>
      </c>
      <c r="X30" s="146"/>
      <c r="Y30" s="147" t="s">
        <v>45</v>
      </c>
      <c r="Z30" s="148"/>
      <c r="AA30" s="149">
        <f t="shared" si="17"/>
        <v>0</v>
      </c>
      <c r="AB30" s="150"/>
      <c r="AC30" s="151" t="s">
        <v>45</v>
      </c>
      <c r="AD30" s="152"/>
      <c r="AE30" s="153">
        <f t="shared" si="18"/>
        <v>0</v>
      </c>
      <c r="AF30" s="154"/>
      <c r="AG30" s="155" t="s">
        <v>45</v>
      </c>
      <c r="AH30" s="156"/>
      <c r="AI30" s="157">
        <f t="shared" si="19"/>
        <v>0</v>
      </c>
    </row>
    <row r="31" spans="1:35" s="39" customFormat="1" ht="26.25" hidden="1" customHeight="1" x14ac:dyDescent="0.45">
      <c r="A31" s="26"/>
      <c r="B31" s="27"/>
      <c r="C31" s="28"/>
      <c r="D31" s="29"/>
      <c r="E31" s="30">
        <f t="shared" si="14"/>
        <v>0</v>
      </c>
      <c r="F31" s="31"/>
      <c r="G31" s="31"/>
      <c r="H31" s="32">
        <f t="shared" si="20"/>
        <v>0</v>
      </c>
      <c r="I31" s="33"/>
      <c r="J31" s="34">
        <f t="shared" si="16"/>
        <v>-90</v>
      </c>
      <c r="K31" s="35"/>
      <c r="L31" s="36"/>
      <c r="M31" s="37"/>
      <c r="N31" s="91"/>
      <c r="O31" s="107"/>
      <c r="P31" s="36"/>
      <c r="Q31" s="38"/>
      <c r="R31" s="211"/>
      <c r="S31" s="212"/>
      <c r="T31" s="212"/>
      <c r="U31" s="212"/>
      <c r="V31" s="213"/>
      <c r="W31" s="45" t="s">
        <v>18</v>
      </c>
      <c r="X31" s="146"/>
      <c r="Y31" s="147" t="s">
        <v>45</v>
      </c>
      <c r="Z31" s="148"/>
      <c r="AA31" s="149">
        <f t="shared" si="17"/>
        <v>0</v>
      </c>
      <c r="AB31" s="150"/>
      <c r="AC31" s="151" t="s">
        <v>45</v>
      </c>
      <c r="AD31" s="152"/>
      <c r="AE31" s="153">
        <f t="shared" si="18"/>
        <v>0</v>
      </c>
      <c r="AF31" s="154"/>
      <c r="AG31" s="155" t="s">
        <v>45</v>
      </c>
      <c r="AH31" s="156"/>
      <c r="AI31" s="157">
        <f t="shared" si="19"/>
        <v>0</v>
      </c>
    </row>
    <row r="32" spans="1:35" s="39" customFormat="1" ht="26.25" hidden="1" customHeight="1" x14ac:dyDescent="0.45">
      <c r="A32" s="26"/>
      <c r="B32" s="27"/>
      <c r="C32" s="28"/>
      <c r="D32" s="29"/>
      <c r="E32" s="30">
        <f t="shared" si="14"/>
        <v>0</v>
      </c>
      <c r="F32" s="31"/>
      <c r="G32" s="31"/>
      <c r="H32" s="32">
        <f t="shared" si="20"/>
        <v>0</v>
      </c>
      <c r="I32" s="33"/>
      <c r="J32" s="34">
        <f t="shared" si="16"/>
        <v>-90</v>
      </c>
      <c r="K32" s="35"/>
      <c r="L32" s="36"/>
      <c r="M32" s="37"/>
      <c r="N32" s="91"/>
      <c r="O32" s="107"/>
      <c r="P32" s="36"/>
      <c r="Q32" s="38"/>
      <c r="R32" s="211"/>
      <c r="S32" s="212"/>
      <c r="T32" s="212"/>
      <c r="U32" s="212"/>
      <c r="V32" s="213"/>
      <c r="W32" s="45" t="s">
        <v>18</v>
      </c>
      <c r="X32" s="146"/>
      <c r="Y32" s="147" t="s">
        <v>45</v>
      </c>
      <c r="Z32" s="148"/>
      <c r="AA32" s="149">
        <f t="shared" si="17"/>
        <v>0</v>
      </c>
      <c r="AB32" s="150"/>
      <c r="AC32" s="151" t="s">
        <v>45</v>
      </c>
      <c r="AD32" s="152"/>
      <c r="AE32" s="153">
        <f t="shared" si="18"/>
        <v>0</v>
      </c>
      <c r="AF32" s="154"/>
      <c r="AG32" s="155" t="s">
        <v>45</v>
      </c>
      <c r="AH32" s="156"/>
      <c r="AI32" s="157">
        <f t="shared" si="19"/>
        <v>0</v>
      </c>
    </row>
    <row r="33" spans="1:35" s="39" customFormat="1" ht="26.25" hidden="1" customHeight="1" x14ac:dyDescent="0.45">
      <c r="A33" s="26"/>
      <c r="B33" s="27"/>
      <c r="C33" s="28"/>
      <c r="D33" s="29"/>
      <c r="E33" s="30">
        <f t="shared" si="14"/>
        <v>0</v>
      </c>
      <c r="F33" s="31"/>
      <c r="G33" s="31"/>
      <c r="H33" s="32">
        <f t="shared" si="20"/>
        <v>0</v>
      </c>
      <c r="I33" s="33"/>
      <c r="J33" s="34">
        <f t="shared" si="16"/>
        <v>-90</v>
      </c>
      <c r="K33" s="35"/>
      <c r="L33" s="36"/>
      <c r="M33" s="37"/>
      <c r="N33" s="91"/>
      <c r="O33" s="107"/>
      <c r="P33" s="36"/>
      <c r="Q33" s="38"/>
      <c r="R33" s="211"/>
      <c r="S33" s="212"/>
      <c r="T33" s="212"/>
      <c r="U33" s="212"/>
      <c r="V33" s="213"/>
      <c r="W33" s="45" t="s">
        <v>18</v>
      </c>
      <c r="X33" s="146"/>
      <c r="Y33" s="147" t="s">
        <v>45</v>
      </c>
      <c r="Z33" s="148"/>
      <c r="AA33" s="149">
        <f t="shared" si="17"/>
        <v>0</v>
      </c>
      <c r="AB33" s="150"/>
      <c r="AC33" s="151" t="s">
        <v>45</v>
      </c>
      <c r="AD33" s="152"/>
      <c r="AE33" s="153">
        <f t="shared" si="18"/>
        <v>0</v>
      </c>
      <c r="AF33" s="154"/>
      <c r="AG33" s="155" t="s">
        <v>45</v>
      </c>
      <c r="AH33" s="156"/>
      <c r="AI33" s="157">
        <f t="shared" si="19"/>
        <v>0</v>
      </c>
    </row>
    <row r="34" spans="1:35" s="39" customFormat="1" ht="26.25" hidden="1" customHeight="1" x14ac:dyDescent="0.45">
      <c r="A34" s="26"/>
      <c r="B34" s="27"/>
      <c r="C34" s="28"/>
      <c r="D34" s="29"/>
      <c r="E34" s="30">
        <f t="shared" si="14"/>
        <v>0</v>
      </c>
      <c r="F34" s="31"/>
      <c r="G34" s="31"/>
      <c r="H34" s="32">
        <f t="shared" si="20"/>
        <v>0</v>
      </c>
      <c r="I34" s="33"/>
      <c r="J34" s="34">
        <f t="shared" si="16"/>
        <v>-90</v>
      </c>
      <c r="K34" s="35"/>
      <c r="L34" s="36"/>
      <c r="M34" s="37"/>
      <c r="N34" s="91"/>
      <c r="O34" s="107"/>
      <c r="P34" s="36"/>
      <c r="Q34" s="38"/>
      <c r="R34" s="211"/>
      <c r="S34" s="212"/>
      <c r="T34" s="212"/>
      <c r="U34" s="212"/>
      <c r="V34" s="213"/>
      <c r="W34" s="45" t="s">
        <v>18</v>
      </c>
      <c r="X34" s="146"/>
      <c r="Y34" s="147" t="s">
        <v>45</v>
      </c>
      <c r="Z34" s="148"/>
      <c r="AA34" s="149">
        <f t="shared" si="17"/>
        <v>0</v>
      </c>
      <c r="AB34" s="150"/>
      <c r="AC34" s="151" t="s">
        <v>45</v>
      </c>
      <c r="AD34" s="152"/>
      <c r="AE34" s="153">
        <f t="shared" si="18"/>
        <v>0</v>
      </c>
      <c r="AF34" s="154"/>
      <c r="AG34" s="155" t="s">
        <v>45</v>
      </c>
      <c r="AH34" s="156"/>
      <c r="AI34" s="157">
        <f t="shared" si="19"/>
        <v>0</v>
      </c>
    </row>
    <row r="35" spans="1:35" s="39" customFormat="1" ht="26.25" hidden="1" customHeight="1" x14ac:dyDescent="0.45">
      <c r="A35" s="26"/>
      <c r="B35" s="27"/>
      <c r="C35" s="28"/>
      <c r="D35" s="29"/>
      <c r="E35" s="30">
        <f t="shared" si="14"/>
        <v>0</v>
      </c>
      <c r="F35" s="31"/>
      <c r="G35" s="31"/>
      <c r="H35" s="32">
        <f>E35-G35-F35</f>
        <v>0</v>
      </c>
      <c r="I35" s="33"/>
      <c r="J35" s="34">
        <f t="shared" si="16"/>
        <v>-90</v>
      </c>
      <c r="K35" s="35"/>
      <c r="L35" s="36"/>
      <c r="M35" s="37"/>
      <c r="N35" s="91"/>
      <c r="O35" s="107"/>
      <c r="P35" s="36"/>
      <c r="Q35" s="38"/>
      <c r="R35" s="211"/>
      <c r="S35" s="212"/>
      <c r="T35" s="212"/>
      <c r="U35" s="212"/>
      <c r="V35" s="213"/>
      <c r="W35" s="45" t="s">
        <v>18</v>
      </c>
      <c r="X35" s="146"/>
      <c r="Y35" s="147" t="s">
        <v>45</v>
      </c>
      <c r="Z35" s="148"/>
      <c r="AA35" s="149">
        <f t="shared" si="17"/>
        <v>0</v>
      </c>
      <c r="AB35" s="150"/>
      <c r="AC35" s="151" t="s">
        <v>45</v>
      </c>
      <c r="AD35" s="152"/>
      <c r="AE35" s="153">
        <f t="shared" si="18"/>
        <v>0</v>
      </c>
      <c r="AF35" s="154"/>
      <c r="AG35" s="155" t="s">
        <v>45</v>
      </c>
      <c r="AH35" s="156"/>
      <c r="AI35" s="157">
        <f t="shared" si="19"/>
        <v>0</v>
      </c>
    </row>
    <row r="36" spans="1:35" s="39" customFormat="1" ht="26.25" hidden="1" customHeight="1" x14ac:dyDescent="0.45">
      <c r="A36" s="26"/>
      <c r="B36" s="27"/>
      <c r="C36" s="28"/>
      <c r="D36" s="29"/>
      <c r="E36" s="30">
        <f t="shared" si="14"/>
        <v>0</v>
      </c>
      <c r="F36" s="31"/>
      <c r="G36" s="31"/>
      <c r="H36" s="32">
        <f t="shared" ref="H36:H42" si="21">E36-G36-F36</f>
        <v>0</v>
      </c>
      <c r="I36" s="33"/>
      <c r="J36" s="34">
        <f t="shared" si="16"/>
        <v>-90</v>
      </c>
      <c r="K36" s="35"/>
      <c r="L36" s="36"/>
      <c r="M36" s="37"/>
      <c r="N36" s="91"/>
      <c r="O36" s="107"/>
      <c r="P36" s="36"/>
      <c r="Q36" s="38"/>
      <c r="R36" s="211"/>
      <c r="S36" s="212"/>
      <c r="T36" s="212"/>
      <c r="U36" s="212"/>
      <c r="V36" s="213"/>
      <c r="W36" s="45" t="s">
        <v>18</v>
      </c>
      <c r="X36" s="146"/>
      <c r="Y36" s="147" t="s">
        <v>45</v>
      </c>
      <c r="Z36" s="148"/>
      <c r="AA36" s="149">
        <f t="shared" si="17"/>
        <v>0</v>
      </c>
      <c r="AB36" s="150"/>
      <c r="AC36" s="151" t="s">
        <v>45</v>
      </c>
      <c r="AD36" s="152"/>
      <c r="AE36" s="153">
        <f t="shared" si="18"/>
        <v>0</v>
      </c>
      <c r="AF36" s="154"/>
      <c r="AG36" s="155" t="s">
        <v>45</v>
      </c>
      <c r="AH36" s="156"/>
      <c r="AI36" s="157">
        <f t="shared" si="19"/>
        <v>0</v>
      </c>
    </row>
    <row r="37" spans="1:35" s="39" customFormat="1" ht="26.25" hidden="1" customHeight="1" x14ac:dyDescent="0.45">
      <c r="A37" s="26"/>
      <c r="B37" s="27"/>
      <c r="C37" s="28"/>
      <c r="D37" s="29"/>
      <c r="E37" s="30">
        <f t="shared" si="14"/>
        <v>0</v>
      </c>
      <c r="F37" s="31"/>
      <c r="G37" s="31"/>
      <c r="H37" s="32">
        <f t="shared" si="21"/>
        <v>0</v>
      </c>
      <c r="I37" s="33"/>
      <c r="J37" s="34">
        <f t="shared" si="16"/>
        <v>-90</v>
      </c>
      <c r="K37" s="35"/>
      <c r="L37" s="36"/>
      <c r="M37" s="37"/>
      <c r="N37" s="91"/>
      <c r="O37" s="107"/>
      <c r="P37" s="36"/>
      <c r="Q37" s="38"/>
      <c r="R37" s="211"/>
      <c r="S37" s="212"/>
      <c r="T37" s="212"/>
      <c r="U37" s="212"/>
      <c r="V37" s="213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8"/>
        <v>0</v>
      </c>
      <c r="AF37" s="154"/>
      <c r="AG37" s="155" t="s">
        <v>45</v>
      </c>
      <c r="AH37" s="156"/>
      <c r="AI37" s="157">
        <f t="shared" si="19"/>
        <v>0</v>
      </c>
    </row>
    <row r="38" spans="1:35" s="39" customFormat="1" ht="26.25" hidden="1" customHeight="1" x14ac:dyDescent="0.45">
      <c r="A38" s="26"/>
      <c r="B38" s="27"/>
      <c r="C38" s="28"/>
      <c r="D38" s="29"/>
      <c r="E38" s="30">
        <f t="shared" si="14"/>
        <v>0</v>
      </c>
      <c r="F38" s="31"/>
      <c r="G38" s="31"/>
      <c r="H38" s="32">
        <f t="shared" si="21"/>
        <v>0</v>
      </c>
      <c r="I38" s="33"/>
      <c r="J38" s="34">
        <f t="shared" si="16"/>
        <v>-90</v>
      </c>
      <c r="K38" s="35"/>
      <c r="L38" s="36"/>
      <c r="M38" s="37"/>
      <c r="N38" s="91"/>
      <c r="O38" s="107"/>
      <c r="P38" s="36"/>
      <c r="Q38" s="38"/>
      <c r="R38" s="211"/>
      <c r="S38" s="212"/>
      <c r="T38" s="212"/>
      <c r="U38" s="212"/>
      <c r="V38" s="213"/>
      <c r="W38" s="45" t="s">
        <v>18</v>
      </c>
      <c r="X38" s="146"/>
      <c r="Y38" s="147" t="s">
        <v>45</v>
      </c>
      <c r="Z38" s="148"/>
      <c r="AA38" s="149">
        <f t="shared" ref="AA38:AA56" si="22">X38+Z38</f>
        <v>0</v>
      </c>
      <c r="AB38" s="150"/>
      <c r="AC38" s="151" t="s">
        <v>45</v>
      </c>
      <c r="AD38" s="152"/>
      <c r="AE38" s="153">
        <f t="shared" si="18"/>
        <v>0</v>
      </c>
      <c r="AF38" s="154"/>
      <c r="AG38" s="155" t="s">
        <v>45</v>
      </c>
      <c r="AH38" s="156"/>
      <c r="AI38" s="157">
        <f t="shared" si="19"/>
        <v>0</v>
      </c>
    </row>
    <row r="39" spans="1:35" s="39" customFormat="1" ht="26.25" hidden="1" customHeight="1" x14ac:dyDescent="0.45">
      <c r="A39" s="26"/>
      <c r="B39" s="27"/>
      <c r="C39" s="28"/>
      <c r="D39" s="29"/>
      <c r="E39" s="30">
        <f t="shared" si="14"/>
        <v>0</v>
      </c>
      <c r="F39" s="31"/>
      <c r="G39" s="31"/>
      <c r="H39" s="32">
        <f t="shared" si="21"/>
        <v>0</v>
      </c>
      <c r="I39" s="33"/>
      <c r="J39" s="34">
        <f t="shared" si="16"/>
        <v>-90</v>
      </c>
      <c r="K39" s="35"/>
      <c r="L39" s="36"/>
      <c r="M39" s="37"/>
      <c r="N39" s="91"/>
      <c r="O39" s="107"/>
      <c r="P39" s="36"/>
      <c r="Q39" s="38"/>
      <c r="R39" s="211"/>
      <c r="S39" s="212"/>
      <c r="T39" s="212"/>
      <c r="U39" s="212"/>
      <c r="V39" s="213"/>
      <c r="W39" s="45" t="s">
        <v>18</v>
      </c>
      <c r="X39" s="146"/>
      <c r="Y39" s="147" t="s">
        <v>45</v>
      </c>
      <c r="Z39" s="148"/>
      <c r="AA39" s="149">
        <f t="shared" si="22"/>
        <v>0</v>
      </c>
      <c r="AB39" s="150"/>
      <c r="AC39" s="151" t="s">
        <v>45</v>
      </c>
      <c r="AD39" s="152"/>
      <c r="AE39" s="153">
        <f t="shared" si="18"/>
        <v>0</v>
      </c>
      <c r="AF39" s="154"/>
      <c r="AG39" s="155" t="s">
        <v>45</v>
      </c>
      <c r="AH39" s="156"/>
      <c r="AI39" s="157">
        <f t="shared" si="19"/>
        <v>0</v>
      </c>
    </row>
    <row r="40" spans="1:35" s="39" customFormat="1" ht="26.25" hidden="1" customHeight="1" x14ac:dyDescent="0.45">
      <c r="A40" s="26"/>
      <c r="B40" s="27"/>
      <c r="C40" s="28"/>
      <c r="D40" s="29"/>
      <c r="E40" s="30">
        <f t="shared" si="14"/>
        <v>0</v>
      </c>
      <c r="F40" s="31"/>
      <c r="G40" s="31"/>
      <c r="H40" s="32">
        <f t="shared" si="21"/>
        <v>0</v>
      </c>
      <c r="I40" s="33"/>
      <c r="J40" s="34">
        <f t="shared" si="16"/>
        <v>-90</v>
      </c>
      <c r="K40" s="35"/>
      <c r="L40" s="36"/>
      <c r="M40" s="37"/>
      <c r="N40" s="91"/>
      <c r="O40" s="107"/>
      <c r="P40" s="36"/>
      <c r="Q40" s="38"/>
      <c r="R40" s="211"/>
      <c r="S40" s="212"/>
      <c r="T40" s="212"/>
      <c r="U40" s="212"/>
      <c r="V40" s="213"/>
      <c r="W40" s="45" t="s">
        <v>18</v>
      </c>
      <c r="X40" s="146"/>
      <c r="Y40" s="147" t="s">
        <v>45</v>
      </c>
      <c r="Z40" s="148"/>
      <c r="AA40" s="149">
        <f t="shared" si="22"/>
        <v>0</v>
      </c>
      <c r="AB40" s="150"/>
      <c r="AC40" s="151" t="s">
        <v>45</v>
      </c>
      <c r="AD40" s="152"/>
      <c r="AE40" s="153">
        <f t="shared" si="18"/>
        <v>0</v>
      </c>
      <c r="AF40" s="154"/>
      <c r="AG40" s="155" t="s">
        <v>45</v>
      </c>
      <c r="AH40" s="156"/>
      <c r="AI40" s="157">
        <f t="shared" si="19"/>
        <v>0</v>
      </c>
    </row>
    <row r="41" spans="1:35" s="39" customFormat="1" ht="26.25" hidden="1" customHeight="1" x14ac:dyDescent="0.45">
      <c r="A41" s="26"/>
      <c r="B41" s="27"/>
      <c r="C41" s="28"/>
      <c r="D41" s="29"/>
      <c r="E41" s="30">
        <f t="shared" si="14"/>
        <v>0</v>
      </c>
      <c r="F41" s="31"/>
      <c r="G41" s="31"/>
      <c r="H41" s="32">
        <f t="shared" si="21"/>
        <v>0</v>
      </c>
      <c r="I41" s="33"/>
      <c r="J41" s="34">
        <f t="shared" si="16"/>
        <v>-90</v>
      </c>
      <c r="K41" s="35"/>
      <c r="L41" s="36"/>
      <c r="M41" s="37"/>
      <c r="N41" s="91"/>
      <c r="O41" s="107"/>
      <c r="P41" s="36"/>
      <c r="Q41" s="38"/>
      <c r="R41" s="211"/>
      <c r="S41" s="212"/>
      <c r="T41" s="212"/>
      <c r="U41" s="212"/>
      <c r="V41" s="213"/>
      <c r="W41" s="45" t="s">
        <v>18</v>
      </c>
      <c r="X41" s="146"/>
      <c r="Y41" s="147" t="s">
        <v>45</v>
      </c>
      <c r="Z41" s="148"/>
      <c r="AA41" s="149">
        <f t="shared" si="22"/>
        <v>0</v>
      </c>
      <c r="AB41" s="150"/>
      <c r="AC41" s="151" t="s">
        <v>45</v>
      </c>
      <c r="AD41" s="152"/>
      <c r="AE41" s="153">
        <f t="shared" si="18"/>
        <v>0</v>
      </c>
      <c r="AF41" s="154"/>
      <c r="AG41" s="155" t="s">
        <v>45</v>
      </c>
      <c r="AH41" s="156"/>
      <c r="AI41" s="157">
        <f t="shared" si="19"/>
        <v>0</v>
      </c>
    </row>
    <row r="42" spans="1:35" s="39" customFormat="1" ht="26.25" hidden="1" customHeight="1" x14ac:dyDescent="0.45">
      <c r="A42" s="26"/>
      <c r="B42" s="27"/>
      <c r="C42" s="28"/>
      <c r="D42" s="29"/>
      <c r="E42" s="30">
        <f t="shared" si="14"/>
        <v>0</v>
      </c>
      <c r="F42" s="31"/>
      <c r="G42" s="31"/>
      <c r="H42" s="32">
        <f t="shared" si="21"/>
        <v>0</v>
      </c>
      <c r="I42" s="33"/>
      <c r="J42" s="34">
        <f t="shared" si="16"/>
        <v>-90</v>
      </c>
      <c r="K42" s="35"/>
      <c r="L42" s="36"/>
      <c r="M42" s="37"/>
      <c r="N42" s="91"/>
      <c r="O42" s="107"/>
      <c r="P42" s="36"/>
      <c r="Q42" s="38"/>
      <c r="R42" s="211"/>
      <c r="S42" s="212"/>
      <c r="T42" s="212"/>
      <c r="U42" s="212"/>
      <c r="V42" s="213"/>
      <c r="W42" s="45" t="s">
        <v>18</v>
      </c>
      <c r="X42" s="146"/>
      <c r="Y42" s="147" t="s">
        <v>45</v>
      </c>
      <c r="Z42" s="148"/>
      <c r="AA42" s="149">
        <f t="shared" si="22"/>
        <v>0</v>
      </c>
      <c r="AB42" s="150"/>
      <c r="AC42" s="151" t="s">
        <v>45</v>
      </c>
      <c r="AD42" s="152"/>
      <c r="AE42" s="153">
        <f t="shared" si="18"/>
        <v>0</v>
      </c>
      <c r="AF42" s="154"/>
      <c r="AG42" s="155" t="s">
        <v>45</v>
      </c>
      <c r="AH42" s="156"/>
      <c r="AI42" s="157">
        <f t="shared" si="19"/>
        <v>0</v>
      </c>
    </row>
    <row r="43" spans="1:35" s="39" customFormat="1" ht="26.25" hidden="1" customHeight="1" x14ac:dyDescent="0.45">
      <c r="A43" s="26"/>
      <c r="B43" s="27"/>
      <c r="C43" s="28"/>
      <c r="D43" s="29"/>
      <c r="E43" s="30">
        <f t="shared" si="14"/>
        <v>0</v>
      </c>
      <c r="F43" s="31"/>
      <c r="G43" s="31"/>
      <c r="H43" s="32">
        <f>E43-G43-F43</f>
        <v>0</v>
      </c>
      <c r="I43" s="33"/>
      <c r="J43" s="34">
        <f t="shared" si="16"/>
        <v>-90</v>
      </c>
      <c r="K43" s="35"/>
      <c r="L43" s="36"/>
      <c r="M43" s="37"/>
      <c r="N43" s="91"/>
      <c r="O43" s="107"/>
      <c r="P43" s="36"/>
      <c r="Q43" s="38"/>
      <c r="R43" s="211"/>
      <c r="S43" s="212"/>
      <c r="T43" s="212"/>
      <c r="U43" s="212"/>
      <c r="V43" s="213"/>
      <c r="W43" s="45" t="s">
        <v>18</v>
      </c>
      <c r="X43" s="146"/>
      <c r="Y43" s="147" t="s">
        <v>45</v>
      </c>
      <c r="Z43" s="148"/>
      <c r="AA43" s="149">
        <f t="shared" si="22"/>
        <v>0</v>
      </c>
      <c r="AB43" s="150"/>
      <c r="AC43" s="151" t="s">
        <v>45</v>
      </c>
      <c r="AD43" s="152"/>
      <c r="AE43" s="153">
        <f t="shared" si="18"/>
        <v>0</v>
      </c>
      <c r="AF43" s="154"/>
      <c r="AG43" s="155" t="s">
        <v>45</v>
      </c>
      <c r="AH43" s="156"/>
      <c r="AI43" s="157">
        <f t="shared" si="19"/>
        <v>0</v>
      </c>
    </row>
    <row r="44" spans="1:35" s="39" customFormat="1" ht="26.25" hidden="1" customHeight="1" x14ac:dyDescent="0.45">
      <c r="A44" s="26"/>
      <c r="B44" s="27"/>
      <c r="C44" s="28"/>
      <c r="D44" s="29"/>
      <c r="E44" s="30">
        <f t="shared" si="14"/>
        <v>0</v>
      </c>
      <c r="F44" s="31"/>
      <c r="G44" s="31"/>
      <c r="H44" s="32">
        <f t="shared" ref="H44:H49" si="23">E44-G44-F44</f>
        <v>0</v>
      </c>
      <c r="I44" s="33"/>
      <c r="J44" s="34">
        <f t="shared" si="16"/>
        <v>-90</v>
      </c>
      <c r="K44" s="35"/>
      <c r="L44" s="36"/>
      <c r="M44" s="37"/>
      <c r="N44" s="91"/>
      <c r="O44" s="107"/>
      <c r="P44" s="36"/>
      <c r="Q44" s="38"/>
      <c r="R44" s="211"/>
      <c r="S44" s="212"/>
      <c r="T44" s="212"/>
      <c r="U44" s="212"/>
      <c r="V44" s="213"/>
      <c r="W44" s="45" t="s">
        <v>18</v>
      </c>
      <c r="X44" s="146"/>
      <c r="Y44" s="147" t="s">
        <v>45</v>
      </c>
      <c r="Z44" s="148"/>
      <c r="AA44" s="149">
        <f t="shared" si="22"/>
        <v>0</v>
      </c>
      <c r="AB44" s="150"/>
      <c r="AC44" s="151" t="s">
        <v>45</v>
      </c>
      <c r="AD44" s="152"/>
      <c r="AE44" s="153">
        <f t="shared" si="18"/>
        <v>0</v>
      </c>
      <c r="AF44" s="154"/>
      <c r="AG44" s="155" t="s">
        <v>45</v>
      </c>
      <c r="AH44" s="156"/>
      <c r="AI44" s="157">
        <f t="shared" si="19"/>
        <v>0</v>
      </c>
    </row>
    <row r="45" spans="1:35" s="39" customFormat="1" ht="26.25" hidden="1" customHeight="1" x14ac:dyDescent="0.45">
      <c r="A45" s="26"/>
      <c r="B45" s="27"/>
      <c r="C45" s="28"/>
      <c r="D45" s="29"/>
      <c r="E45" s="30">
        <f t="shared" si="14"/>
        <v>0</v>
      </c>
      <c r="F45" s="31"/>
      <c r="G45" s="31"/>
      <c r="H45" s="32">
        <f t="shared" si="23"/>
        <v>0</v>
      </c>
      <c r="I45" s="33"/>
      <c r="J45" s="34">
        <f t="shared" si="16"/>
        <v>-90</v>
      </c>
      <c r="K45" s="35"/>
      <c r="L45" s="36"/>
      <c r="M45" s="37"/>
      <c r="N45" s="91"/>
      <c r="O45" s="107"/>
      <c r="P45" s="36"/>
      <c r="Q45" s="38"/>
      <c r="R45" s="211"/>
      <c r="S45" s="212"/>
      <c r="T45" s="212"/>
      <c r="U45" s="212"/>
      <c r="V45" s="213"/>
      <c r="W45" s="45" t="s">
        <v>18</v>
      </c>
      <c r="X45" s="146"/>
      <c r="Y45" s="147" t="s">
        <v>45</v>
      </c>
      <c r="Z45" s="148"/>
      <c r="AA45" s="149">
        <f t="shared" si="22"/>
        <v>0</v>
      </c>
      <c r="AB45" s="150"/>
      <c r="AC45" s="151" t="s">
        <v>45</v>
      </c>
      <c r="AD45" s="152"/>
      <c r="AE45" s="153">
        <f t="shared" si="18"/>
        <v>0</v>
      </c>
      <c r="AF45" s="154"/>
      <c r="AG45" s="155" t="s">
        <v>45</v>
      </c>
      <c r="AH45" s="156"/>
      <c r="AI45" s="157">
        <f t="shared" si="19"/>
        <v>0</v>
      </c>
    </row>
    <row r="46" spans="1:35" s="39" customFormat="1" ht="26.25" hidden="1" customHeight="1" x14ac:dyDescent="0.45">
      <c r="A46" s="26"/>
      <c r="B46" s="27"/>
      <c r="C46" s="28"/>
      <c r="D46" s="29"/>
      <c r="E46" s="30">
        <f t="shared" si="14"/>
        <v>0</v>
      </c>
      <c r="F46" s="31"/>
      <c r="G46" s="31"/>
      <c r="H46" s="32">
        <f t="shared" si="23"/>
        <v>0</v>
      </c>
      <c r="I46" s="33"/>
      <c r="J46" s="34">
        <f t="shared" si="16"/>
        <v>-90</v>
      </c>
      <c r="K46" s="35"/>
      <c r="L46" s="36"/>
      <c r="M46" s="37"/>
      <c r="N46" s="91"/>
      <c r="O46" s="107"/>
      <c r="P46" s="36"/>
      <c r="Q46" s="38"/>
      <c r="R46" s="211"/>
      <c r="S46" s="212"/>
      <c r="T46" s="212"/>
      <c r="U46" s="212"/>
      <c r="V46" s="213"/>
      <c r="W46" s="45" t="s">
        <v>18</v>
      </c>
      <c r="X46" s="146"/>
      <c r="Y46" s="147" t="s">
        <v>45</v>
      </c>
      <c r="Z46" s="148"/>
      <c r="AA46" s="149">
        <f t="shared" si="22"/>
        <v>0</v>
      </c>
      <c r="AB46" s="150"/>
      <c r="AC46" s="151" t="s">
        <v>45</v>
      </c>
      <c r="AD46" s="152"/>
      <c r="AE46" s="153">
        <f t="shared" si="18"/>
        <v>0</v>
      </c>
      <c r="AF46" s="154"/>
      <c r="AG46" s="155" t="s">
        <v>45</v>
      </c>
      <c r="AH46" s="156"/>
      <c r="AI46" s="157">
        <f t="shared" si="19"/>
        <v>0</v>
      </c>
    </row>
    <row r="47" spans="1:35" s="39" customFormat="1" ht="26.25" hidden="1" customHeight="1" x14ac:dyDescent="0.45">
      <c r="A47" s="26"/>
      <c r="B47" s="27"/>
      <c r="C47" s="28"/>
      <c r="D47" s="29"/>
      <c r="E47" s="30">
        <f t="shared" si="14"/>
        <v>0</v>
      </c>
      <c r="F47" s="31"/>
      <c r="G47" s="31"/>
      <c r="H47" s="32">
        <f t="shared" si="23"/>
        <v>0</v>
      </c>
      <c r="I47" s="33"/>
      <c r="J47" s="34">
        <f t="shared" si="16"/>
        <v>-90</v>
      </c>
      <c r="K47" s="35"/>
      <c r="L47" s="36"/>
      <c r="M47" s="37"/>
      <c r="N47" s="91"/>
      <c r="O47" s="107"/>
      <c r="P47" s="36"/>
      <c r="Q47" s="38"/>
      <c r="R47" s="211"/>
      <c r="S47" s="212"/>
      <c r="T47" s="212"/>
      <c r="U47" s="212"/>
      <c r="V47" s="213"/>
      <c r="W47" s="45" t="s">
        <v>18</v>
      </c>
      <c r="X47" s="146"/>
      <c r="Y47" s="147" t="s">
        <v>45</v>
      </c>
      <c r="Z47" s="148"/>
      <c r="AA47" s="149">
        <f t="shared" si="22"/>
        <v>0</v>
      </c>
      <c r="AB47" s="150"/>
      <c r="AC47" s="151" t="s">
        <v>45</v>
      </c>
      <c r="AD47" s="152"/>
      <c r="AE47" s="153">
        <f t="shared" si="18"/>
        <v>0</v>
      </c>
      <c r="AF47" s="154"/>
      <c r="AG47" s="155" t="s">
        <v>45</v>
      </c>
      <c r="AH47" s="156"/>
      <c r="AI47" s="157">
        <f t="shared" si="19"/>
        <v>0</v>
      </c>
    </row>
    <row r="48" spans="1:35" s="39" customFormat="1" ht="26.25" hidden="1" customHeight="1" x14ac:dyDescent="0.45">
      <c r="A48" s="26"/>
      <c r="B48" s="27"/>
      <c r="C48" s="28"/>
      <c r="D48" s="29"/>
      <c r="E48" s="30">
        <f t="shared" si="14"/>
        <v>0</v>
      </c>
      <c r="F48" s="31"/>
      <c r="G48" s="31"/>
      <c r="H48" s="32">
        <f t="shared" si="23"/>
        <v>0</v>
      </c>
      <c r="I48" s="33"/>
      <c r="J48" s="34">
        <f t="shared" si="16"/>
        <v>-90</v>
      </c>
      <c r="K48" s="35"/>
      <c r="L48" s="36"/>
      <c r="M48" s="37"/>
      <c r="N48" s="91"/>
      <c r="O48" s="107"/>
      <c r="P48" s="36"/>
      <c r="Q48" s="38"/>
      <c r="R48" s="211"/>
      <c r="S48" s="212"/>
      <c r="T48" s="212"/>
      <c r="U48" s="212"/>
      <c r="V48" s="213"/>
      <c r="W48" s="45" t="s">
        <v>18</v>
      </c>
      <c r="X48" s="146"/>
      <c r="Y48" s="147" t="s">
        <v>45</v>
      </c>
      <c r="Z48" s="148"/>
      <c r="AA48" s="149">
        <f t="shared" si="22"/>
        <v>0</v>
      </c>
      <c r="AB48" s="150"/>
      <c r="AC48" s="151" t="s">
        <v>45</v>
      </c>
      <c r="AD48" s="152"/>
      <c r="AE48" s="153">
        <f t="shared" si="18"/>
        <v>0</v>
      </c>
      <c r="AF48" s="154"/>
      <c r="AG48" s="155" t="s">
        <v>45</v>
      </c>
      <c r="AH48" s="156"/>
      <c r="AI48" s="157">
        <f t="shared" si="19"/>
        <v>0</v>
      </c>
    </row>
    <row r="49" spans="1:35" s="39" customFormat="1" ht="26.25" hidden="1" customHeight="1" x14ac:dyDescent="0.45">
      <c r="A49" s="26"/>
      <c r="B49" s="27"/>
      <c r="C49" s="28"/>
      <c r="D49" s="29"/>
      <c r="E49" s="30">
        <f t="shared" si="14"/>
        <v>0</v>
      </c>
      <c r="F49" s="31"/>
      <c r="G49" s="31"/>
      <c r="H49" s="32">
        <f t="shared" si="23"/>
        <v>0</v>
      </c>
      <c r="I49" s="33"/>
      <c r="J49" s="34">
        <f t="shared" si="16"/>
        <v>-90</v>
      </c>
      <c r="K49" s="35"/>
      <c r="L49" s="36"/>
      <c r="M49" s="37"/>
      <c r="N49" s="91"/>
      <c r="O49" s="107"/>
      <c r="P49" s="36"/>
      <c r="Q49" s="38"/>
      <c r="R49" s="211"/>
      <c r="S49" s="212"/>
      <c r="T49" s="212"/>
      <c r="U49" s="212"/>
      <c r="V49" s="213"/>
      <c r="W49" s="45" t="s">
        <v>18</v>
      </c>
      <c r="X49" s="146"/>
      <c r="Y49" s="147" t="s">
        <v>45</v>
      </c>
      <c r="Z49" s="148"/>
      <c r="AA49" s="149">
        <f t="shared" si="22"/>
        <v>0</v>
      </c>
      <c r="AB49" s="150"/>
      <c r="AC49" s="151" t="s">
        <v>45</v>
      </c>
      <c r="AD49" s="152"/>
      <c r="AE49" s="153">
        <f t="shared" si="18"/>
        <v>0</v>
      </c>
      <c r="AF49" s="154"/>
      <c r="AG49" s="155" t="s">
        <v>45</v>
      </c>
      <c r="AH49" s="156"/>
      <c r="AI49" s="157">
        <f t="shared" si="19"/>
        <v>0</v>
      </c>
    </row>
    <row r="50" spans="1:35" s="39" customFormat="1" ht="26.25" hidden="1" customHeight="1" x14ac:dyDescent="0.45">
      <c r="A50" s="26"/>
      <c r="B50" s="27"/>
      <c r="C50" s="28"/>
      <c r="D50" s="29"/>
      <c r="E50" s="30">
        <f t="shared" si="14"/>
        <v>0</v>
      </c>
      <c r="F50" s="31"/>
      <c r="G50" s="31"/>
      <c r="H50" s="32">
        <f>E50-G50-F50</f>
        <v>0</v>
      </c>
      <c r="I50" s="33"/>
      <c r="J50" s="34">
        <f t="shared" si="16"/>
        <v>-90</v>
      </c>
      <c r="K50" s="35"/>
      <c r="L50" s="36"/>
      <c r="M50" s="37"/>
      <c r="N50" s="91"/>
      <c r="O50" s="107"/>
      <c r="P50" s="36"/>
      <c r="Q50" s="38"/>
      <c r="R50" s="211"/>
      <c r="S50" s="212"/>
      <c r="T50" s="212"/>
      <c r="U50" s="212"/>
      <c r="V50" s="213"/>
      <c r="W50" s="45" t="s">
        <v>18</v>
      </c>
      <c r="X50" s="146"/>
      <c r="Y50" s="147" t="s">
        <v>45</v>
      </c>
      <c r="Z50" s="148"/>
      <c r="AA50" s="149">
        <f t="shared" si="22"/>
        <v>0</v>
      </c>
      <c r="AB50" s="150"/>
      <c r="AC50" s="151" t="s">
        <v>45</v>
      </c>
      <c r="AD50" s="152"/>
      <c r="AE50" s="153">
        <f t="shared" si="18"/>
        <v>0</v>
      </c>
      <c r="AF50" s="154"/>
      <c r="AG50" s="155" t="s">
        <v>45</v>
      </c>
      <c r="AH50" s="156"/>
      <c r="AI50" s="157">
        <f t="shared" si="19"/>
        <v>0</v>
      </c>
    </row>
    <row r="51" spans="1:35" s="39" customFormat="1" ht="26.25" hidden="1" customHeight="1" x14ac:dyDescent="0.45">
      <c r="A51" s="26"/>
      <c r="B51" s="27"/>
      <c r="C51" s="28"/>
      <c r="D51" s="29"/>
      <c r="E51" s="30">
        <f t="shared" si="14"/>
        <v>0</v>
      </c>
      <c r="F51" s="31"/>
      <c r="G51" s="31"/>
      <c r="H51" s="32">
        <f t="shared" ref="H51:H57" si="24">E51-G51-F51</f>
        <v>0</v>
      </c>
      <c r="I51" s="33"/>
      <c r="J51" s="34">
        <f t="shared" si="16"/>
        <v>-90</v>
      </c>
      <c r="K51" s="35"/>
      <c r="L51" s="36"/>
      <c r="M51" s="37"/>
      <c r="N51" s="91"/>
      <c r="O51" s="107"/>
      <c r="P51" s="36"/>
      <c r="Q51" s="38"/>
      <c r="R51" s="211"/>
      <c r="S51" s="212"/>
      <c r="T51" s="212"/>
      <c r="U51" s="212"/>
      <c r="V51" s="213"/>
      <c r="W51" s="45" t="s">
        <v>18</v>
      </c>
      <c r="X51" s="146"/>
      <c r="Y51" s="147" t="s">
        <v>45</v>
      </c>
      <c r="Z51" s="148"/>
      <c r="AA51" s="149">
        <f t="shared" si="22"/>
        <v>0</v>
      </c>
      <c r="AB51" s="150"/>
      <c r="AC51" s="151" t="s">
        <v>45</v>
      </c>
      <c r="AD51" s="152"/>
      <c r="AE51" s="153">
        <f t="shared" si="18"/>
        <v>0</v>
      </c>
      <c r="AF51" s="154"/>
      <c r="AG51" s="155" t="s">
        <v>45</v>
      </c>
      <c r="AH51" s="156"/>
      <c r="AI51" s="157">
        <f t="shared" si="19"/>
        <v>0</v>
      </c>
    </row>
    <row r="52" spans="1:35" s="39" customFormat="1" ht="26.25" hidden="1" customHeight="1" x14ac:dyDescent="0.45">
      <c r="A52" s="26"/>
      <c r="B52" s="27"/>
      <c r="C52" s="28"/>
      <c r="D52" s="29"/>
      <c r="E52" s="30">
        <f t="shared" si="14"/>
        <v>0</v>
      </c>
      <c r="F52" s="31"/>
      <c r="G52" s="31"/>
      <c r="H52" s="32">
        <f t="shared" si="24"/>
        <v>0</v>
      </c>
      <c r="I52" s="33"/>
      <c r="J52" s="34">
        <f t="shared" si="16"/>
        <v>-90</v>
      </c>
      <c r="K52" s="35"/>
      <c r="L52" s="36"/>
      <c r="M52" s="37"/>
      <c r="N52" s="91"/>
      <c r="O52" s="107"/>
      <c r="P52" s="36"/>
      <c r="Q52" s="38"/>
      <c r="R52" s="211"/>
      <c r="S52" s="212"/>
      <c r="T52" s="212"/>
      <c r="U52" s="212"/>
      <c r="V52" s="213"/>
      <c r="W52" s="45" t="s">
        <v>18</v>
      </c>
      <c r="X52" s="146"/>
      <c r="Y52" s="147" t="s">
        <v>45</v>
      </c>
      <c r="Z52" s="148"/>
      <c r="AA52" s="149">
        <f t="shared" si="22"/>
        <v>0</v>
      </c>
      <c r="AB52" s="150"/>
      <c r="AC52" s="151" t="s">
        <v>45</v>
      </c>
      <c r="AD52" s="152"/>
      <c r="AE52" s="153">
        <f t="shared" si="18"/>
        <v>0</v>
      </c>
      <c r="AF52" s="154"/>
      <c r="AG52" s="155" t="s">
        <v>45</v>
      </c>
      <c r="AH52" s="156"/>
      <c r="AI52" s="157">
        <f t="shared" si="19"/>
        <v>0</v>
      </c>
    </row>
    <row r="53" spans="1:35" s="39" customFormat="1" ht="26.25" hidden="1" customHeight="1" x14ac:dyDescent="0.45">
      <c r="A53" s="26"/>
      <c r="B53" s="27"/>
      <c r="C53" s="28"/>
      <c r="D53" s="29"/>
      <c r="E53" s="30">
        <f t="shared" si="14"/>
        <v>0</v>
      </c>
      <c r="F53" s="31"/>
      <c r="G53" s="31"/>
      <c r="H53" s="32">
        <f t="shared" si="24"/>
        <v>0</v>
      </c>
      <c r="I53" s="33"/>
      <c r="J53" s="34">
        <f t="shared" si="16"/>
        <v>-90</v>
      </c>
      <c r="K53" s="35"/>
      <c r="L53" s="36"/>
      <c r="M53" s="37"/>
      <c r="N53" s="91"/>
      <c r="O53" s="107"/>
      <c r="P53" s="36"/>
      <c r="Q53" s="38"/>
      <c r="R53" s="211"/>
      <c r="S53" s="212"/>
      <c r="T53" s="212"/>
      <c r="U53" s="212"/>
      <c r="V53" s="213"/>
      <c r="W53" s="45" t="s">
        <v>18</v>
      </c>
      <c r="X53" s="146"/>
      <c r="Y53" s="147" t="s">
        <v>45</v>
      </c>
      <c r="Z53" s="148"/>
      <c r="AA53" s="149">
        <f t="shared" si="22"/>
        <v>0</v>
      </c>
      <c r="AB53" s="150"/>
      <c r="AC53" s="151" t="s">
        <v>45</v>
      </c>
      <c r="AD53" s="152"/>
      <c r="AE53" s="153">
        <f t="shared" si="18"/>
        <v>0</v>
      </c>
      <c r="AF53" s="154"/>
      <c r="AG53" s="155" t="s">
        <v>45</v>
      </c>
      <c r="AH53" s="156"/>
      <c r="AI53" s="157">
        <f t="shared" si="19"/>
        <v>0</v>
      </c>
    </row>
    <row r="54" spans="1:35" s="39" customFormat="1" ht="26.25" hidden="1" customHeight="1" x14ac:dyDescent="0.45">
      <c r="A54" s="26"/>
      <c r="B54" s="27"/>
      <c r="C54" s="28"/>
      <c r="D54" s="29"/>
      <c r="E54" s="30">
        <f t="shared" si="14"/>
        <v>0</v>
      </c>
      <c r="F54" s="31"/>
      <c r="G54" s="31"/>
      <c r="H54" s="32">
        <f t="shared" si="24"/>
        <v>0</v>
      </c>
      <c r="I54" s="33"/>
      <c r="J54" s="34">
        <f t="shared" si="16"/>
        <v>-90</v>
      </c>
      <c r="K54" s="35"/>
      <c r="L54" s="36"/>
      <c r="M54" s="37"/>
      <c r="N54" s="91"/>
      <c r="O54" s="107"/>
      <c r="P54" s="36"/>
      <c r="Q54" s="38"/>
      <c r="R54" s="211"/>
      <c r="S54" s="212"/>
      <c r="T54" s="212"/>
      <c r="U54" s="212"/>
      <c r="V54" s="213"/>
      <c r="W54" s="45" t="s">
        <v>18</v>
      </c>
      <c r="X54" s="146"/>
      <c r="Y54" s="147" t="s">
        <v>45</v>
      </c>
      <c r="Z54" s="148"/>
      <c r="AA54" s="149">
        <f t="shared" si="22"/>
        <v>0</v>
      </c>
      <c r="AB54" s="150"/>
      <c r="AC54" s="151" t="s">
        <v>45</v>
      </c>
      <c r="AD54" s="152"/>
      <c r="AE54" s="153">
        <f t="shared" si="18"/>
        <v>0</v>
      </c>
      <c r="AF54" s="154"/>
      <c r="AG54" s="155" t="s">
        <v>45</v>
      </c>
      <c r="AH54" s="156"/>
      <c r="AI54" s="157">
        <f t="shared" si="19"/>
        <v>0</v>
      </c>
    </row>
    <row r="55" spans="1:35" s="39" customFormat="1" ht="26.25" hidden="1" customHeight="1" x14ac:dyDescent="0.45">
      <c r="A55" s="26"/>
      <c r="B55" s="27"/>
      <c r="C55" s="28"/>
      <c r="D55" s="29"/>
      <c r="E55" s="30">
        <f t="shared" si="14"/>
        <v>0</v>
      </c>
      <c r="F55" s="31"/>
      <c r="G55" s="31"/>
      <c r="H55" s="32">
        <f t="shared" si="24"/>
        <v>0</v>
      </c>
      <c r="I55" s="33"/>
      <c r="J55" s="34">
        <f t="shared" si="16"/>
        <v>-90</v>
      </c>
      <c r="K55" s="35"/>
      <c r="L55" s="36"/>
      <c r="M55" s="37"/>
      <c r="N55" s="91"/>
      <c r="O55" s="107"/>
      <c r="P55" s="36"/>
      <c r="Q55" s="38"/>
      <c r="R55" s="211"/>
      <c r="S55" s="212"/>
      <c r="T55" s="212"/>
      <c r="U55" s="212"/>
      <c r="V55" s="213"/>
      <c r="W55" s="45" t="s">
        <v>18</v>
      </c>
      <c r="X55" s="146"/>
      <c r="Y55" s="147" t="s">
        <v>45</v>
      </c>
      <c r="Z55" s="148"/>
      <c r="AA55" s="149">
        <f t="shared" si="22"/>
        <v>0</v>
      </c>
      <c r="AB55" s="150"/>
      <c r="AC55" s="151" t="s">
        <v>45</v>
      </c>
      <c r="AD55" s="152"/>
      <c r="AE55" s="153">
        <f t="shared" si="18"/>
        <v>0</v>
      </c>
      <c r="AF55" s="154"/>
      <c r="AG55" s="155" t="s">
        <v>45</v>
      </c>
      <c r="AH55" s="156"/>
      <c r="AI55" s="157">
        <f t="shared" si="19"/>
        <v>0</v>
      </c>
    </row>
    <row r="56" spans="1:35" s="39" customFormat="1" ht="26.25" hidden="1" customHeight="1" x14ac:dyDescent="0.45">
      <c r="A56" s="26"/>
      <c r="B56" s="27"/>
      <c r="C56" s="28"/>
      <c r="D56" s="29"/>
      <c r="E56" s="30">
        <f t="shared" si="14"/>
        <v>0</v>
      </c>
      <c r="F56" s="31"/>
      <c r="G56" s="31"/>
      <c r="H56" s="32">
        <f t="shared" si="24"/>
        <v>0</v>
      </c>
      <c r="I56" s="33"/>
      <c r="J56" s="34">
        <f t="shared" si="16"/>
        <v>-90</v>
      </c>
      <c r="K56" s="35"/>
      <c r="L56" s="36"/>
      <c r="M56" s="37"/>
      <c r="N56" s="91"/>
      <c r="O56" s="107"/>
      <c r="P56" s="36"/>
      <c r="Q56" s="38"/>
      <c r="R56" s="211"/>
      <c r="S56" s="212"/>
      <c r="T56" s="212"/>
      <c r="U56" s="212"/>
      <c r="V56" s="213"/>
      <c r="W56" s="45" t="s">
        <v>18</v>
      </c>
      <c r="X56" s="146"/>
      <c r="Y56" s="147" t="s">
        <v>45</v>
      </c>
      <c r="Z56" s="148"/>
      <c r="AA56" s="149">
        <f t="shared" si="22"/>
        <v>0</v>
      </c>
      <c r="AB56" s="150"/>
      <c r="AC56" s="151" t="s">
        <v>45</v>
      </c>
      <c r="AD56" s="152"/>
      <c r="AE56" s="153">
        <f t="shared" si="18"/>
        <v>0</v>
      </c>
      <c r="AF56" s="154"/>
      <c r="AG56" s="155" t="s">
        <v>45</v>
      </c>
      <c r="AH56" s="156"/>
      <c r="AI56" s="157">
        <f t="shared" si="19"/>
        <v>0</v>
      </c>
    </row>
    <row r="57" spans="1:35" s="39" customFormat="1" ht="26.25" hidden="1" customHeight="1" x14ac:dyDescent="0.45">
      <c r="A57" s="26"/>
      <c r="B57" s="27"/>
      <c r="C57" s="28"/>
      <c r="D57" s="29"/>
      <c r="E57" s="30">
        <f t="shared" si="14"/>
        <v>0</v>
      </c>
      <c r="F57" s="31"/>
      <c r="G57" s="31"/>
      <c r="H57" s="32">
        <f t="shared" si="24"/>
        <v>0</v>
      </c>
      <c r="I57" s="33"/>
      <c r="J57" s="34">
        <f t="shared" si="16"/>
        <v>-90</v>
      </c>
      <c r="K57" s="35"/>
      <c r="L57" s="36"/>
      <c r="M57" s="37"/>
      <c r="N57" s="91"/>
      <c r="O57" s="107"/>
      <c r="P57" s="36"/>
      <c r="Q57" s="38"/>
      <c r="R57" s="211"/>
      <c r="S57" s="212"/>
      <c r="T57" s="212"/>
      <c r="U57" s="212"/>
      <c r="V57" s="213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 x14ac:dyDescent="0.45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6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23"/>
      <c r="S58" s="224"/>
      <c r="T58" s="224"/>
      <c r="U58" s="224"/>
      <c r="V58" s="225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 x14ac:dyDescent="0.5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26"/>
      <c r="S59" s="227"/>
      <c r="T59" s="227"/>
      <c r="U59" s="227"/>
      <c r="V59" s="228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 x14ac:dyDescent="0.45">
      <c r="B60" s="64"/>
      <c r="D60" s="65"/>
      <c r="E60" s="66">
        <f>SUM(E2:E59)</f>
        <v>164</v>
      </c>
      <c r="F60" s="67">
        <f>SUM(F2:F59)</f>
        <v>6</v>
      </c>
      <c r="G60" s="67">
        <f>SUM(G2:G59)</f>
        <v>19</v>
      </c>
      <c r="H60" s="68">
        <f>E60-F60-G60</f>
        <v>139</v>
      </c>
      <c r="I60" s="69">
        <f>SUM(I2:I59)</f>
        <v>158</v>
      </c>
      <c r="J60" s="70" t="e">
        <f t="shared" ref="J60:Q60" si="25">SUM(J2:J59)</f>
        <v>#VALUE!</v>
      </c>
      <c r="K60" s="71">
        <f>SUM(K2:K59)</f>
        <v>86</v>
      </c>
      <c r="L60" s="72">
        <f>SUM(L2:L59)</f>
        <v>0</v>
      </c>
      <c r="M60" s="73">
        <f t="shared" si="25"/>
        <v>28</v>
      </c>
      <c r="N60" s="94">
        <f t="shared" si="25"/>
        <v>44</v>
      </c>
      <c r="O60" s="105">
        <f>SUM(O2:O59)</f>
        <v>7</v>
      </c>
      <c r="P60" s="99">
        <f t="shared" si="25"/>
        <v>2</v>
      </c>
      <c r="Q60" s="73">
        <f t="shared" si="25"/>
        <v>1</v>
      </c>
      <c r="R60" s="74">
        <f>SUM(L60:Q60)</f>
        <v>82</v>
      </c>
      <c r="S60" s="229" t="s">
        <v>19</v>
      </c>
      <c r="T60" s="230"/>
      <c r="U60" s="230"/>
      <c r="V60" s="231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 x14ac:dyDescent="0.5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20"/>
      <c r="T61" s="221"/>
      <c r="U61" s="221"/>
      <c r="V61" s="222"/>
    </row>
    <row r="62" spans="1:35" s="75" customFormat="1" x14ac:dyDescent="0.45">
      <c r="A62"/>
      <c r="B62" s="1"/>
      <c r="I62" s="85">
        <f>I60+G60</f>
        <v>177</v>
      </c>
      <c r="J62" s="63"/>
      <c r="K62" s="86"/>
      <c r="M62" s="75">
        <f>L60+M60</f>
        <v>28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 x14ac:dyDescent="0.45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5" priority="1" stopIfTrue="1" operator="equal">
      <formula>-90</formula>
    </cfRule>
  </conditionalFormatting>
  <conditionalFormatting sqref="J3:J58">
    <cfRule type="cellIs" dxfId="14" priority="2" operator="equal">
      <formula>0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93A2-0132-45ED-97F3-B408B5E9099A}">
  <sheetPr>
    <tabColor rgb="FFFFC000"/>
  </sheetPr>
  <dimension ref="A1:AI63"/>
  <sheetViews>
    <sheetView zoomScale="80" zoomScaleNormal="80" workbookViewId="0">
      <pane ySplit="2" topLeftCell="A3" activePane="bottomLeft" state="frozen"/>
      <selection activeCell="A2" sqref="A2"/>
      <selection pane="bottomLeft" activeCell="B5" sqref="B5"/>
    </sheetView>
  </sheetViews>
  <sheetFormatPr defaultRowHeight="14.25" x14ac:dyDescent="0.4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3" width="4.3984375" style="63" bestFit="1" customWidth="1"/>
    <col min="24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 x14ac:dyDescent="0.45">
      <c r="A1" s="118">
        <v>45388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6" t="s">
        <v>14</v>
      </c>
      <c r="S1" s="197"/>
      <c r="T1" s="197"/>
      <c r="U1" s="197"/>
      <c r="V1" s="19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 thickBot="1" x14ac:dyDescent="0.5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99"/>
      <c r="S2" s="200"/>
      <c r="T2" s="200"/>
      <c r="U2" s="200"/>
      <c r="V2" s="20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 x14ac:dyDescent="0.45">
      <c r="A3" s="26">
        <v>0.41666666666666669</v>
      </c>
      <c r="B3" s="189" t="s">
        <v>121</v>
      </c>
      <c r="C3" s="28">
        <v>4753</v>
      </c>
      <c r="D3" s="29">
        <v>4766</v>
      </c>
      <c r="E3" s="30">
        <f t="shared" ref="E3:E18" si="0">IF(ISBLANK(D3),0,(D3-C3+1))</f>
        <v>14</v>
      </c>
      <c r="F3" s="31">
        <v>2</v>
      </c>
      <c r="G3" s="31">
        <v>1</v>
      </c>
      <c r="H3" s="32">
        <f t="shared" ref="H3:H18" si="1">E3-G3-F3</f>
        <v>11</v>
      </c>
      <c r="I3" s="166">
        <f>11+1</f>
        <v>12</v>
      </c>
      <c r="J3" s="34">
        <f>IF(ISBLANK(I3),-90,(-((I3)-SUM(L3:O3,K3))))</f>
        <v>-1</v>
      </c>
      <c r="K3" s="167">
        <v>4</v>
      </c>
      <c r="L3" s="188">
        <v>7</v>
      </c>
      <c r="M3" s="37">
        <v>0</v>
      </c>
      <c r="N3" s="91">
        <v>0</v>
      </c>
      <c r="O3" s="107">
        <v>0</v>
      </c>
      <c r="P3" s="168">
        <v>1</v>
      </c>
      <c r="Q3" s="187">
        <v>1</v>
      </c>
      <c r="R3" s="193" t="s">
        <v>125</v>
      </c>
      <c r="S3" s="194"/>
      <c r="T3" s="194"/>
      <c r="U3" s="194"/>
      <c r="V3" s="195"/>
      <c r="W3" s="45" t="s">
        <v>18</v>
      </c>
      <c r="X3" s="146"/>
      <c r="Y3" s="147" t="s">
        <v>45</v>
      </c>
      <c r="Z3" s="148"/>
      <c r="AA3" s="149">
        <f t="shared" ref="AA3:AA18" si="2">X3+Z3</f>
        <v>0</v>
      </c>
      <c r="AB3" s="150"/>
      <c r="AC3" s="151" t="s">
        <v>45</v>
      </c>
      <c r="AD3" s="152"/>
      <c r="AE3" s="153">
        <f t="shared" ref="AE3:AE18" si="3">AB3+AD3</f>
        <v>0</v>
      </c>
      <c r="AF3" s="154"/>
      <c r="AG3" s="155" t="s">
        <v>45</v>
      </c>
      <c r="AH3" s="156"/>
      <c r="AI3" s="157">
        <f t="shared" ref="AI3:AI18" si="4">AF3+AH3</f>
        <v>0</v>
      </c>
    </row>
    <row r="4" spans="1:35" s="39" customFormat="1" ht="26.25" customHeight="1" x14ac:dyDescent="0.45">
      <c r="A4" s="26">
        <v>0.4375</v>
      </c>
      <c r="B4" s="164" t="s">
        <v>122</v>
      </c>
      <c r="C4" s="28">
        <v>4767</v>
      </c>
      <c r="D4" s="29">
        <v>4781</v>
      </c>
      <c r="E4" s="30">
        <f t="shared" si="0"/>
        <v>15</v>
      </c>
      <c r="F4" s="31">
        <v>0</v>
      </c>
      <c r="G4" s="31">
        <v>2</v>
      </c>
      <c r="H4" s="32">
        <f t="shared" si="1"/>
        <v>13</v>
      </c>
      <c r="I4" s="166">
        <f>13+2</f>
        <v>15</v>
      </c>
      <c r="J4" s="34">
        <f t="shared" ref="J4:J18" si="5">IF(ISBLANK(I4),-90,(-((I4)-SUM(L4:O4,K4))))</f>
        <v>1</v>
      </c>
      <c r="K4" s="167">
        <v>11</v>
      </c>
      <c r="L4" s="36">
        <v>0</v>
      </c>
      <c r="M4" s="37">
        <v>1</v>
      </c>
      <c r="N4" s="91">
        <v>4</v>
      </c>
      <c r="O4" s="107">
        <v>0</v>
      </c>
      <c r="P4" s="168">
        <v>0</v>
      </c>
      <c r="Q4" s="169">
        <v>0</v>
      </c>
      <c r="R4" s="217"/>
      <c r="S4" s="218"/>
      <c r="T4" s="218"/>
      <c r="U4" s="218"/>
      <c r="V4" s="219"/>
      <c r="W4" s="45" t="s">
        <v>18</v>
      </c>
      <c r="X4" s="146"/>
      <c r="Y4" s="147" t="s">
        <v>45</v>
      </c>
      <c r="Z4" s="148"/>
      <c r="AA4" s="149">
        <f t="shared" si="2"/>
        <v>0</v>
      </c>
      <c r="AB4" s="150"/>
      <c r="AC4" s="151" t="s">
        <v>45</v>
      </c>
      <c r="AD4" s="152"/>
      <c r="AE4" s="153">
        <f t="shared" si="3"/>
        <v>0</v>
      </c>
      <c r="AF4" s="154"/>
      <c r="AG4" s="155" t="s">
        <v>45</v>
      </c>
      <c r="AH4" s="156"/>
      <c r="AI4" s="157">
        <f t="shared" si="4"/>
        <v>0</v>
      </c>
    </row>
    <row r="5" spans="1:35" s="39" customFormat="1" ht="26.25" customHeight="1" x14ac:dyDescent="0.45">
      <c r="A5" s="26">
        <v>0.45833333333333331</v>
      </c>
      <c r="B5" s="189" t="s">
        <v>123</v>
      </c>
      <c r="C5" s="28">
        <v>4782</v>
      </c>
      <c r="D5" s="29">
        <v>4799</v>
      </c>
      <c r="E5" s="30">
        <f t="shared" si="0"/>
        <v>18</v>
      </c>
      <c r="F5" s="31">
        <v>1</v>
      </c>
      <c r="G5" s="31">
        <v>3</v>
      </c>
      <c r="H5" s="32">
        <f t="shared" si="1"/>
        <v>14</v>
      </c>
      <c r="I5" s="166">
        <f>14+3</f>
        <v>17</v>
      </c>
      <c r="J5" s="34">
        <f t="shared" si="5"/>
        <v>1</v>
      </c>
      <c r="K5" s="167">
        <v>7</v>
      </c>
      <c r="L5" s="188">
        <v>7</v>
      </c>
      <c r="M5" s="37">
        <v>0</v>
      </c>
      <c r="N5" s="91">
        <v>2</v>
      </c>
      <c r="O5" s="107">
        <v>2</v>
      </c>
      <c r="P5" s="168">
        <v>0</v>
      </c>
      <c r="Q5" s="169">
        <v>0</v>
      </c>
      <c r="R5" s="217"/>
      <c r="S5" s="218"/>
      <c r="T5" s="218"/>
      <c r="U5" s="218"/>
      <c r="V5" s="219"/>
      <c r="W5" s="45" t="s">
        <v>18</v>
      </c>
      <c r="X5" s="146"/>
      <c r="Y5" s="147" t="s">
        <v>45</v>
      </c>
      <c r="Z5" s="148"/>
      <c r="AA5" s="149">
        <f t="shared" si="2"/>
        <v>0</v>
      </c>
      <c r="AB5" s="150"/>
      <c r="AC5" s="151" t="s">
        <v>45</v>
      </c>
      <c r="AD5" s="152"/>
      <c r="AE5" s="153">
        <f t="shared" si="3"/>
        <v>0</v>
      </c>
      <c r="AF5" s="154"/>
      <c r="AG5" s="155" t="s">
        <v>45</v>
      </c>
      <c r="AH5" s="156"/>
      <c r="AI5" s="157">
        <f t="shared" si="4"/>
        <v>0</v>
      </c>
    </row>
    <row r="6" spans="1:35" s="39" customFormat="1" ht="26.25" customHeight="1" x14ac:dyDescent="0.45">
      <c r="A6" s="26">
        <v>0.47916666666666669</v>
      </c>
      <c r="B6" s="164" t="s">
        <v>100</v>
      </c>
      <c r="C6" s="28">
        <v>4800</v>
      </c>
      <c r="D6" s="29">
        <v>4805</v>
      </c>
      <c r="E6" s="30">
        <f t="shared" si="0"/>
        <v>6</v>
      </c>
      <c r="F6" s="31">
        <v>0</v>
      </c>
      <c r="G6" s="31">
        <v>0</v>
      </c>
      <c r="H6" s="32">
        <f t="shared" si="1"/>
        <v>6</v>
      </c>
      <c r="I6" s="166">
        <f>6+0</f>
        <v>6</v>
      </c>
      <c r="J6" s="34">
        <f t="shared" si="5"/>
        <v>0</v>
      </c>
      <c r="K6" s="167">
        <v>4</v>
      </c>
      <c r="L6" s="36">
        <v>0</v>
      </c>
      <c r="M6" s="37">
        <v>2</v>
      </c>
      <c r="N6" s="91">
        <v>0</v>
      </c>
      <c r="O6" s="107">
        <v>0</v>
      </c>
      <c r="P6" s="168">
        <v>1</v>
      </c>
      <c r="Q6" s="169">
        <v>0</v>
      </c>
      <c r="R6" s="217"/>
      <c r="S6" s="218"/>
      <c r="T6" s="218"/>
      <c r="U6" s="218"/>
      <c r="V6" s="219"/>
      <c r="W6" s="45" t="s">
        <v>18</v>
      </c>
      <c r="X6" s="146"/>
      <c r="Y6" s="147" t="s">
        <v>45</v>
      </c>
      <c r="Z6" s="148"/>
      <c r="AA6" s="149">
        <f t="shared" si="2"/>
        <v>0</v>
      </c>
      <c r="AB6" s="150"/>
      <c r="AC6" s="151" t="s">
        <v>45</v>
      </c>
      <c r="AD6" s="152"/>
      <c r="AE6" s="153">
        <f t="shared" si="3"/>
        <v>0</v>
      </c>
      <c r="AF6" s="154"/>
      <c r="AG6" s="155" t="s">
        <v>45</v>
      </c>
      <c r="AH6" s="156"/>
      <c r="AI6" s="157">
        <f t="shared" si="4"/>
        <v>0</v>
      </c>
    </row>
    <row r="7" spans="1:35" s="39" customFormat="1" ht="26.25" customHeight="1" x14ac:dyDescent="0.45">
      <c r="A7" s="26">
        <v>0.5</v>
      </c>
      <c r="B7" s="164" t="s">
        <v>121</v>
      </c>
      <c r="C7" s="28">
        <v>4806</v>
      </c>
      <c r="D7" s="29">
        <v>4813</v>
      </c>
      <c r="E7" s="30">
        <f t="shared" si="0"/>
        <v>8</v>
      </c>
      <c r="F7" s="31">
        <v>0</v>
      </c>
      <c r="G7" s="31">
        <v>1</v>
      </c>
      <c r="H7" s="32">
        <f t="shared" si="1"/>
        <v>7</v>
      </c>
      <c r="I7" s="166">
        <f>7+1</f>
        <v>8</v>
      </c>
      <c r="J7" s="34">
        <f t="shared" si="5"/>
        <v>-1</v>
      </c>
      <c r="K7" s="167">
        <v>5</v>
      </c>
      <c r="L7" s="36">
        <v>0</v>
      </c>
      <c r="M7" s="37">
        <v>0</v>
      </c>
      <c r="N7" s="91">
        <v>2</v>
      </c>
      <c r="O7" s="107">
        <v>0</v>
      </c>
      <c r="P7" s="168">
        <v>1</v>
      </c>
      <c r="Q7" s="187">
        <v>1</v>
      </c>
      <c r="R7" s="217"/>
      <c r="S7" s="218"/>
      <c r="T7" s="218"/>
      <c r="U7" s="218"/>
      <c r="V7" s="219"/>
      <c r="W7" s="45" t="s">
        <v>18</v>
      </c>
      <c r="X7" s="146"/>
      <c r="Y7" s="147" t="s">
        <v>45</v>
      </c>
      <c r="Z7" s="148"/>
      <c r="AA7" s="149">
        <f t="shared" si="2"/>
        <v>0</v>
      </c>
      <c r="AB7" s="150"/>
      <c r="AC7" s="151" t="s">
        <v>45</v>
      </c>
      <c r="AD7" s="152"/>
      <c r="AE7" s="153">
        <f t="shared" si="3"/>
        <v>0</v>
      </c>
      <c r="AF7" s="154"/>
      <c r="AG7" s="155" t="s">
        <v>45</v>
      </c>
      <c r="AH7" s="156"/>
      <c r="AI7" s="157">
        <f t="shared" si="4"/>
        <v>0</v>
      </c>
    </row>
    <row r="8" spans="1:35" s="39" customFormat="1" ht="23.25" customHeight="1" x14ac:dyDescent="0.45">
      <c r="A8" s="172">
        <v>0.5</v>
      </c>
      <c r="B8" s="173" t="s">
        <v>124</v>
      </c>
      <c r="C8" s="42" t="s">
        <v>18</v>
      </c>
      <c r="D8" s="43" t="s">
        <v>18</v>
      </c>
      <c r="E8" s="30" t="s">
        <v>18</v>
      </c>
      <c r="F8" s="44" t="s">
        <v>18</v>
      </c>
      <c r="G8" s="45" t="s">
        <v>18</v>
      </c>
      <c r="H8" s="32" t="s">
        <v>18</v>
      </c>
      <c r="I8" s="46" t="s">
        <v>18</v>
      </c>
      <c r="J8" s="34" t="e">
        <f t="shared" si="5"/>
        <v>#VALUE!</v>
      </c>
      <c r="K8" s="47" t="s">
        <v>18</v>
      </c>
      <c r="L8" s="48" t="s">
        <v>18</v>
      </c>
      <c r="M8" s="49" t="s">
        <v>18</v>
      </c>
      <c r="N8" s="92" t="s">
        <v>18</v>
      </c>
      <c r="O8" s="103" t="s">
        <v>18</v>
      </c>
      <c r="P8" s="48" t="s">
        <v>18</v>
      </c>
      <c r="Q8" s="50" t="s">
        <v>18</v>
      </c>
      <c r="R8" s="300" t="s">
        <v>126</v>
      </c>
      <c r="S8" s="301"/>
      <c r="T8" s="301"/>
      <c r="U8" s="301"/>
      <c r="V8" s="302"/>
      <c r="W8" s="45">
        <v>50</v>
      </c>
      <c r="X8" s="146" t="s">
        <v>18</v>
      </c>
      <c r="Y8" s="147" t="s">
        <v>18</v>
      </c>
      <c r="Z8" s="148" t="s">
        <v>18</v>
      </c>
      <c r="AA8" s="149" t="s">
        <v>18</v>
      </c>
      <c r="AB8" s="150" t="s">
        <v>18</v>
      </c>
      <c r="AC8" s="151" t="s">
        <v>18</v>
      </c>
      <c r="AD8" s="152" t="s">
        <v>18</v>
      </c>
      <c r="AE8" s="153" t="s">
        <v>18</v>
      </c>
      <c r="AF8" s="154" t="s">
        <v>18</v>
      </c>
      <c r="AG8" s="155" t="s">
        <v>18</v>
      </c>
      <c r="AH8" s="156" t="s">
        <v>18</v>
      </c>
      <c r="AI8" s="157" t="s">
        <v>18</v>
      </c>
    </row>
    <row r="9" spans="1:35" s="39" customFormat="1" ht="26.25" customHeight="1" x14ac:dyDescent="0.45">
      <c r="A9" s="26">
        <v>0.52083333333333337</v>
      </c>
      <c r="B9" s="164" t="s">
        <v>122</v>
      </c>
      <c r="C9" s="28">
        <v>4814</v>
      </c>
      <c r="D9" s="29">
        <v>4819</v>
      </c>
      <c r="E9" s="30">
        <f t="shared" si="0"/>
        <v>6</v>
      </c>
      <c r="F9" s="31">
        <v>0</v>
      </c>
      <c r="G9" s="31">
        <v>0</v>
      </c>
      <c r="H9" s="32">
        <f t="shared" si="1"/>
        <v>6</v>
      </c>
      <c r="I9" s="166">
        <f>6+0</f>
        <v>6</v>
      </c>
      <c r="J9" s="34">
        <f t="shared" si="5"/>
        <v>0</v>
      </c>
      <c r="K9" s="167">
        <v>3</v>
      </c>
      <c r="L9" s="36">
        <v>0</v>
      </c>
      <c r="M9" s="37">
        <v>1</v>
      </c>
      <c r="N9" s="91">
        <v>2</v>
      </c>
      <c r="O9" s="107">
        <v>0</v>
      </c>
      <c r="P9" s="168">
        <v>1</v>
      </c>
      <c r="Q9" s="169">
        <v>0</v>
      </c>
      <c r="R9" s="217"/>
      <c r="S9" s="218"/>
      <c r="T9" s="218"/>
      <c r="U9" s="218"/>
      <c r="V9" s="219"/>
      <c r="W9" s="45" t="s">
        <v>18</v>
      </c>
      <c r="X9" s="146"/>
      <c r="Y9" s="147" t="s">
        <v>45</v>
      </c>
      <c r="Z9" s="148"/>
      <c r="AA9" s="149">
        <f t="shared" si="2"/>
        <v>0</v>
      </c>
      <c r="AB9" s="150"/>
      <c r="AC9" s="151" t="s">
        <v>45</v>
      </c>
      <c r="AD9" s="152"/>
      <c r="AE9" s="153">
        <f t="shared" si="3"/>
        <v>0</v>
      </c>
      <c r="AF9" s="154"/>
      <c r="AG9" s="155" t="s">
        <v>45</v>
      </c>
      <c r="AH9" s="156"/>
      <c r="AI9" s="157">
        <f t="shared" si="4"/>
        <v>0</v>
      </c>
    </row>
    <row r="10" spans="1:35" s="39" customFormat="1" ht="26.25" customHeight="1" x14ac:dyDescent="0.45">
      <c r="A10" s="26">
        <v>4.1666666666666664E-2</v>
      </c>
      <c r="B10" s="164" t="s">
        <v>75</v>
      </c>
      <c r="C10" s="28">
        <v>4820</v>
      </c>
      <c r="D10" s="29">
        <v>4834</v>
      </c>
      <c r="E10" s="30">
        <f t="shared" si="0"/>
        <v>15</v>
      </c>
      <c r="F10" s="31">
        <v>1</v>
      </c>
      <c r="G10" s="31">
        <v>1</v>
      </c>
      <c r="H10" s="32">
        <f t="shared" si="1"/>
        <v>13</v>
      </c>
      <c r="I10" s="166">
        <f>13+1</f>
        <v>14</v>
      </c>
      <c r="J10" s="34">
        <f t="shared" si="5"/>
        <v>0</v>
      </c>
      <c r="K10" s="167">
        <v>8</v>
      </c>
      <c r="L10" s="36">
        <v>0</v>
      </c>
      <c r="M10" s="37">
        <v>2</v>
      </c>
      <c r="N10" s="91">
        <v>4</v>
      </c>
      <c r="O10" s="107">
        <v>0</v>
      </c>
      <c r="P10" s="168">
        <v>2</v>
      </c>
      <c r="Q10" s="169">
        <v>0</v>
      </c>
      <c r="R10" s="303" t="s">
        <v>127</v>
      </c>
      <c r="S10" s="304"/>
      <c r="T10" s="304"/>
      <c r="U10" s="304"/>
      <c r="V10" s="305"/>
      <c r="W10" s="45" t="s">
        <v>18</v>
      </c>
      <c r="X10" s="146"/>
      <c r="Y10" s="147" t="s">
        <v>45</v>
      </c>
      <c r="Z10" s="148"/>
      <c r="AA10" s="149">
        <f t="shared" si="2"/>
        <v>0</v>
      </c>
      <c r="AB10" s="150"/>
      <c r="AC10" s="151" t="s">
        <v>45</v>
      </c>
      <c r="AD10" s="152"/>
      <c r="AE10" s="153">
        <f t="shared" si="3"/>
        <v>0</v>
      </c>
      <c r="AF10" s="154"/>
      <c r="AG10" s="155" t="s">
        <v>45</v>
      </c>
      <c r="AH10" s="156"/>
      <c r="AI10" s="157">
        <f t="shared" si="4"/>
        <v>0</v>
      </c>
    </row>
    <row r="11" spans="1:35" s="39" customFormat="1" ht="23.25" customHeight="1" x14ac:dyDescent="0.45">
      <c r="A11" s="172">
        <v>4.1666666666666664E-2</v>
      </c>
      <c r="B11" s="173" t="s">
        <v>78</v>
      </c>
      <c r="C11" s="42" t="s">
        <v>18</v>
      </c>
      <c r="D11" s="43" t="s">
        <v>18</v>
      </c>
      <c r="E11" s="30" t="s">
        <v>18</v>
      </c>
      <c r="F11" s="44" t="s">
        <v>18</v>
      </c>
      <c r="G11" s="45" t="s">
        <v>18</v>
      </c>
      <c r="H11" s="32" t="s">
        <v>18</v>
      </c>
      <c r="I11" s="46" t="s">
        <v>18</v>
      </c>
      <c r="J11" s="34" t="e">
        <f t="shared" si="5"/>
        <v>#VALUE!</v>
      </c>
      <c r="K11" s="47" t="s">
        <v>18</v>
      </c>
      <c r="L11" s="48" t="s">
        <v>18</v>
      </c>
      <c r="M11" s="49" t="s">
        <v>18</v>
      </c>
      <c r="N11" s="92" t="s">
        <v>18</v>
      </c>
      <c r="O11" s="103" t="s">
        <v>18</v>
      </c>
      <c r="P11" s="48" t="s">
        <v>18</v>
      </c>
      <c r="Q11" s="50" t="s">
        <v>18</v>
      </c>
      <c r="R11" s="300" t="s">
        <v>126</v>
      </c>
      <c r="S11" s="301"/>
      <c r="T11" s="301"/>
      <c r="U11" s="301"/>
      <c r="V11" s="302"/>
      <c r="W11" s="45">
        <v>50</v>
      </c>
      <c r="X11" s="146" t="s">
        <v>18</v>
      </c>
      <c r="Y11" s="147" t="s">
        <v>18</v>
      </c>
      <c r="Z11" s="148" t="s">
        <v>18</v>
      </c>
      <c r="AA11" s="149" t="s">
        <v>18</v>
      </c>
      <c r="AB11" s="150" t="s">
        <v>18</v>
      </c>
      <c r="AC11" s="151" t="s">
        <v>18</v>
      </c>
      <c r="AD11" s="152" t="s">
        <v>18</v>
      </c>
      <c r="AE11" s="153" t="s">
        <v>18</v>
      </c>
      <c r="AF11" s="154" t="s">
        <v>18</v>
      </c>
      <c r="AG11" s="155" t="s">
        <v>18</v>
      </c>
      <c r="AH11" s="156" t="s">
        <v>18</v>
      </c>
      <c r="AI11" s="157" t="s">
        <v>18</v>
      </c>
    </row>
    <row r="12" spans="1:35" s="39" customFormat="1" ht="26.25" customHeight="1" x14ac:dyDescent="0.45">
      <c r="A12" s="26">
        <v>8.3333333333333329E-2</v>
      </c>
      <c r="B12" s="164" t="s">
        <v>124</v>
      </c>
      <c r="C12" s="28">
        <v>4835</v>
      </c>
      <c r="D12" s="29">
        <v>4851</v>
      </c>
      <c r="E12" s="30">
        <f t="shared" si="0"/>
        <v>17</v>
      </c>
      <c r="F12" s="31">
        <v>1</v>
      </c>
      <c r="G12" s="31">
        <v>0</v>
      </c>
      <c r="H12" s="32">
        <f t="shared" si="1"/>
        <v>16</v>
      </c>
      <c r="I12" s="166">
        <f>16+0</f>
        <v>16</v>
      </c>
      <c r="J12" s="34">
        <f t="shared" si="5"/>
        <v>1</v>
      </c>
      <c r="K12" s="167">
        <v>8</v>
      </c>
      <c r="L12" s="36">
        <v>0</v>
      </c>
      <c r="M12" s="37">
        <v>1</v>
      </c>
      <c r="N12" s="91">
        <v>8</v>
      </c>
      <c r="O12" s="107">
        <v>0</v>
      </c>
      <c r="P12" s="168">
        <v>0</v>
      </c>
      <c r="Q12" s="169">
        <v>0</v>
      </c>
      <c r="R12" s="261" t="s">
        <v>128</v>
      </c>
      <c r="S12" s="262"/>
      <c r="T12" s="262"/>
      <c r="U12" s="262"/>
      <c r="V12" s="306"/>
      <c r="W12" s="45" t="s">
        <v>18</v>
      </c>
      <c r="X12" s="146"/>
      <c r="Y12" s="147" t="s">
        <v>45</v>
      </c>
      <c r="Z12" s="148"/>
      <c r="AA12" s="149">
        <f t="shared" si="2"/>
        <v>0</v>
      </c>
      <c r="AB12" s="150"/>
      <c r="AC12" s="151" t="s">
        <v>45</v>
      </c>
      <c r="AD12" s="152"/>
      <c r="AE12" s="153">
        <f t="shared" si="3"/>
        <v>0</v>
      </c>
      <c r="AF12" s="154"/>
      <c r="AG12" s="155" t="s">
        <v>45</v>
      </c>
      <c r="AH12" s="156"/>
      <c r="AI12" s="157">
        <f t="shared" si="4"/>
        <v>0</v>
      </c>
    </row>
    <row r="13" spans="1:35" s="39" customFormat="1" ht="23.25" customHeight="1" x14ac:dyDescent="0.45">
      <c r="A13" s="172">
        <v>8.3333333333333329E-2</v>
      </c>
      <c r="B13" s="173" t="s">
        <v>104</v>
      </c>
      <c r="C13" s="42" t="s">
        <v>18</v>
      </c>
      <c r="D13" s="43" t="s">
        <v>18</v>
      </c>
      <c r="E13" s="30" t="s">
        <v>18</v>
      </c>
      <c r="F13" s="44" t="s">
        <v>18</v>
      </c>
      <c r="G13" s="45" t="s">
        <v>18</v>
      </c>
      <c r="H13" s="32" t="s">
        <v>18</v>
      </c>
      <c r="I13" s="46" t="s">
        <v>18</v>
      </c>
      <c r="J13" s="34" t="e">
        <f t="shared" si="5"/>
        <v>#VALUE!</v>
      </c>
      <c r="K13" s="47" t="s">
        <v>18</v>
      </c>
      <c r="L13" s="48" t="s">
        <v>18</v>
      </c>
      <c r="M13" s="49" t="s">
        <v>18</v>
      </c>
      <c r="N13" s="92" t="s">
        <v>18</v>
      </c>
      <c r="O13" s="103" t="s">
        <v>18</v>
      </c>
      <c r="P13" s="48" t="s">
        <v>18</v>
      </c>
      <c r="Q13" s="50" t="s">
        <v>18</v>
      </c>
      <c r="R13" s="300" t="s">
        <v>126</v>
      </c>
      <c r="S13" s="301"/>
      <c r="T13" s="301"/>
      <c r="U13" s="301"/>
      <c r="V13" s="302"/>
      <c r="W13" s="45">
        <v>50</v>
      </c>
      <c r="X13" s="146" t="s">
        <v>18</v>
      </c>
      <c r="Y13" s="147" t="s">
        <v>18</v>
      </c>
      <c r="Z13" s="148" t="s">
        <v>18</v>
      </c>
      <c r="AA13" s="149" t="s">
        <v>18</v>
      </c>
      <c r="AB13" s="150" t="s">
        <v>18</v>
      </c>
      <c r="AC13" s="151" t="s">
        <v>18</v>
      </c>
      <c r="AD13" s="152" t="s">
        <v>18</v>
      </c>
      <c r="AE13" s="153" t="s">
        <v>18</v>
      </c>
      <c r="AF13" s="154" t="s">
        <v>18</v>
      </c>
      <c r="AG13" s="155" t="s">
        <v>18</v>
      </c>
      <c r="AH13" s="156" t="s">
        <v>18</v>
      </c>
      <c r="AI13" s="157" t="s">
        <v>18</v>
      </c>
    </row>
    <row r="14" spans="1:35" s="39" customFormat="1" ht="23.25" customHeight="1" x14ac:dyDescent="0.45">
      <c r="A14" s="172">
        <v>8.3333333333333329E-2</v>
      </c>
      <c r="B14" s="173" t="s">
        <v>100</v>
      </c>
      <c r="C14" s="42" t="s">
        <v>18</v>
      </c>
      <c r="D14" s="43" t="s">
        <v>18</v>
      </c>
      <c r="E14" s="30" t="s">
        <v>18</v>
      </c>
      <c r="F14" s="44" t="s">
        <v>18</v>
      </c>
      <c r="G14" s="45" t="s">
        <v>18</v>
      </c>
      <c r="H14" s="32" t="s">
        <v>18</v>
      </c>
      <c r="I14" s="46" t="s">
        <v>18</v>
      </c>
      <c r="J14" s="34" t="e">
        <f t="shared" si="5"/>
        <v>#VALUE!</v>
      </c>
      <c r="K14" s="47" t="s">
        <v>18</v>
      </c>
      <c r="L14" s="48" t="s">
        <v>18</v>
      </c>
      <c r="M14" s="49" t="s">
        <v>18</v>
      </c>
      <c r="N14" s="92" t="s">
        <v>18</v>
      </c>
      <c r="O14" s="103" t="s">
        <v>18</v>
      </c>
      <c r="P14" s="48" t="s">
        <v>18</v>
      </c>
      <c r="Q14" s="50" t="s">
        <v>18</v>
      </c>
      <c r="R14" s="307" t="s">
        <v>129</v>
      </c>
      <c r="S14" s="308"/>
      <c r="T14" s="308"/>
      <c r="U14" s="308"/>
      <c r="V14" s="309"/>
      <c r="W14" s="45">
        <v>22</v>
      </c>
      <c r="X14" s="146" t="s">
        <v>18</v>
      </c>
      <c r="Y14" s="147" t="s">
        <v>18</v>
      </c>
      <c r="Z14" s="148" t="s">
        <v>18</v>
      </c>
      <c r="AA14" s="149" t="s">
        <v>18</v>
      </c>
      <c r="AB14" s="150" t="s">
        <v>18</v>
      </c>
      <c r="AC14" s="151" t="s">
        <v>18</v>
      </c>
      <c r="AD14" s="152" t="s">
        <v>18</v>
      </c>
      <c r="AE14" s="153" t="s">
        <v>18</v>
      </c>
      <c r="AF14" s="154" t="s">
        <v>18</v>
      </c>
      <c r="AG14" s="155" t="s">
        <v>18</v>
      </c>
      <c r="AH14" s="156" t="s">
        <v>18</v>
      </c>
      <c r="AI14" s="157" t="s">
        <v>18</v>
      </c>
    </row>
    <row r="15" spans="1:35" s="39" customFormat="1" ht="26.25" customHeight="1" x14ac:dyDescent="0.45">
      <c r="A15" s="26">
        <v>0.10416666666666667</v>
      </c>
      <c r="B15" s="164" t="s">
        <v>121</v>
      </c>
      <c r="C15" s="28">
        <v>4852</v>
      </c>
      <c r="D15" s="29">
        <v>4860</v>
      </c>
      <c r="E15" s="30">
        <f t="shared" si="0"/>
        <v>9</v>
      </c>
      <c r="F15" s="31">
        <v>1</v>
      </c>
      <c r="G15" s="31">
        <v>0</v>
      </c>
      <c r="H15" s="32">
        <f t="shared" si="1"/>
        <v>8</v>
      </c>
      <c r="I15" s="166">
        <f>8+0</f>
        <v>8</v>
      </c>
      <c r="J15" s="34">
        <f t="shared" si="5"/>
        <v>1</v>
      </c>
      <c r="K15" s="167">
        <v>7</v>
      </c>
      <c r="L15" s="36">
        <v>0</v>
      </c>
      <c r="M15" s="37">
        <v>2</v>
      </c>
      <c r="N15" s="91">
        <v>0</v>
      </c>
      <c r="O15" s="107">
        <v>0</v>
      </c>
      <c r="P15" s="168">
        <v>0</v>
      </c>
      <c r="Q15" s="187">
        <v>1</v>
      </c>
      <c r="R15" s="217"/>
      <c r="S15" s="218"/>
      <c r="T15" s="218"/>
      <c r="U15" s="218"/>
      <c r="V15" s="219"/>
      <c r="W15" s="45" t="s">
        <v>18</v>
      </c>
      <c r="X15" s="146"/>
      <c r="Y15" s="147" t="s">
        <v>45</v>
      </c>
      <c r="Z15" s="148"/>
      <c r="AA15" s="149">
        <f t="shared" si="2"/>
        <v>0</v>
      </c>
      <c r="AB15" s="150"/>
      <c r="AC15" s="151" t="s">
        <v>45</v>
      </c>
      <c r="AD15" s="152"/>
      <c r="AE15" s="153">
        <f t="shared" si="3"/>
        <v>0</v>
      </c>
      <c r="AF15" s="154"/>
      <c r="AG15" s="155" t="s">
        <v>45</v>
      </c>
      <c r="AH15" s="156"/>
      <c r="AI15" s="157">
        <f t="shared" si="4"/>
        <v>0</v>
      </c>
    </row>
    <row r="16" spans="1:35" s="39" customFormat="1" ht="26.25" customHeight="1" x14ac:dyDescent="0.45">
      <c r="A16" s="26">
        <v>0.125</v>
      </c>
      <c r="B16" s="164" t="s">
        <v>75</v>
      </c>
      <c r="C16" s="28">
        <v>4861</v>
      </c>
      <c r="D16" s="29">
        <v>4876</v>
      </c>
      <c r="E16" s="30">
        <f t="shared" si="0"/>
        <v>16</v>
      </c>
      <c r="F16" s="31">
        <v>6</v>
      </c>
      <c r="G16" s="31">
        <v>1</v>
      </c>
      <c r="H16" s="32">
        <f t="shared" si="1"/>
        <v>9</v>
      </c>
      <c r="I16" s="166">
        <f>9+1</f>
        <v>10</v>
      </c>
      <c r="J16" s="34">
        <f t="shared" si="5"/>
        <v>0</v>
      </c>
      <c r="K16" s="167">
        <v>2</v>
      </c>
      <c r="L16" s="36">
        <v>0</v>
      </c>
      <c r="M16" s="37">
        <v>2</v>
      </c>
      <c r="N16" s="91">
        <v>5</v>
      </c>
      <c r="O16" s="107">
        <v>1</v>
      </c>
      <c r="P16" s="168">
        <v>0</v>
      </c>
      <c r="Q16" s="169">
        <v>0</v>
      </c>
      <c r="R16" s="261" t="s">
        <v>130</v>
      </c>
      <c r="S16" s="262"/>
      <c r="T16" s="262"/>
      <c r="U16" s="262"/>
      <c r="V16" s="306"/>
      <c r="W16" s="45" t="s">
        <v>18</v>
      </c>
      <c r="X16" s="146"/>
      <c r="Y16" s="147" t="s">
        <v>45</v>
      </c>
      <c r="Z16" s="148"/>
      <c r="AA16" s="149">
        <f t="shared" si="2"/>
        <v>0</v>
      </c>
      <c r="AB16" s="150"/>
      <c r="AC16" s="151" t="s">
        <v>45</v>
      </c>
      <c r="AD16" s="152"/>
      <c r="AE16" s="153">
        <f t="shared" si="3"/>
        <v>0</v>
      </c>
      <c r="AF16" s="154"/>
      <c r="AG16" s="155" t="s">
        <v>45</v>
      </c>
      <c r="AH16" s="156"/>
      <c r="AI16" s="157">
        <f t="shared" si="4"/>
        <v>0</v>
      </c>
    </row>
    <row r="17" spans="1:35" s="39" customFormat="1" ht="26.25" customHeight="1" x14ac:dyDescent="0.45">
      <c r="A17" s="26">
        <v>0.16666666666666666</v>
      </c>
      <c r="B17" s="164" t="s">
        <v>104</v>
      </c>
      <c r="C17" s="28">
        <v>4877</v>
      </c>
      <c r="D17" s="29">
        <v>4887</v>
      </c>
      <c r="E17" s="30">
        <f t="shared" si="0"/>
        <v>11</v>
      </c>
      <c r="F17" s="31">
        <v>1</v>
      </c>
      <c r="G17" s="31">
        <v>0</v>
      </c>
      <c r="H17" s="32">
        <f t="shared" si="1"/>
        <v>10</v>
      </c>
      <c r="I17" s="166">
        <f>10+0</f>
        <v>10</v>
      </c>
      <c r="J17" s="34">
        <f t="shared" si="5"/>
        <v>-2</v>
      </c>
      <c r="K17" s="167">
        <v>4</v>
      </c>
      <c r="L17" s="36">
        <v>0</v>
      </c>
      <c r="M17" s="37">
        <v>2</v>
      </c>
      <c r="N17" s="91">
        <v>2</v>
      </c>
      <c r="O17" s="107">
        <v>0</v>
      </c>
      <c r="P17" s="168">
        <v>0</v>
      </c>
      <c r="Q17" s="187">
        <v>2</v>
      </c>
      <c r="R17" s="303" t="s">
        <v>131</v>
      </c>
      <c r="S17" s="304"/>
      <c r="T17" s="304"/>
      <c r="U17" s="304"/>
      <c r="V17" s="305"/>
      <c r="W17" s="45" t="s">
        <v>18</v>
      </c>
      <c r="X17" s="146"/>
      <c r="Y17" s="147" t="s">
        <v>45</v>
      </c>
      <c r="Z17" s="148"/>
      <c r="AA17" s="149">
        <f t="shared" si="2"/>
        <v>0</v>
      </c>
      <c r="AB17" s="150"/>
      <c r="AC17" s="151" t="s">
        <v>45</v>
      </c>
      <c r="AD17" s="152"/>
      <c r="AE17" s="153">
        <f t="shared" si="3"/>
        <v>0</v>
      </c>
      <c r="AF17" s="154"/>
      <c r="AG17" s="155" t="s">
        <v>45</v>
      </c>
      <c r="AH17" s="156"/>
      <c r="AI17" s="157">
        <f t="shared" si="4"/>
        <v>0</v>
      </c>
    </row>
    <row r="18" spans="1:35" s="39" customFormat="1" ht="26.25" customHeight="1" thickBot="1" x14ac:dyDescent="0.5">
      <c r="A18" s="26">
        <v>0.1875</v>
      </c>
      <c r="B18" s="164" t="s">
        <v>78</v>
      </c>
      <c r="C18" s="28">
        <v>4888</v>
      </c>
      <c r="D18" s="29">
        <v>4894</v>
      </c>
      <c r="E18" s="30">
        <f t="shared" si="0"/>
        <v>7</v>
      </c>
      <c r="F18" s="31">
        <v>1</v>
      </c>
      <c r="G18" s="31">
        <v>0</v>
      </c>
      <c r="H18" s="32">
        <f t="shared" si="1"/>
        <v>6</v>
      </c>
      <c r="I18" s="166">
        <f>6+0</f>
        <v>6</v>
      </c>
      <c r="J18" s="34">
        <f t="shared" si="5"/>
        <v>0</v>
      </c>
      <c r="K18" s="167">
        <v>3</v>
      </c>
      <c r="L18" s="36">
        <v>0</v>
      </c>
      <c r="M18" s="37">
        <v>0</v>
      </c>
      <c r="N18" s="91">
        <v>3</v>
      </c>
      <c r="O18" s="107">
        <v>0</v>
      </c>
      <c r="P18" s="168">
        <v>0</v>
      </c>
      <c r="Q18" s="169">
        <v>0</v>
      </c>
      <c r="R18" s="297" t="s">
        <v>132</v>
      </c>
      <c r="S18" s="298"/>
      <c r="T18" s="298"/>
      <c r="U18" s="298"/>
      <c r="V18" s="299"/>
      <c r="W18" s="45" t="s">
        <v>18</v>
      </c>
      <c r="X18" s="146"/>
      <c r="Y18" s="147" t="s">
        <v>45</v>
      </c>
      <c r="Z18" s="148"/>
      <c r="AA18" s="149">
        <f t="shared" si="2"/>
        <v>0</v>
      </c>
      <c r="AB18" s="150"/>
      <c r="AC18" s="151" t="s">
        <v>45</v>
      </c>
      <c r="AD18" s="152"/>
      <c r="AE18" s="153">
        <f t="shared" si="3"/>
        <v>0</v>
      </c>
      <c r="AF18" s="154"/>
      <c r="AG18" s="155" t="s">
        <v>45</v>
      </c>
      <c r="AH18" s="156"/>
      <c r="AI18" s="157">
        <f t="shared" si="4"/>
        <v>0</v>
      </c>
    </row>
    <row r="19" spans="1:35" s="39" customFormat="1" ht="26.25" hidden="1" customHeight="1" x14ac:dyDescent="0.45">
      <c r="A19" s="26"/>
      <c r="B19" s="27"/>
      <c r="C19" s="28"/>
      <c r="D19" s="29"/>
      <c r="E19" s="30">
        <f t="shared" ref="E19:E57" si="6">IF(ISBLANK(D19),0,(D19-C19+1))</f>
        <v>0</v>
      </c>
      <c r="F19" s="31"/>
      <c r="G19" s="31"/>
      <c r="H19" s="32">
        <f>E19-G19-F19</f>
        <v>0</v>
      </c>
      <c r="I19" s="33"/>
      <c r="J19" s="34">
        <f t="shared" ref="J19:J58" si="7">IF(ISBLANK(I19),-90,(-((I19)-(SUM(L19:Q19,K19)))))</f>
        <v>-90</v>
      </c>
      <c r="K19" s="35"/>
      <c r="L19" s="36"/>
      <c r="M19" s="37"/>
      <c r="N19" s="91"/>
      <c r="O19" s="107"/>
      <c r="P19" s="36"/>
      <c r="Q19" s="38"/>
      <c r="R19" s="211"/>
      <c r="S19" s="212"/>
      <c r="T19" s="212"/>
      <c r="U19" s="212"/>
      <c r="V19" s="213"/>
      <c r="W19" s="45" t="s">
        <v>18</v>
      </c>
      <c r="X19" s="146"/>
      <c r="Y19" s="147" t="s">
        <v>45</v>
      </c>
      <c r="Z19" s="148"/>
      <c r="AA19" s="149">
        <f t="shared" ref="AA19:AA36" si="8">X19+Z19</f>
        <v>0</v>
      </c>
      <c r="AB19" s="150"/>
      <c r="AC19" s="151" t="s">
        <v>45</v>
      </c>
      <c r="AD19" s="152"/>
      <c r="AE19" s="153">
        <f t="shared" ref="AE19:AE56" si="9">AB19+AD19</f>
        <v>0</v>
      </c>
      <c r="AF19" s="154"/>
      <c r="AG19" s="155" t="s">
        <v>45</v>
      </c>
      <c r="AH19" s="156"/>
      <c r="AI19" s="157">
        <f t="shared" ref="AI19:AI56" si="10">AF19+AH19</f>
        <v>0</v>
      </c>
    </row>
    <row r="20" spans="1:35" s="39" customFormat="1" ht="26.25" hidden="1" customHeight="1" x14ac:dyDescent="0.45">
      <c r="A20" s="26"/>
      <c r="B20" s="27"/>
      <c r="C20" s="28"/>
      <c r="D20" s="29"/>
      <c r="E20" s="30">
        <f t="shared" si="6"/>
        <v>0</v>
      </c>
      <c r="F20" s="31"/>
      <c r="G20" s="31"/>
      <c r="H20" s="32">
        <f t="shared" ref="H20" si="11">E20-G20-F20</f>
        <v>0</v>
      </c>
      <c r="I20" s="33"/>
      <c r="J20" s="34">
        <f t="shared" si="7"/>
        <v>-90</v>
      </c>
      <c r="K20" s="35"/>
      <c r="L20" s="36"/>
      <c r="M20" s="37"/>
      <c r="N20" s="91"/>
      <c r="O20" s="107"/>
      <c r="P20" s="36"/>
      <c r="Q20" s="38"/>
      <c r="R20" s="211"/>
      <c r="S20" s="212"/>
      <c r="T20" s="212"/>
      <c r="U20" s="212"/>
      <c r="V20" s="213"/>
      <c r="W20" s="45" t="s">
        <v>18</v>
      </c>
      <c r="X20" s="146"/>
      <c r="Y20" s="147" t="s">
        <v>45</v>
      </c>
      <c r="Z20" s="148"/>
      <c r="AA20" s="149">
        <f t="shared" si="8"/>
        <v>0</v>
      </c>
      <c r="AB20" s="150"/>
      <c r="AC20" s="151" t="s">
        <v>45</v>
      </c>
      <c r="AD20" s="152"/>
      <c r="AE20" s="153">
        <f t="shared" si="9"/>
        <v>0</v>
      </c>
      <c r="AF20" s="154"/>
      <c r="AG20" s="155" t="s">
        <v>45</v>
      </c>
      <c r="AH20" s="156"/>
      <c r="AI20" s="157">
        <f t="shared" si="10"/>
        <v>0</v>
      </c>
    </row>
    <row r="21" spans="1:35" s="39" customFormat="1" ht="26.25" hidden="1" customHeight="1" x14ac:dyDescent="0.45">
      <c r="A21" s="26"/>
      <c r="B21" s="27"/>
      <c r="C21" s="28"/>
      <c r="D21" s="29"/>
      <c r="E21" s="30">
        <f t="shared" si="6"/>
        <v>0</v>
      </c>
      <c r="F21" s="31"/>
      <c r="G21" s="31"/>
      <c r="H21" s="32">
        <f t="shared" ref="H21:H24" si="12">E21-G21-F21</f>
        <v>0</v>
      </c>
      <c r="I21" s="33"/>
      <c r="J21" s="34">
        <f t="shared" si="7"/>
        <v>-90</v>
      </c>
      <c r="K21" s="35"/>
      <c r="L21" s="36"/>
      <c r="M21" s="37"/>
      <c r="N21" s="91"/>
      <c r="O21" s="107"/>
      <c r="P21" s="36"/>
      <c r="Q21" s="38"/>
      <c r="R21" s="211"/>
      <c r="S21" s="212"/>
      <c r="T21" s="212"/>
      <c r="U21" s="212"/>
      <c r="V21" s="213"/>
      <c r="W21" s="45" t="s">
        <v>18</v>
      </c>
      <c r="X21" s="146"/>
      <c r="Y21" s="147" t="s">
        <v>45</v>
      </c>
      <c r="Z21" s="148"/>
      <c r="AA21" s="149">
        <f t="shared" si="8"/>
        <v>0</v>
      </c>
      <c r="AB21" s="150"/>
      <c r="AC21" s="151" t="s">
        <v>45</v>
      </c>
      <c r="AD21" s="152"/>
      <c r="AE21" s="153">
        <f t="shared" si="9"/>
        <v>0</v>
      </c>
      <c r="AF21" s="154"/>
      <c r="AG21" s="155" t="s">
        <v>45</v>
      </c>
      <c r="AH21" s="156"/>
      <c r="AI21" s="157">
        <f t="shared" si="10"/>
        <v>0</v>
      </c>
    </row>
    <row r="22" spans="1:35" s="39" customFormat="1" ht="26.25" hidden="1" customHeight="1" x14ac:dyDescent="0.45">
      <c r="A22" s="26"/>
      <c r="B22" s="27"/>
      <c r="C22" s="28"/>
      <c r="D22" s="29"/>
      <c r="E22" s="30">
        <f t="shared" si="6"/>
        <v>0</v>
      </c>
      <c r="F22" s="31"/>
      <c r="G22" s="31"/>
      <c r="H22" s="32">
        <f t="shared" si="12"/>
        <v>0</v>
      </c>
      <c r="I22" s="33"/>
      <c r="J22" s="34">
        <f t="shared" si="7"/>
        <v>-90</v>
      </c>
      <c r="K22" s="35"/>
      <c r="L22" s="36"/>
      <c r="M22" s="37"/>
      <c r="N22" s="91"/>
      <c r="O22" s="107"/>
      <c r="P22" s="36"/>
      <c r="Q22" s="38"/>
      <c r="R22" s="211"/>
      <c r="S22" s="212"/>
      <c r="T22" s="212"/>
      <c r="U22" s="212"/>
      <c r="V22" s="213"/>
      <c r="W22" s="45" t="s">
        <v>18</v>
      </c>
      <c r="X22" s="146"/>
      <c r="Y22" s="147" t="s">
        <v>45</v>
      </c>
      <c r="Z22" s="148"/>
      <c r="AA22" s="149">
        <f t="shared" si="8"/>
        <v>0</v>
      </c>
      <c r="AB22" s="150"/>
      <c r="AC22" s="151" t="s">
        <v>45</v>
      </c>
      <c r="AD22" s="152"/>
      <c r="AE22" s="153">
        <f t="shared" si="9"/>
        <v>0</v>
      </c>
      <c r="AF22" s="154"/>
      <c r="AG22" s="155" t="s">
        <v>45</v>
      </c>
      <c r="AH22" s="156"/>
      <c r="AI22" s="157">
        <f t="shared" si="10"/>
        <v>0</v>
      </c>
    </row>
    <row r="23" spans="1:35" s="39" customFormat="1" ht="26.25" hidden="1" customHeight="1" x14ac:dyDescent="0.45">
      <c r="A23" s="26"/>
      <c r="B23" s="27"/>
      <c r="C23" s="28"/>
      <c r="D23" s="29"/>
      <c r="E23" s="30">
        <f t="shared" si="6"/>
        <v>0</v>
      </c>
      <c r="F23" s="31"/>
      <c r="G23" s="31"/>
      <c r="H23" s="32">
        <f t="shared" si="12"/>
        <v>0</v>
      </c>
      <c r="I23" s="33"/>
      <c r="J23" s="34">
        <f t="shared" si="7"/>
        <v>-90</v>
      </c>
      <c r="K23" s="35"/>
      <c r="L23" s="36"/>
      <c r="M23" s="37"/>
      <c r="N23" s="91"/>
      <c r="O23" s="107"/>
      <c r="P23" s="36"/>
      <c r="Q23" s="38"/>
      <c r="R23" s="211"/>
      <c r="S23" s="212"/>
      <c r="T23" s="212"/>
      <c r="U23" s="212"/>
      <c r="V23" s="213"/>
      <c r="W23" s="45" t="s">
        <v>18</v>
      </c>
      <c r="X23" s="146"/>
      <c r="Y23" s="147" t="s">
        <v>45</v>
      </c>
      <c r="Z23" s="148"/>
      <c r="AA23" s="149">
        <f t="shared" si="8"/>
        <v>0</v>
      </c>
      <c r="AB23" s="150"/>
      <c r="AC23" s="151" t="s">
        <v>45</v>
      </c>
      <c r="AD23" s="152"/>
      <c r="AE23" s="153">
        <f t="shared" si="9"/>
        <v>0</v>
      </c>
      <c r="AF23" s="154"/>
      <c r="AG23" s="155" t="s">
        <v>45</v>
      </c>
      <c r="AH23" s="156"/>
      <c r="AI23" s="157">
        <f t="shared" si="10"/>
        <v>0</v>
      </c>
    </row>
    <row r="24" spans="1:35" s="39" customFormat="1" ht="26.25" hidden="1" customHeight="1" x14ac:dyDescent="0.45">
      <c r="A24" s="26"/>
      <c r="B24" s="27"/>
      <c r="C24" s="28"/>
      <c r="D24" s="29"/>
      <c r="E24" s="30">
        <f t="shared" si="6"/>
        <v>0</v>
      </c>
      <c r="F24" s="31"/>
      <c r="G24" s="31"/>
      <c r="H24" s="32">
        <f t="shared" si="12"/>
        <v>0</v>
      </c>
      <c r="I24" s="33"/>
      <c r="J24" s="34">
        <f t="shared" si="7"/>
        <v>-90</v>
      </c>
      <c r="K24" s="35"/>
      <c r="L24" s="36"/>
      <c r="M24" s="37"/>
      <c r="N24" s="91"/>
      <c r="O24" s="107"/>
      <c r="P24" s="36"/>
      <c r="Q24" s="38"/>
      <c r="R24" s="211"/>
      <c r="S24" s="212"/>
      <c r="T24" s="212"/>
      <c r="U24" s="212"/>
      <c r="V24" s="213"/>
      <c r="W24" s="45" t="s">
        <v>18</v>
      </c>
      <c r="X24" s="146"/>
      <c r="Y24" s="147" t="s">
        <v>45</v>
      </c>
      <c r="Z24" s="148"/>
      <c r="AA24" s="149">
        <f t="shared" si="8"/>
        <v>0</v>
      </c>
      <c r="AB24" s="150"/>
      <c r="AC24" s="151" t="s">
        <v>45</v>
      </c>
      <c r="AD24" s="152"/>
      <c r="AE24" s="153">
        <f t="shared" si="9"/>
        <v>0</v>
      </c>
      <c r="AF24" s="154"/>
      <c r="AG24" s="155" t="s">
        <v>45</v>
      </c>
      <c r="AH24" s="156"/>
      <c r="AI24" s="157">
        <f t="shared" si="10"/>
        <v>0</v>
      </c>
    </row>
    <row r="25" spans="1:35" s="39" customFormat="1" ht="26.25" hidden="1" customHeight="1" x14ac:dyDescent="0.45">
      <c r="A25" s="26"/>
      <c r="B25" s="27"/>
      <c r="C25" s="28"/>
      <c r="D25" s="29"/>
      <c r="E25" s="30">
        <f t="shared" si="6"/>
        <v>0</v>
      </c>
      <c r="F25" s="31"/>
      <c r="G25" s="31"/>
      <c r="H25" s="32">
        <f>E25-G25-F25</f>
        <v>0</v>
      </c>
      <c r="I25" s="33"/>
      <c r="J25" s="34">
        <f t="shared" si="7"/>
        <v>-90</v>
      </c>
      <c r="K25" s="35"/>
      <c r="L25" s="36"/>
      <c r="M25" s="37"/>
      <c r="N25" s="91"/>
      <c r="O25" s="107"/>
      <c r="P25" s="36"/>
      <c r="Q25" s="38"/>
      <c r="R25" s="211"/>
      <c r="S25" s="212"/>
      <c r="T25" s="212"/>
      <c r="U25" s="212"/>
      <c r="V25" s="213"/>
      <c r="W25" s="45" t="s">
        <v>18</v>
      </c>
      <c r="X25" s="146"/>
      <c r="Y25" s="147" t="s">
        <v>45</v>
      </c>
      <c r="Z25" s="148"/>
      <c r="AA25" s="149">
        <f t="shared" si="8"/>
        <v>0</v>
      </c>
      <c r="AB25" s="150"/>
      <c r="AC25" s="151" t="s">
        <v>45</v>
      </c>
      <c r="AD25" s="152"/>
      <c r="AE25" s="153">
        <f t="shared" si="9"/>
        <v>0</v>
      </c>
      <c r="AF25" s="154"/>
      <c r="AG25" s="155" t="s">
        <v>45</v>
      </c>
      <c r="AH25" s="156"/>
      <c r="AI25" s="157">
        <f t="shared" si="10"/>
        <v>0</v>
      </c>
    </row>
    <row r="26" spans="1:35" s="39" customFormat="1" ht="26.25" hidden="1" customHeight="1" x14ac:dyDescent="0.45">
      <c r="A26" s="26"/>
      <c r="B26" s="27"/>
      <c r="C26" s="28"/>
      <c r="D26" s="29"/>
      <c r="E26" s="30">
        <f t="shared" si="6"/>
        <v>0</v>
      </c>
      <c r="F26" s="31"/>
      <c r="G26" s="31"/>
      <c r="H26" s="32">
        <f t="shared" ref="H26:H32" si="13">E26-G26-F26</f>
        <v>0</v>
      </c>
      <c r="I26" s="33"/>
      <c r="J26" s="34">
        <f t="shared" si="7"/>
        <v>-90</v>
      </c>
      <c r="K26" s="35"/>
      <c r="L26" s="36"/>
      <c r="M26" s="37"/>
      <c r="N26" s="91"/>
      <c r="O26" s="107"/>
      <c r="P26" s="36"/>
      <c r="Q26" s="38"/>
      <c r="R26" s="211"/>
      <c r="S26" s="212"/>
      <c r="T26" s="212"/>
      <c r="U26" s="212"/>
      <c r="V26" s="213"/>
      <c r="W26" s="45" t="s">
        <v>18</v>
      </c>
      <c r="X26" s="146"/>
      <c r="Y26" s="147" t="s">
        <v>45</v>
      </c>
      <c r="Z26" s="148"/>
      <c r="AA26" s="149">
        <f t="shared" si="8"/>
        <v>0</v>
      </c>
      <c r="AB26" s="150"/>
      <c r="AC26" s="151" t="s">
        <v>45</v>
      </c>
      <c r="AD26" s="152"/>
      <c r="AE26" s="153">
        <f t="shared" si="9"/>
        <v>0</v>
      </c>
      <c r="AF26" s="154"/>
      <c r="AG26" s="155" t="s">
        <v>45</v>
      </c>
      <c r="AH26" s="156"/>
      <c r="AI26" s="157">
        <f t="shared" si="10"/>
        <v>0</v>
      </c>
    </row>
    <row r="27" spans="1:35" s="39" customFormat="1" ht="26.25" hidden="1" customHeight="1" x14ac:dyDescent="0.45">
      <c r="A27" s="26"/>
      <c r="B27" s="27"/>
      <c r="C27" s="28"/>
      <c r="D27" s="29"/>
      <c r="E27" s="30">
        <f t="shared" si="6"/>
        <v>0</v>
      </c>
      <c r="F27" s="31"/>
      <c r="G27" s="31"/>
      <c r="H27" s="32">
        <f t="shared" si="13"/>
        <v>0</v>
      </c>
      <c r="I27" s="33"/>
      <c r="J27" s="34">
        <f t="shared" si="7"/>
        <v>-90</v>
      </c>
      <c r="K27" s="35"/>
      <c r="L27" s="36"/>
      <c r="M27" s="37"/>
      <c r="N27" s="91"/>
      <c r="O27" s="107"/>
      <c r="P27" s="36"/>
      <c r="Q27" s="38"/>
      <c r="R27" s="211"/>
      <c r="S27" s="212"/>
      <c r="T27" s="212"/>
      <c r="U27" s="212"/>
      <c r="V27" s="213"/>
      <c r="W27" s="45" t="s">
        <v>18</v>
      </c>
      <c r="X27" s="146"/>
      <c r="Y27" s="147" t="s">
        <v>45</v>
      </c>
      <c r="Z27" s="148"/>
      <c r="AA27" s="149">
        <f t="shared" si="8"/>
        <v>0</v>
      </c>
      <c r="AB27" s="150"/>
      <c r="AC27" s="151" t="s">
        <v>45</v>
      </c>
      <c r="AD27" s="152"/>
      <c r="AE27" s="153">
        <f t="shared" si="9"/>
        <v>0</v>
      </c>
      <c r="AF27" s="154"/>
      <c r="AG27" s="155" t="s">
        <v>45</v>
      </c>
      <c r="AH27" s="156"/>
      <c r="AI27" s="157">
        <f t="shared" si="10"/>
        <v>0</v>
      </c>
    </row>
    <row r="28" spans="1:35" s="39" customFormat="1" ht="26.25" hidden="1" customHeight="1" x14ac:dyDescent="0.45">
      <c r="A28" s="26"/>
      <c r="B28" s="27"/>
      <c r="C28" s="28"/>
      <c r="D28" s="29"/>
      <c r="E28" s="30">
        <f t="shared" si="6"/>
        <v>0</v>
      </c>
      <c r="F28" s="31"/>
      <c r="G28" s="31"/>
      <c r="H28" s="32">
        <f t="shared" si="13"/>
        <v>0</v>
      </c>
      <c r="I28" s="33"/>
      <c r="J28" s="34">
        <f t="shared" si="7"/>
        <v>-90</v>
      </c>
      <c r="K28" s="35"/>
      <c r="L28" s="36"/>
      <c r="M28" s="37"/>
      <c r="N28" s="91"/>
      <c r="O28" s="107"/>
      <c r="P28" s="36"/>
      <c r="Q28" s="38"/>
      <c r="R28" s="211"/>
      <c r="S28" s="212"/>
      <c r="T28" s="212"/>
      <c r="U28" s="212"/>
      <c r="V28" s="213"/>
      <c r="W28" s="45" t="s">
        <v>18</v>
      </c>
      <c r="X28" s="146"/>
      <c r="Y28" s="147" t="s">
        <v>45</v>
      </c>
      <c r="Z28" s="148"/>
      <c r="AA28" s="149">
        <f t="shared" si="8"/>
        <v>0</v>
      </c>
      <c r="AB28" s="150"/>
      <c r="AC28" s="151" t="s">
        <v>45</v>
      </c>
      <c r="AD28" s="152"/>
      <c r="AE28" s="153">
        <f t="shared" si="9"/>
        <v>0</v>
      </c>
      <c r="AF28" s="154"/>
      <c r="AG28" s="155" t="s">
        <v>45</v>
      </c>
      <c r="AH28" s="156"/>
      <c r="AI28" s="157">
        <f t="shared" si="10"/>
        <v>0</v>
      </c>
    </row>
    <row r="29" spans="1:35" s="39" customFormat="1" ht="26.25" hidden="1" customHeight="1" x14ac:dyDescent="0.45">
      <c r="A29" s="26"/>
      <c r="B29" s="27"/>
      <c r="C29" s="28"/>
      <c r="D29" s="29"/>
      <c r="E29" s="30">
        <f t="shared" si="6"/>
        <v>0</v>
      </c>
      <c r="F29" s="31"/>
      <c r="G29" s="31"/>
      <c r="H29" s="32">
        <f t="shared" si="13"/>
        <v>0</v>
      </c>
      <c r="I29" s="33"/>
      <c r="J29" s="34">
        <f t="shared" si="7"/>
        <v>-90</v>
      </c>
      <c r="K29" s="35"/>
      <c r="L29" s="36"/>
      <c r="M29" s="37"/>
      <c r="N29" s="91"/>
      <c r="O29" s="107"/>
      <c r="P29" s="36"/>
      <c r="Q29" s="38"/>
      <c r="R29" s="211"/>
      <c r="S29" s="212"/>
      <c r="T29" s="212"/>
      <c r="U29" s="212"/>
      <c r="V29" s="213"/>
      <c r="W29" s="45" t="s">
        <v>18</v>
      </c>
      <c r="X29" s="146"/>
      <c r="Y29" s="147" t="s">
        <v>45</v>
      </c>
      <c r="Z29" s="148"/>
      <c r="AA29" s="149">
        <f t="shared" si="8"/>
        <v>0</v>
      </c>
      <c r="AB29" s="150"/>
      <c r="AC29" s="151" t="s">
        <v>45</v>
      </c>
      <c r="AD29" s="152"/>
      <c r="AE29" s="153">
        <f t="shared" si="9"/>
        <v>0</v>
      </c>
      <c r="AF29" s="154"/>
      <c r="AG29" s="155" t="s">
        <v>45</v>
      </c>
      <c r="AH29" s="156"/>
      <c r="AI29" s="157">
        <f t="shared" si="10"/>
        <v>0</v>
      </c>
    </row>
    <row r="30" spans="1:35" s="39" customFormat="1" ht="26.25" hidden="1" customHeight="1" x14ac:dyDescent="0.45">
      <c r="A30" s="26"/>
      <c r="B30" s="27"/>
      <c r="C30" s="28"/>
      <c r="D30" s="29"/>
      <c r="E30" s="30">
        <f t="shared" si="6"/>
        <v>0</v>
      </c>
      <c r="F30" s="31"/>
      <c r="G30" s="31"/>
      <c r="H30" s="32">
        <f t="shared" si="13"/>
        <v>0</v>
      </c>
      <c r="I30" s="33"/>
      <c r="J30" s="34">
        <f t="shared" si="7"/>
        <v>-90</v>
      </c>
      <c r="K30" s="35"/>
      <c r="L30" s="36"/>
      <c r="M30" s="37"/>
      <c r="N30" s="91"/>
      <c r="O30" s="107"/>
      <c r="P30" s="36"/>
      <c r="Q30" s="38"/>
      <c r="R30" s="211"/>
      <c r="S30" s="212"/>
      <c r="T30" s="212"/>
      <c r="U30" s="212"/>
      <c r="V30" s="213"/>
      <c r="W30" s="45" t="s">
        <v>18</v>
      </c>
      <c r="X30" s="146"/>
      <c r="Y30" s="147" t="s">
        <v>45</v>
      </c>
      <c r="Z30" s="148"/>
      <c r="AA30" s="149">
        <f t="shared" si="8"/>
        <v>0</v>
      </c>
      <c r="AB30" s="150"/>
      <c r="AC30" s="151" t="s">
        <v>45</v>
      </c>
      <c r="AD30" s="152"/>
      <c r="AE30" s="153">
        <f t="shared" si="9"/>
        <v>0</v>
      </c>
      <c r="AF30" s="154"/>
      <c r="AG30" s="155" t="s">
        <v>45</v>
      </c>
      <c r="AH30" s="156"/>
      <c r="AI30" s="157">
        <f t="shared" si="10"/>
        <v>0</v>
      </c>
    </row>
    <row r="31" spans="1:35" s="39" customFormat="1" ht="26.25" hidden="1" customHeight="1" x14ac:dyDescent="0.45">
      <c r="A31" s="26"/>
      <c r="B31" s="27"/>
      <c r="C31" s="28"/>
      <c r="D31" s="29"/>
      <c r="E31" s="30">
        <f t="shared" si="6"/>
        <v>0</v>
      </c>
      <c r="F31" s="31"/>
      <c r="G31" s="31"/>
      <c r="H31" s="32">
        <f t="shared" si="13"/>
        <v>0</v>
      </c>
      <c r="I31" s="33"/>
      <c r="J31" s="34">
        <f t="shared" si="7"/>
        <v>-90</v>
      </c>
      <c r="K31" s="35"/>
      <c r="L31" s="36"/>
      <c r="M31" s="37"/>
      <c r="N31" s="91"/>
      <c r="O31" s="107"/>
      <c r="P31" s="36"/>
      <c r="Q31" s="38"/>
      <c r="R31" s="211"/>
      <c r="S31" s="212"/>
      <c r="T31" s="212"/>
      <c r="U31" s="212"/>
      <c r="V31" s="213"/>
      <c r="W31" s="45" t="s">
        <v>18</v>
      </c>
      <c r="X31" s="146"/>
      <c r="Y31" s="147" t="s">
        <v>45</v>
      </c>
      <c r="Z31" s="148"/>
      <c r="AA31" s="149">
        <f t="shared" si="8"/>
        <v>0</v>
      </c>
      <c r="AB31" s="150"/>
      <c r="AC31" s="151" t="s">
        <v>45</v>
      </c>
      <c r="AD31" s="152"/>
      <c r="AE31" s="153">
        <f t="shared" si="9"/>
        <v>0</v>
      </c>
      <c r="AF31" s="154"/>
      <c r="AG31" s="155" t="s">
        <v>45</v>
      </c>
      <c r="AH31" s="156"/>
      <c r="AI31" s="157">
        <f t="shared" si="10"/>
        <v>0</v>
      </c>
    </row>
    <row r="32" spans="1:35" s="39" customFormat="1" ht="26.25" hidden="1" customHeight="1" x14ac:dyDescent="0.45">
      <c r="A32" s="26"/>
      <c r="B32" s="27"/>
      <c r="C32" s="28"/>
      <c r="D32" s="29"/>
      <c r="E32" s="30">
        <f t="shared" si="6"/>
        <v>0</v>
      </c>
      <c r="F32" s="31"/>
      <c r="G32" s="31"/>
      <c r="H32" s="32">
        <f t="shared" si="13"/>
        <v>0</v>
      </c>
      <c r="I32" s="33"/>
      <c r="J32" s="34">
        <f t="shared" si="7"/>
        <v>-90</v>
      </c>
      <c r="K32" s="35"/>
      <c r="L32" s="36"/>
      <c r="M32" s="37"/>
      <c r="N32" s="91"/>
      <c r="O32" s="107"/>
      <c r="P32" s="36"/>
      <c r="Q32" s="38"/>
      <c r="R32" s="211"/>
      <c r="S32" s="212"/>
      <c r="T32" s="212"/>
      <c r="U32" s="212"/>
      <c r="V32" s="213"/>
      <c r="W32" s="45" t="s">
        <v>18</v>
      </c>
      <c r="X32" s="146"/>
      <c r="Y32" s="147" t="s">
        <v>45</v>
      </c>
      <c r="Z32" s="148"/>
      <c r="AA32" s="149">
        <f t="shared" si="8"/>
        <v>0</v>
      </c>
      <c r="AB32" s="150"/>
      <c r="AC32" s="151" t="s">
        <v>45</v>
      </c>
      <c r="AD32" s="152"/>
      <c r="AE32" s="153">
        <f t="shared" si="9"/>
        <v>0</v>
      </c>
      <c r="AF32" s="154"/>
      <c r="AG32" s="155" t="s">
        <v>45</v>
      </c>
      <c r="AH32" s="156"/>
      <c r="AI32" s="157">
        <f t="shared" si="10"/>
        <v>0</v>
      </c>
    </row>
    <row r="33" spans="1:35" s="39" customFormat="1" ht="26.25" hidden="1" customHeight="1" x14ac:dyDescent="0.45">
      <c r="A33" s="26"/>
      <c r="B33" s="27"/>
      <c r="C33" s="28"/>
      <c r="D33" s="29"/>
      <c r="E33" s="30">
        <f t="shared" si="6"/>
        <v>0</v>
      </c>
      <c r="F33" s="31"/>
      <c r="G33" s="31"/>
      <c r="H33" s="32">
        <f t="shared" ref="H33:H34" si="14">E33-G33-F33</f>
        <v>0</v>
      </c>
      <c r="I33" s="33"/>
      <c r="J33" s="34">
        <f t="shared" si="7"/>
        <v>-90</v>
      </c>
      <c r="K33" s="35"/>
      <c r="L33" s="36"/>
      <c r="M33" s="37"/>
      <c r="N33" s="91"/>
      <c r="O33" s="107"/>
      <c r="P33" s="36"/>
      <c r="Q33" s="38"/>
      <c r="R33" s="211"/>
      <c r="S33" s="212"/>
      <c r="T33" s="212"/>
      <c r="U33" s="212"/>
      <c r="V33" s="213"/>
      <c r="W33" s="45" t="s">
        <v>18</v>
      </c>
      <c r="X33" s="146"/>
      <c r="Y33" s="147" t="s">
        <v>45</v>
      </c>
      <c r="Z33" s="148"/>
      <c r="AA33" s="149">
        <f t="shared" si="8"/>
        <v>0</v>
      </c>
      <c r="AB33" s="150"/>
      <c r="AC33" s="151" t="s">
        <v>45</v>
      </c>
      <c r="AD33" s="152"/>
      <c r="AE33" s="153">
        <f t="shared" si="9"/>
        <v>0</v>
      </c>
      <c r="AF33" s="154"/>
      <c r="AG33" s="155" t="s">
        <v>45</v>
      </c>
      <c r="AH33" s="156"/>
      <c r="AI33" s="157">
        <f t="shared" si="10"/>
        <v>0</v>
      </c>
    </row>
    <row r="34" spans="1:35" s="39" customFormat="1" ht="26.25" hidden="1" customHeight="1" x14ac:dyDescent="0.45">
      <c r="A34" s="26"/>
      <c r="B34" s="27"/>
      <c r="C34" s="28"/>
      <c r="D34" s="29"/>
      <c r="E34" s="30">
        <f t="shared" si="6"/>
        <v>0</v>
      </c>
      <c r="F34" s="31"/>
      <c r="G34" s="31"/>
      <c r="H34" s="32">
        <f t="shared" si="14"/>
        <v>0</v>
      </c>
      <c r="I34" s="33"/>
      <c r="J34" s="34">
        <f t="shared" si="7"/>
        <v>-90</v>
      </c>
      <c r="K34" s="35"/>
      <c r="L34" s="36"/>
      <c r="M34" s="37"/>
      <c r="N34" s="91"/>
      <c r="O34" s="107"/>
      <c r="P34" s="36"/>
      <c r="Q34" s="38"/>
      <c r="R34" s="211"/>
      <c r="S34" s="212"/>
      <c r="T34" s="212"/>
      <c r="U34" s="212"/>
      <c r="V34" s="213"/>
      <c r="W34" s="45" t="s">
        <v>18</v>
      </c>
      <c r="X34" s="146"/>
      <c r="Y34" s="147" t="s">
        <v>45</v>
      </c>
      <c r="Z34" s="148"/>
      <c r="AA34" s="149">
        <f t="shared" si="8"/>
        <v>0</v>
      </c>
      <c r="AB34" s="150"/>
      <c r="AC34" s="151" t="s">
        <v>45</v>
      </c>
      <c r="AD34" s="152"/>
      <c r="AE34" s="153">
        <f t="shared" si="9"/>
        <v>0</v>
      </c>
      <c r="AF34" s="154"/>
      <c r="AG34" s="155" t="s">
        <v>45</v>
      </c>
      <c r="AH34" s="156"/>
      <c r="AI34" s="157">
        <f t="shared" si="10"/>
        <v>0</v>
      </c>
    </row>
    <row r="35" spans="1:35" s="39" customFormat="1" ht="26.25" hidden="1" customHeight="1" x14ac:dyDescent="0.45">
      <c r="A35" s="26"/>
      <c r="B35" s="27"/>
      <c r="C35" s="28"/>
      <c r="D35" s="29"/>
      <c r="E35" s="30">
        <f t="shared" si="6"/>
        <v>0</v>
      </c>
      <c r="F35" s="31"/>
      <c r="G35" s="31"/>
      <c r="H35" s="32">
        <f>E35-G35-F35</f>
        <v>0</v>
      </c>
      <c r="I35" s="33"/>
      <c r="J35" s="34">
        <f t="shared" si="7"/>
        <v>-90</v>
      </c>
      <c r="K35" s="35"/>
      <c r="L35" s="36"/>
      <c r="M35" s="37"/>
      <c r="N35" s="91"/>
      <c r="O35" s="107"/>
      <c r="P35" s="36"/>
      <c r="Q35" s="38"/>
      <c r="R35" s="211"/>
      <c r="S35" s="212"/>
      <c r="T35" s="212"/>
      <c r="U35" s="212"/>
      <c r="V35" s="213"/>
      <c r="W35" s="45" t="s">
        <v>18</v>
      </c>
      <c r="X35" s="146"/>
      <c r="Y35" s="147" t="s">
        <v>45</v>
      </c>
      <c r="Z35" s="148"/>
      <c r="AA35" s="149">
        <f t="shared" si="8"/>
        <v>0</v>
      </c>
      <c r="AB35" s="150"/>
      <c r="AC35" s="151" t="s">
        <v>45</v>
      </c>
      <c r="AD35" s="152"/>
      <c r="AE35" s="153">
        <f t="shared" si="9"/>
        <v>0</v>
      </c>
      <c r="AF35" s="154"/>
      <c r="AG35" s="155" t="s">
        <v>45</v>
      </c>
      <c r="AH35" s="156"/>
      <c r="AI35" s="157">
        <f t="shared" si="10"/>
        <v>0</v>
      </c>
    </row>
    <row r="36" spans="1:35" s="39" customFormat="1" ht="26.25" hidden="1" customHeight="1" x14ac:dyDescent="0.45">
      <c r="A36" s="26"/>
      <c r="B36" s="27"/>
      <c r="C36" s="28"/>
      <c r="D36" s="29"/>
      <c r="E36" s="30">
        <f t="shared" si="6"/>
        <v>0</v>
      </c>
      <c r="F36" s="31"/>
      <c r="G36" s="31"/>
      <c r="H36" s="32">
        <f t="shared" ref="H36:H42" si="15">E36-G36-F36</f>
        <v>0</v>
      </c>
      <c r="I36" s="33"/>
      <c r="J36" s="34">
        <f t="shared" si="7"/>
        <v>-90</v>
      </c>
      <c r="K36" s="35"/>
      <c r="L36" s="36"/>
      <c r="M36" s="37"/>
      <c r="N36" s="91"/>
      <c r="O36" s="107"/>
      <c r="P36" s="36"/>
      <c r="Q36" s="38"/>
      <c r="R36" s="211"/>
      <c r="S36" s="212"/>
      <c r="T36" s="212"/>
      <c r="U36" s="212"/>
      <c r="V36" s="213"/>
      <c r="W36" s="45" t="s">
        <v>18</v>
      </c>
      <c r="X36" s="146"/>
      <c r="Y36" s="147" t="s">
        <v>45</v>
      </c>
      <c r="Z36" s="148"/>
      <c r="AA36" s="149">
        <f t="shared" si="8"/>
        <v>0</v>
      </c>
      <c r="AB36" s="150"/>
      <c r="AC36" s="151" t="s">
        <v>45</v>
      </c>
      <c r="AD36" s="152"/>
      <c r="AE36" s="153">
        <f t="shared" si="9"/>
        <v>0</v>
      </c>
      <c r="AF36" s="154"/>
      <c r="AG36" s="155" t="s">
        <v>45</v>
      </c>
      <c r="AH36" s="156"/>
      <c r="AI36" s="157">
        <f t="shared" si="10"/>
        <v>0</v>
      </c>
    </row>
    <row r="37" spans="1:35" s="39" customFormat="1" ht="26.25" hidden="1" customHeight="1" x14ac:dyDescent="0.45">
      <c r="A37" s="26"/>
      <c r="B37" s="27"/>
      <c r="C37" s="28"/>
      <c r="D37" s="29"/>
      <c r="E37" s="30">
        <f t="shared" si="6"/>
        <v>0</v>
      </c>
      <c r="F37" s="31"/>
      <c r="G37" s="31"/>
      <c r="H37" s="32">
        <f t="shared" si="15"/>
        <v>0</v>
      </c>
      <c r="I37" s="33"/>
      <c r="J37" s="34">
        <f t="shared" si="7"/>
        <v>-90</v>
      </c>
      <c r="K37" s="35"/>
      <c r="L37" s="36"/>
      <c r="M37" s="37"/>
      <c r="N37" s="91"/>
      <c r="O37" s="107"/>
      <c r="P37" s="36"/>
      <c r="Q37" s="38"/>
      <c r="R37" s="211"/>
      <c r="S37" s="212"/>
      <c r="T37" s="212"/>
      <c r="U37" s="212"/>
      <c r="V37" s="213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9"/>
        <v>0</v>
      </c>
      <c r="AF37" s="154"/>
      <c r="AG37" s="155" t="s">
        <v>45</v>
      </c>
      <c r="AH37" s="156"/>
      <c r="AI37" s="157">
        <f t="shared" si="10"/>
        <v>0</v>
      </c>
    </row>
    <row r="38" spans="1:35" s="39" customFormat="1" ht="26.25" hidden="1" customHeight="1" x14ac:dyDescent="0.45">
      <c r="A38" s="26"/>
      <c r="B38" s="27"/>
      <c r="C38" s="28"/>
      <c r="D38" s="29"/>
      <c r="E38" s="30">
        <f t="shared" si="6"/>
        <v>0</v>
      </c>
      <c r="F38" s="31"/>
      <c r="G38" s="31"/>
      <c r="H38" s="32">
        <f t="shared" si="15"/>
        <v>0</v>
      </c>
      <c r="I38" s="33"/>
      <c r="J38" s="34">
        <f t="shared" si="7"/>
        <v>-90</v>
      </c>
      <c r="K38" s="35"/>
      <c r="L38" s="36"/>
      <c r="M38" s="37"/>
      <c r="N38" s="91"/>
      <c r="O38" s="107"/>
      <c r="P38" s="36"/>
      <c r="Q38" s="38"/>
      <c r="R38" s="211"/>
      <c r="S38" s="212"/>
      <c r="T38" s="212"/>
      <c r="U38" s="212"/>
      <c r="V38" s="213"/>
      <c r="W38" s="45" t="s">
        <v>18</v>
      </c>
      <c r="X38" s="146"/>
      <c r="Y38" s="147" t="s">
        <v>45</v>
      </c>
      <c r="Z38" s="148"/>
      <c r="AA38" s="149">
        <f t="shared" ref="AA38:AA56" si="16">X38+Z38</f>
        <v>0</v>
      </c>
      <c r="AB38" s="150"/>
      <c r="AC38" s="151" t="s">
        <v>45</v>
      </c>
      <c r="AD38" s="152"/>
      <c r="AE38" s="153">
        <f t="shared" si="9"/>
        <v>0</v>
      </c>
      <c r="AF38" s="154"/>
      <c r="AG38" s="155" t="s">
        <v>45</v>
      </c>
      <c r="AH38" s="156"/>
      <c r="AI38" s="157">
        <f t="shared" si="10"/>
        <v>0</v>
      </c>
    </row>
    <row r="39" spans="1:35" s="39" customFormat="1" ht="26.25" hidden="1" customHeight="1" x14ac:dyDescent="0.45">
      <c r="A39" s="26"/>
      <c r="B39" s="27"/>
      <c r="C39" s="28"/>
      <c r="D39" s="29"/>
      <c r="E39" s="30">
        <f t="shared" si="6"/>
        <v>0</v>
      </c>
      <c r="F39" s="31"/>
      <c r="G39" s="31"/>
      <c r="H39" s="32">
        <f t="shared" si="15"/>
        <v>0</v>
      </c>
      <c r="I39" s="33"/>
      <c r="J39" s="34">
        <f t="shared" si="7"/>
        <v>-90</v>
      </c>
      <c r="K39" s="35"/>
      <c r="L39" s="36"/>
      <c r="M39" s="37"/>
      <c r="N39" s="91"/>
      <c r="O39" s="107"/>
      <c r="P39" s="36"/>
      <c r="Q39" s="38"/>
      <c r="R39" s="211"/>
      <c r="S39" s="212"/>
      <c r="T39" s="212"/>
      <c r="U39" s="212"/>
      <c r="V39" s="213"/>
      <c r="W39" s="45" t="s">
        <v>18</v>
      </c>
      <c r="X39" s="146"/>
      <c r="Y39" s="147" t="s">
        <v>45</v>
      </c>
      <c r="Z39" s="148"/>
      <c r="AA39" s="149">
        <f t="shared" si="16"/>
        <v>0</v>
      </c>
      <c r="AB39" s="150"/>
      <c r="AC39" s="151" t="s">
        <v>45</v>
      </c>
      <c r="AD39" s="152"/>
      <c r="AE39" s="153">
        <f t="shared" si="9"/>
        <v>0</v>
      </c>
      <c r="AF39" s="154"/>
      <c r="AG39" s="155" t="s">
        <v>45</v>
      </c>
      <c r="AH39" s="156"/>
      <c r="AI39" s="157">
        <f t="shared" si="10"/>
        <v>0</v>
      </c>
    </row>
    <row r="40" spans="1:35" s="39" customFormat="1" ht="26.25" hidden="1" customHeight="1" x14ac:dyDescent="0.45">
      <c r="A40" s="26"/>
      <c r="B40" s="27"/>
      <c r="C40" s="28"/>
      <c r="D40" s="29"/>
      <c r="E40" s="30">
        <f t="shared" si="6"/>
        <v>0</v>
      </c>
      <c r="F40" s="31"/>
      <c r="G40" s="31"/>
      <c r="H40" s="32">
        <f t="shared" si="15"/>
        <v>0</v>
      </c>
      <c r="I40" s="33"/>
      <c r="J40" s="34">
        <f t="shared" si="7"/>
        <v>-90</v>
      </c>
      <c r="K40" s="35"/>
      <c r="L40" s="36"/>
      <c r="M40" s="37"/>
      <c r="N40" s="91"/>
      <c r="O40" s="107"/>
      <c r="P40" s="36"/>
      <c r="Q40" s="38"/>
      <c r="R40" s="211"/>
      <c r="S40" s="212"/>
      <c r="T40" s="212"/>
      <c r="U40" s="212"/>
      <c r="V40" s="213"/>
      <c r="W40" s="45" t="s">
        <v>18</v>
      </c>
      <c r="X40" s="146"/>
      <c r="Y40" s="147" t="s">
        <v>45</v>
      </c>
      <c r="Z40" s="148"/>
      <c r="AA40" s="149">
        <f t="shared" si="16"/>
        <v>0</v>
      </c>
      <c r="AB40" s="150"/>
      <c r="AC40" s="151" t="s">
        <v>45</v>
      </c>
      <c r="AD40" s="152"/>
      <c r="AE40" s="153">
        <f t="shared" si="9"/>
        <v>0</v>
      </c>
      <c r="AF40" s="154"/>
      <c r="AG40" s="155" t="s">
        <v>45</v>
      </c>
      <c r="AH40" s="156"/>
      <c r="AI40" s="157">
        <f t="shared" si="10"/>
        <v>0</v>
      </c>
    </row>
    <row r="41" spans="1:35" s="39" customFormat="1" ht="26.25" hidden="1" customHeight="1" x14ac:dyDescent="0.45">
      <c r="A41" s="26"/>
      <c r="B41" s="27"/>
      <c r="C41" s="28"/>
      <c r="D41" s="29"/>
      <c r="E41" s="30">
        <f t="shared" si="6"/>
        <v>0</v>
      </c>
      <c r="F41" s="31"/>
      <c r="G41" s="31"/>
      <c r="H41" s="32">
        <f t="shared" si="15"/>
        <v>0</v>
      </c>
      <c r="I41" s="33"/>
      <c r="J41" s="34">
        <f t="shared" si="7"/>
        <v>-90</v>
      </c>
      <c r="K41" s="35"/>
      <c r="L41" s="36"/>
      <c r="M41" s="37"/>
      <c r="N41" s="91"/>
      <c r="O41" s="107"/>
      <c r="P41" s="36"/>
      <c r="Q41" s="38"/>
      <c r="R41" s="211"/>
      <c r="S41" s="212"/>
      <c r="T41" s="212"/>
      <c r="U41" s="212"/>
      <c r="V41" s="213"/>
      <c r="W41" s="45" t="s">
        <v>18</v>
      </c>
      <c r="X41" s="146"/>
      <c r="Y41" s="147" t="s">
        <v>45</v>
      </c>
      <c r="Z41" s="148"/>
      <c r="AA41" s="149">
        <f t="shared" si="16"/>
        <v>0</v>
      </c>
      <c r="AB41" s="150"/>
      <c r="AC41" s="151" t="s">
        <v>45</v>
      </c>
      <c r="AD41" s="152"/>
      <c r="AE41" s="153">
        <f t="shared" si="9"/>
        <v>0</v>
      </c>
      <c r="AF41" s="154"/>
      <c r="AG41" s="155" t="s">
        <v>45</v>
      </c>
      <c r="AH41" s="156"/>
      <c r="AI41" s="157">
        <f t="shared" si="10"/>
        <v>0</v>
      </c>
    </row>
    <row r="42" spans="1:35" s="39" customFormat="1" ht="26.25" hidden="1" customHeight="1" x14ac:dyDescent="0.45">
      <c r="A42" s="26"/>
      <c r="B42" s="27"/>
      <c r="C42" s="28"/>
      <c r="D42" s="29"/>
      <c r="E42" s="30">
        <f t="shared" si="6"/>
        <v>0</v>
      </c>
      <c r="F42" s="31"/>
      <c r="G42" s="31"/>
      <c r="H42" s="32">
        <f t="shared" si="15"/>
        <v>0</v>
      </c>
      <c r="I42" s="33"/>
      <c r="J42" s="34">
        <f t="shared" si="7"/>
        <v>-90</v>
      </c>
      <c r="K42" s="35"/>
      <c r="L42" s="36"/>
      <c r="M42" s="37"/>
      <c r="N42" s="91"/>
      <c r="O42" s="107"/>
      <c r="P42" s="36"/>
      <c r="Q42" s="38"/>
      <c r="R42" s="211"/>
      <c r="S42" s="212"/>
      <c r="T42" s="212"/>
      <c r="U42" s="212"/>
      <c r="V42" s="213"/>
      <c r="W42" s="45" t="s">
        <v>18</v>
      </c>
      <c r="X42" s="146"/>
      <c r="Y42" s="147" t="s">
        <v>45</v>
      </c>
      <c r="Z42" s="148"/>
      <c r="AA42" s="149">
        <f t="shared" si="16"/>
        <v>0</v>
      </c>
      <c r="AB42" s="150"/>
      <c r="AC42" s="151" t="s">
        <v>45</v>
      </c>
      <c r="AD42" s="152"/>
      <c r="AE42" s="153">
        <f t="shared" si="9"/>
        <v>0</v>
      </c>
      <c r="AF42" s="154"/>
      <c r="AG42" s="155" t="s">
        <v>45</v>
      </c>
      <c r="AH42" s="156"/>
      <c r="AI42" s="157">
        <f t="shared" si="10"/>
        <v>0</v>
      </c>
    </row>
    <row r="43" spans="1:35" s="39" customFormat="1" ht="26.25" hidden="1" customHeight="1" x14ac:dyDescent="0.45">
      <c r="A43" s="26"/>
      <c r="B43" s="27"/>
      <c r="C43" s="28"/>
      <c r="D43" s="29"/>
      <c r="E43" s="30">
        <f t="shared" si="6"/>
        <v>0</v>
      </c>
      <c r="F43" s="31"/>
      <c r="G43" s="31"/>
      <c r="H43" s="32">
        <f>E43-G43-F43</f>
        <v>0</v>
      </c>
      <c r="I43" s="33"/>
      <c r="J43" s="34">
        <f t="shared" si="7"/>
        <v>-90</v>
      </c>
      <c r="K43" s="35"/>
      <c r="L43" s="36"/>
      <c r="M43" s="37"/>
      <c r="N43" s="91"/>
      <c r="O43" s="107"/>
      <c r="P43" s="36"/>
      <c r="Q43" s="38"/>
      <c r="R43" s="211"/>
      <c r="S43" s="212"/>
      <c r="T43" s="212"/>
      <c r="U43" s="212"/>
      <c r="V43" s="213"/>
      <c r="W43" s="45" t="s">
        <v>18</v>
      </c>
      <c r="X43" s="146"/>
      <c r="Y43" s="147" t="s">
        <v>45</v>
      </c>
      <c r="Z43" s="148"/>
      <c r="AA43" s="149">
        <f t="shared" si="16"/>
        <v>0</v>
      </c>
      <c r="AB43" s="150"/>
      <c r="AC43" s="151" t="s">
        <v>45</v>
      </c>
      <c r="AD43" s="152"/>
      <c r="AE43" s="153">
        <f t="shared" si="9"/>
        <v>0</v>
      </c>
      <c r="AF43" s="154"/>
      <c r="AG43" s="155" t="s">
        <v>45</v>
      </c>
      <c r="AH43" s="156"/>
      <c r="AI43" s="157">
        <f t="shared" si="10"/>
        <v>0</v>
      </c>
    </row>
    <row r="44" spans="1:35" s="39" customFormat="1" ht="26.25" hidden="1" customHeight="1" x14ac:dyDescent="0.45">
      <c r="A44" s="26"/>
      <c r="B44" s="27"/>
      <c r="C44" s="28"/>
      <c r="D44" s="29"/>
      <c r="E44" s="30">
        <f t="shared" si="6"/>
        <v>0</v>
      </c>
      <c r="F44" s="31"/>
      <c r="G44" s="31"/>
      <c r="H44" s="32">
        <f t="shared" ref="H44:H49" si="17">E44-G44-F44</f>
        <v>0</v>
      </c>
      <c r="I44" s="33"/>
      <c r="J44" s="34">
        <f t="shared" si="7"/>
        <v>-90</v>
      </c>
      <c r="K44" s="35"/>
      <c r="L44" s="36"/>
      <c r="M44" s="37"/>
      <c r="N44" s="91"/>
      <c r="O44" s="107"/>
      <c r="P44" s="36"/>
      <c r="Q44" s="38"/>
      <c r="R44" s="211"/>
      <c r="S44" s="212"/>
      <c r="T44" s="212"/>
      <c r="U44" s="212"/>
      <c r="V44" s="213"/>
      <c r="W44" s="45" t="s">
        <v>18</v>
      </c>
      <c r="X44" s="146"/>
      <c r="Y44" s="147" t="s">
        <v>45</v>
      </c>
      <c r="Z44" s="148"/>
      <c r="AA44" s="149">
        <f t="shared" si="16"/>
        <v>0</v>
      </c>
      <c r="AB44" s="150"/>
      <c r="AC44" s="151" t="s">
        <v>45</v>
      </c>
      <c r="AD44" s="152"/>
      <c r="AE44" s="153">
        <f t="shared" si="9"/>
        <v>0</v>
      </c>
      <c r="AF44" s="154"/>
      <c r="AG44" s="155" t="s">
        <v>45</v>
      </c>
      <c r="AH44" s="156"/>
      <c r="AI44" s="157">
        <f t="shared" si="10"/>
        <v>0</v>
      </c>
    </row>
    <row r="45" spans="1:35" s="39" customFormat="1" ht="26.25" hidden="1" customHeight="1" x14ac:dyDescent="0.45">
      <c r="A45" s="26"/>
      <c r="B45" s="27"/>
      <c r="C45" s="28"/>
      <c r="D45" s="29"/>
      <c r="E45" s="30">
        <f t="shared" si="6"/>
        <v>0</v>
      </c>
      <c r="F45" s="31"/>
      <c r="G45" s="31"/>
      <c r="H45" s="32">
        <f t="shared" si="17"/>
        <v>0</v>
      </c>
      <c r="I45" s="33"/>
      <c r="J45" s="34">
        <f t="shared" si="7"/>
        <v>-90</v>
      </c>
      <c r="K45" s="35"/>
      <c r="L45" s="36"/>
      <c r="M45" s="37"/>
      <c r="N45" s="91"/>
      <c r="O45" s="107"/>
      <c r="P45" s="36"/>
      <c r="Q45" s="38"/>
      <c r="R45" s="211"/>
      <c r="S45" s="212"/>
      <c r="T45" s="212"/>
      <c r="U45" s="212"/>
      <c r="V45" s="213"/>
      <c r="W45" s="45" t="s">
        <v>18</v>
      </c>
      <c r="X45" s="146"/>
      <c r="Y45" s="147" t="s">
        <v>45</v>
      </c>
      <c r="Z45" s="148"/>
      <c r="AA45" s="149">
        <f t="shared" si="16"/>
        <v>0</v>
      </c>
      <c r="AB45" s="150"/>
      <c r="AC45" s="151" t="s">
        <v>45</v>
      </c>
      <c r="AD45" s="152"/>
      <c r="AE45" s="153">
        <f t="shared" si="9"/>
        <v>0</v>
      </c>
      <c r="AF45" s="154"/>
      <c r="AG45" s="155" t="s">
        <v>45</v>
      </c>
      <c r="AH45" s="156"/>
      <c r="AI45" s="157">
        <f t="shared" si="10"/>
        <v>0</v>
      </c>
    </row>
    <row r="46" spans="1:35" s="39" customFormat="1" ht="26.25" hidden="1" customHeight="1" x14ac:dyDescent="0.45">
      <c r="A46" s="26"/>
      <c r="B46" s="27"/>
      <c r="C46" s="28"/>
      <c r="D46" s="29"/>
      <c r="E46" s="30">
        <f t="shared" si="6"/>
        <v>0</v>
      </c>
      <c r="F46" s="31"/>
      <c r="G46" s="31"/>
      <c r="H46" s="32">
        <f t="shared" si="17"/>
        <v>0</v>
      </c>
      <c r="I46" s="33"/>
      <c r="J46" s="34">
        <f t="shared" si="7"/>
        <v>-90</v>
      </c>
      <c r="K46" s="35"/>
      <c r="L46" s="36"/>
      <c r="M46" s="37"/>
      <c r="N46" s="91"/>
      <c r="O46" s="107"/>
      <c r="P46" s="36"/>
      <c r="Q46" s="38"/>
      <c r="R46" s="211"/>
      <c r="S46" s="212"/>
      <c r="T46" s="212"/>
      <c r="U46" s="212"/>
      <c r="V46" s="213"/>
      <c r="W46" s="45" t="s">
        <v>18</v>
      </c>
      <c r="X46" s="146"/>
      <c r="Y46" s="147" t="s">
        <v>45</v>
      </c>
      <c r="Z46" s="148"/>
      <c r="AA46" s="149">
        <f t="shared" si="16"/>
        <v>0</v>
      </c>
      <c r="AB46" s="150"/>
      <c r="AC46" s="151" t="s">
        <v>45</v>
      </c>
      <c r="AD46" s="152"/>
      <c r="AE46" s="153">
        <f t="shared" si="9"/>
        <v>0</v>
      </c>
      <c r="AF46" s="154"/>
      <c r="AG46" s="155" t="s">
        <v>45</v>
      </c>
      <c r="AH46" s="156"/>
      <c r="AI46" s="157">
        <f t="shared" si="10"/>
        <v>0</v>
      </c>
    </row>
    <row r="47" spans="1:35" s="39" customFormat="1" ht="26.25" hidden="1" customHeight="1" x14ac:dyDescent="0.45">
      <c r="A47" s="26"/>
      <c r="B47" s="27"/>
      <c r="C47" s="28"/>
      <c r="D47" s="29"/>
      <c r="E47" s="30">
        <f t="shared" si="6"/>
        <v>0</v>
      </c>
      <c r="F47" s="31"/>
      <c r="G47" s="31"/>
      <c r="H47" s="32">
        <f t="shared" si="17"/>
        <v>0</v>
      </c>
      <c r="I47" s="33"/>
      <c r="J47" s="34">
        <f t="shared" si="7"/>
        <v>-90</v>
      </c>
      <c r="K47" s="35"/>
      <c r="L47" s="36"/>
      <c r="M47" s="37"/>
      <c r="N47" s="91"/>
      <c r="O47" s="107"/>
      <c r="P47" s="36"/>
      <c r="Q47" s="38"/>
      <c r="R47" s="211"/>
      <c r="S47" s="212"/>
      <c r="T47" s="212"/>
      <c r="U47" s="212"/>
      <c r="V47" s="213"/>
      <c r="W47" s="45" t="s">
        <v>18</v>
      </c>
      <c r="X47" s="146"/>
      <c r="Y47" s="147" t="s">
        <v>45</v>
      </c>
      <c r="Z47" s="148"/>
      <c r="AA47" s="149">
        <f t="shared" si="16"/>
        <v>0</v>
      </c>
      <c r="AB47" s="150"/>
      <c r="AC47" s="151" t="s">
        <v>45</v>
      </c>
      <c r="AD47" s="152"/>
      <c r="AE47" s="153">
        <f t="shared" si="9"/>
        <v>0</v>
      </c>
      <c r="AF47" s="154"/>
      <c r="AG47" s="155" t="s">
        <v>45</v>
      </c>
      <c r="AH47" s="156"/>
      <c r="AI47" s="157">
        <f t="shared" si="10"/>
        <v>0</v>
      </c>
    </row>
    <row r="48" spans="1:35" s="39" customFormat="1" ht="26.25" hidden="1" customHeight="1" x14ac:dyDescent="0.45">
      <c r="A48" s="26"/>
      <c r="B48" s="27"/>
      <c r="C48" s="28"/>
      <c r="D48" s="29"/>
      <c r="E48" s="30">
        <f t="shared" si="6"/>
        <v>0</v>
      </c>
      <c r="F48" s="31"/>
      <c r="G48" s="31"/>
      <c r="H48" s="32">
        <f t="shared" si="17"/>
        <v>0</v>
      </c>
      <c r="I48" s="33"/>
      <c r="J48" s="34">
        <f t="shared" si="7"/>
        <v>-90</v>
      </c>
      <c r="K48" s="35"/>
      <c r="L48" s="36"/>
      <c r="M48" s="37"/>
      <c r="N48" s="91"/>
      <c r="O48" s="107"/>
      <c r="P48" s="36"/>
      <c r="Q48" s="38"/>
      <c r="R48" s="211"/>
      <c r="S48" s="212"/>
      <c r="T48" s="212"/>
      <c r="U48" s="212"/>
      <c r="V48" s="213"/>
      <c r="W48" s="45" t="s">
        <v>18</v>
      </c>
      <c r="X48" s="146"/>
      <c r="Y48" s="147" t="s">
        <v>45</v>
      </c>
      <c r="Z48" s="148"/>
      <c r="AA48" s="149">
        <f t="shared" si="16"/>
        <v>0</v>
      </c>
      <c r="AB48" s="150"/>
      <c r="AC48" s="151" t="s">
        <v>45</v>
      </c>
      <c r="AD48" s="152"/>
      <c r="AE48" s="153">
        <f t="shared" si="9"/>
        <v>0</v>
      </c>
      <c r="AF48" s="154"/>
      <c r="AG48" s="155" t="s">
        <v>45</v>
      </c>
      <c r="AH48" s="156"/>
      <c r="AI48" s="157">
        <f t="shared" si="10"/>
        <v>0</v>
      </c>
    </row>
    <row r="49" spans="1:35" s="39" customFormat="1" ht="26.25" hidden="1" customHeight="1" x14ac:dyDescent="0.45">
      <c r="A49" s="26"/>
      <c r="B49" s="27"/>
      <c r="C49" s="28"/>
      <c r="D49" s="29"/>
      <c r="E49" s="30">
        <f t="shared" si="6"/>
        <v>0</v>
      </c>
      <c r="F49" s="31"/>
      <c r="G49" s="31"/>
      <c r="H49" s="32">
        <f t="shared" si="17"/>
        <v>0</v>
      </c>
      <c r="I49" s="33"/>
      <c r="J49" s="34">
        <f t="shared" si="7"/>
        <v>-90</v>
      </c>
      <c r="K49" s="35"/>
      <c r="L49" s="36"/>
      <c r="M49" s="37"/>
      <c r="N49" s="91"/>
      <c r="O49" s="107"/>
      <c r="P49" s="36"/>
      <c r="Q49" s="38"/>
      <c r="R49" s="211"/>
      <c r="S49" s="212"/>
      <c r="T49" s="212"/>
      <c r="U49" s="212"/>
      <c r="V49" s="213"/>
      <c r="W49" s="45" t="s">
        <v>18</v>
      </c>
      <c r="X49" s="146"/>
      <c r="Y49" s="147" t="s">
        <v>45</v>
      </c>
      <c r="Z49" s="148"/>
      <c r="AA49" s="149">
        <f t="shared" si="16"/>
        <v>0</v>
      </c>
      <c r="AB49" s="150"/>
      <c r="AC49" s="151" t="s">
        <v>45</v>
      </c>
      <c r="AD49" s="152"/>
      <c r="AE49" s="153">
        <f t="shared" si="9"/>
        <v>0</v>
      </c>
      <c r="AF49" s="154"/>
      <c r="AG49" s="155" t="s">
        <v>45</v>
      </c>
      <c r="AH49" s="156"/>
      <c r="AI49" s="157">
        <f t="shared" si="10"/>
        <v>0</v>
      </c>
    </row>
    <row r="50" spans="1:35" s="39" customFormat="1" ht="26.25" hidden="1" customHeight="1" x14ac:dyDescent="0.45">
      <c r="A50" s="26"/>
      <c r="B50" s="27"/>
      <c r="C50" s="28"/>
      <c r="D50" s="29"/>
      <c r="E50" s="30">
        <f t="shared" si="6"/>
        <v>0</v>
      </c>
      <c r="F50" s="31"/>
      <c r="G50" s="31"/>
      <c r="H50" s="32">
        <f>E50-G50-F50</f>
        <v>0</v>
      </c>
      <c r="I50" s="33"/>
      <c r="J50" s="34">
        <f t="shared" si="7"/>
        <v>-90</v>
      </c>
      <c r="K50" s="35"/>
      <c r="L50" s="36"/>
      <c r="M50" s="37"/>
      <c r="N50" s="91"/>
      <c r="O50" s="107"/>
      <c r="P50" s="36"/>
      <c r="Q50" s="38"/>
      <c r="R50" s="211"/>
      <c r="S50" s="212"/>
      <c r="T50" s="212"/>
      <c r="U50" s="212"/>
      <c r="V50" s="213"/>
      <c r="W50" s="45" t="s">
        <v>18</v>
      </c>
      <c r="X50" s="146"/>
      <c r="Y50" s="147" t="s">
        <v>45</v>
      </c>
      <c r="Z50" s="148"/>
      <c r="AA50" s="149">
        <f t="shared" si="16"/>
        <v>0</v>
      </c>
      <c r="AB50" s="150"/>
      <c r="AC50" s="151" t="s">
        <v>45</v>
      </c>
      <c r="AD50" s="152"/>
      <c r="AE50" s="153">
        <f t="shared" si="9"/>
        <v>0</v>
      </c>
      <c r="AF50" s="154"/>
      <c r="AG50" s="155" t="s">
        <v>45</v>
      </c>
      <c r="AH50" s="156"/>
      <c r="AI50" s="157">
        <f t="shared" si="10"/>
        <v>0</v>
      </c>
    </row>
    <row r="51" spans="1:35" s="39" customFormat="1" ht="26.25" hidden="1" customHeight="1" x14ac:dyDescent="0.45">
      <c r="A51" s="26"/>
      <c r="B51" s="27"/>
      <c r="C51" s="28"/>
      <c r="D51" s="29"/>
      <c r="E51" s="30">
        <f t="shared" si="6"/>
        <v>0</v>
      </c>
      <c r="F51" s="31"/>
      <c r="G51" s="31"/>
      <c r="H51" s="32">
        <f t="shared" ref="H51:H57" si="18">E51-G51-F51</f>
        <v>0</v>
      </c>
      <c r="I51" s="33"/>
      <c r="J51" s="34">
        <f t="shared" si="7"/>
        <v>-90</v>
      </c>
      <c r="K51" s="35"/>
      <c r="L51" s="36"/>
      <c r="M51" s="37"/>
      <c r="N51" s="91"/>
      <c r="O51" s="107"/>
      <c r="P51" s="36"/>
      <c r="Q51" s="38"/>
      <c r="R51" s="211"/>
      <c r="S51" s="212"/>
      <c r="T51" s="212"/>
      <c r="U51" s="212"/>
      <c r="V51" s="213"/>
      <c r="W51" s="45" t="s">
        <v>18</v>
      </c>
      <c r="X51" s="146"/>
      <c r="Y51" s="147" t="s">
        <v>45</v>
      </c>
      <c r="Z51" s="148"/>
      <c r="AA51" s="149">
        <f t="shared" si="16"/>
        <v>0</v>
      </c>
      <c r="AB51" s="150"/>
      <c r="AC51" s="151" t="s">
        <v>45</v>
      </c>
      <c r="AD51" s="152"/>
      <c r="AE51" s="153">
        <f t="shared" si="9"/>
        <v>0</v>
      </c>
      <c r="AF51" s="154"/>
      <c r="AG51" s="155" t="s">
        <v>45</v>
      </c>
      <c r="AH51" s="156"/>
      <c r="AI51" s="157">
        <f t="shared" si="10"/>
        <v>0</v>
      </c>
    </row>
    <row r="52" spans="1:35" s="39" customFormat="1" ht="26.25" hidden="1" customHeight="1" x14ac:dyDescent="0.45">
      <c r="A52" s="26"/>
      <c r="B52" s="27"/>
      <c r="C52" s="28"/>
      <c r="D52" s="29"/>
      <c r="E52" s="30">
        <f t="shared" si="6"/>
        <v>0</v>
      </c>
      <c r="F52" s="31"/>
      <c r="G52" s="31"/>
      <c r="H52" s="32">
        <f t="shared" si="18"/>
        <v>0</v>
      </c>
      <c r="I52" s="33"/>
      <c r="J52" s="34">
        <f t="shared" si="7"/>
        <v>-90</v>
      </c>
      <c r="K52" s="35"/>
      <c r="L52" s="36"/>
      <c r="M52" s="37"/>
      <c r="N52" s="91"/>
      <c r="O52" s="107"/>
      <c r="P52" s="36"/>
      <c r="Q52" s="38"/>
      <c r="R52" s="211"/>
      <c r="S52" s="212"/>
      <c r="T52" s="212"/>
      <c r="U52" s="212"/>
      <c r="V52" s="213"/>
      <c r="W52" s="45" t="s">
        <v>18</v>
      </c>
      <c r="X52" s="146"/>
      <c r="Y52" s="147" t="s">
        <v>45</v>
      </c>
      <c r="Z52" s="148"/>
      <c r="AA52" s="149">
        <f t="shared" si="16"/>
        <v>0</v>
      </c>
      <c r="AB52" s="150"/>
      <c r="AC52" s="151" t="s">
        <v>45</v>
      </c>
      <c r="AD52" s="152"/>
      <c r="AE52" s="153">
        <f t="shared" si="9"/>
        <v>0</v>
      </c>
      <c r="AF52" s="154"/>
      <c r="AG52" s="155" t="s">
        <v>45</v>
      </c>
      <c r="AH52" s="156"/>
      <c r="AI52" s="157">
        <f t="shared" si="10"/>
        <v>0</v>
      </c>
    </row>
    <row r="53" spans="1:35" s="39" customFormat="1" ht="26.25" hidden="1" customHeight="1" x14ac:dyDescent="0.45">
      <c r="A53" s="26"/>
      <c r="B53" s="27"/>
      <c r="C53" s="28"/>
      <c r="D53" s="29"/>
      <c r="E53" s="30">
        <f t="shared" si="6"/>
        <v>0</v>
      </c>
      <c r="F53" s="31"/>
      <c r="G53" s="31"/>
      <c r="H53" s="32">
        <f t="shared" si="18"/>
        <v>0</v>
      </c>
      <c r="I53" s="33"/>
      <c r="J53" s="34">
        <f t="shared" si="7"/>
        <v>-90</v>
      </c>
      <c r="K53" s="35"/>
      <c r="L53" s="36"/>
      <c r="M53" s="37"/>
      <c r="N53" s="91"/>
      <c r="O53" s="107"/>
      <c r="P53" s="36"/>
      <c r="Q53" s="38"/>
      <c r="R53" s="211"/>
      <c r="S53" s="212"/>
      <c r="T53" s="212"/>
      <c r="U53" s="212"/>
      <c r="V53" s="213"/>
      <c r="W53" s="45" t="s">
        <v>18</v>
      </c>
      <c r="X53" s="146"/>
      <c r="Y53" s="147" t="s">
        <v>45</v>
      </c>
      <c r="Z53" s="148"/>
      <c r="AA53" s="149">
        <f t="shared" si="16"/>
        <v>0</v>
      </c>
      <c r="AB53" s="150"/>
      <c r="AC53" s="151" t="s">
        <v>45</v>
      </c>
      <c r="AD53" s="152"/>
      <c r="AE53" s="153">
        <f t="shared" si="9"/>
        <v>0</v>
      </c>
      <c r="AF53" s="154"/>
      <c r="AG53" s="155" t="s">
        <v>45</v>
      </c>
      <c r="AH53" s="156"/>
      <c r="AI53" s="157">
        <f t="shared" si="10"/>
        <v>0</v>
      </c>
    </row>
    <row r="54" spans="1:35" s="39" customFormat="1" ht="26.25" hidden="1" customHeight="1" x14ac:dyDescent="0.45">
      <c r="A54" s="26"/>
      <c r="B54" s="27"/>
      <c r="C54" s="28"/>
      <c r="D54" s="29"/>
      <c r="E54" s="30">
        <f t="shared" si="6"/>
        <v>0</v>
      </c>
      <c r="F54" s="31"/>
      <c r="G54" s="31"/>
      <c r="H54" s="32">
        <f t="shared" si="18"/>
        <v>0</v>
      </c>
      <c r="I54" s="33"/>
      <c r="J54" s="34">
        <f t="shared" si="7"/>
        <v>-90</v>
      </c>
      <c r="K54" s="35"/>
      <c r="L54" s="36"/>
      <c r="M54" s="37"/>
      <c r="N54" s="91"/>
      <c r="O54" s="107"/>
      <c r="P54" s="36"/>
      <c r="Q54" s="38"/>
      <c r="R54" s="211"/>
      <c r="S54" s="212"/>
      <c r="T54" s="212"/>
      <c r="U54" s="212"/>
      <c r="V54" s="213"/>
      <c r="W54" s="45" t="s">
        <v>18</v>
      </c>
      <c r="X54" s="146"/>
      <c r="Y54" s="147" t="s">
        <v>45</v>
      </c>
      <c r="Z54" s="148"/>
      <c r="AA54" s="149">
        <f t="shared" si="16"/>
        <v>0</v>
      </c>
      <c r="AB54" s="150"/>
      <c r="AC54" s="151" t="s">
        <v>45</v>
      </c>
      <c r="AD54" s="152"/>
      <c r="AE54" s="153">
        <f t="shared" si="9"/>
        <v>0</v>
      </c>
      <c r="AF54" s="154"/>
      <c r="AG54" s="155" t="s">
        <v>45</v>
      </c>
      <c r="AH54" s="156"/>
      <c r="AI54" s="157">
        <f t="shared" si="10"/>
        <v>0</v>
      </c>
    </row>
    <row r="55" spans="1:35" s="39" customFormat="1" ht="26.25" hidden="1" customHeight="1" x14ac:dyDescent="0.45">
      <c r="A55" s="26"/>
      <c r="B55" s="27"/>
      <c r="C55" s="28"/>
      <c r="D55" s="29"/>
      <c r="E55" s="30">
        <f t="shared" si="6"/>
        <v>0</v>
      </c>
      <c r="F55" s="31"/>
      <c r="G55" s="31"/>
      <c r="H55" s="32">
        <f t="shared" si="18"/>
        <v>0</v>
      </c>
      <c r="I55" s="33"/>
      <c r="J55" s="34">
        <f t="shared" si="7"/>
        <v>-90</v>
      </c>
      <c r="K55" s="35"/>
      <c r="L55" s="36"/>
      <c r="M55" s="37"/>
      <c r="N55" s="91"/>
      <c r="O55" s="107"/>
      <c r="P55" s="36"/>
      <c r="Q55" s="38"/>
      <c r="R55" s="211"/>
      <c r="S55" s="212"/>
      <c r="T55" s="212"/>
      <c r="U55" s="212"/>
      <c r="V55" s="213"/>
      <c r="W55" s="45" t="s">
        <v>18</v>
      </c>
      <c r="X55" s="146"/>
      <c r="Y55" s="147" t="s">
        <v>45</v>
      </c>
      <c r="Z55" s="148"/>
      <c r="AA55" s="149">
        <f t="shared" si="16"/>
        <v>0</v>
      </c>
      <c r="AB55" s="150"/>
      <c r="AC55" s="151" t="s">
        <v>45</v>
      </c>
      <c r="AD55" s="152"/>
      <c r="AE55" s="153">
        <f t="shared" si="9"/>
        <v>0</v>
      </c>
      <c r="AF55" s="154"/>
      <c r="AG55" s="155" t="s">
        <v>45</v>
      </c>
      <c r="AH55" s="156"/>
      <c r="AI55" s="157">
        <f t="shared" si="10"/>
        <v>0</v>
      </c>
    </row>
    <row r="56" spans="1:35" s="39" customFormat="1" ht="26.25" hidden="1" customHeight="1" x14ac:dyDescent="0.45">
      <c r="A56" s="26"/>
      <c r="B56" s="27"/>
      <c r="C56" s="28"/>
      <c r="D56" s="29"/>
      <c r="E56" s="30">
        <f t="shared" si="6"/>
        <v>0</v>
      </c>
      <c r="F56" s="31"/>
      <c r="G56" s="31"/>
      <c r="H56" s="32">
        <f t="shared" si="18"/>
        <v>0</v>
      </c>
      <c r="I56" s="33"/>
      <c r="J56" s="34">
        <f t="shared" si="7"/>
        <v>-90</v>
      </c>
      <c r="K56" s="35"/>
      <c r="L56" s="36"/>
      <c r="M56" s="37"/>
      <c r="N56" s="91"/>
      <c r="O56" s="107"/>
      <c r="P56" s="36"/>
      <c r="Q56" s="38"/>
      <c r="R56" s="211"/>
      <c r="S56" s="212"/>
      <c r="T56" s="212"/>
      <c r="U56" s="212"/>
      <c r="V56" s="213"/>
      <c r="W56" s="45" t="s">
        <v>18</v>
      </c>
      <c r="X56" s="146"/>
      <c r="Y56" s="147" t="s">
        <v>45</v>
      </c>
      <c r="Z56" s="148"/>
      <c r="AA56" s="149">
        <f t="shared" si="16"/>
        <v>0</v>
      </c>
      <c r="AB56" s="150"/>
      <c r="AC56" s="151" t="s">
        <v>45</v>
      </c>
      <c r="AD56" s="152"/>
      <c r="AE56" s="153">
        <f t="shared" si="9"/>
        <v>0</v>
      </c>
      <c r="AF56" s="154"/>
      <c r="AG56" s="155" t="s">
        <v>45</v>
      </c>
      <c r="AH56" s="156"/>
      <c r="AI56" s="157">
        <f t="shared" si="10"/>
        <v>0</v>
      </c>
    </row>
    <row r="57" spans="1:35" s="39" customFormat="1" ht="26.25" hidden="1" customHeight="1" x14ac:dyDescent="0.45">
      <c r="A57" s="26"/>
      <c r="B57" s="27"/>
      <c r="C57" s="28"/>
      <c r="D57" s="29"/>
      <c r="E57" s="30">
        <f t="shared" si="6"/>
        <v>0</v>
      </c>
      <c r="F57" s="31"/>
      <c r="G57" s="31"/>
      <c r="H57" s="32">
        <f t="shared" si="18"/>
        <v>0</v>
      </c>
      <c r="I57" s="33"/>
      <c r="J57" s="34">
        <f t="shared" si="7"/>
        <v>-90</v>
      </c>
      <c r="K57" s="35"/>
      <c r="L57" s="36"/>
      <c r="M57" s="37"/>
      <c r="N57" s="91"/>
      <c r="O57" s="107"/>
      <c r="P57" s="36"/>
      <c r="Q57" s="38"/>
      <c r="R57" s="211"/>
      <c r="S57" s="212"/>
      <c r="T57" s="212"/>
      <c r="U57" s="212"/>
      <c r="V57" s="213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 x14ac:dyDescent="0.45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7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23"/>
      <c r="S58" s="224"/>
      <c r="T58" s="224"/>
      <c r="U58" s="224"/>
      <c r="V58" s="225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 x14ac:dyDescent="0.5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26"/>
      <c r="S59" s="227"/>
      <c r="T59" s="227"/>
      <c r="U59" s="227"/>
      <c r="V59" s="228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 x14ac:dyDescent="0.45">
      <c r="B60" s="64"/>
      <c r="D60" s="65"/>
      <c r="E60" s="66">
        <f>SUM(E2:E59)</f>
        <v>142</v>
      </c>
      <c r="F60" s="67">
        <f>SUM(F2:F59)</f>
        <v>14</v>
      </c>
      <c r="G60" s="67">
        <f>SUM(G2:G59)</f>
        <v>9</v>
      </c>
      <c r="H60" s="68">
        <f>E60-F60-G60</f>
        <v>119</v>
      </c>
      <c r="I60" s="69">
        <f>SUM(I2:I59)</f>
        <v>128</v>
      </c>
      <c r="J60" s="70" t="e">
        <f t="shared" ref="J60:Q60" si="19">SUM(J2:J59)</f>
        <v>#VALUE!</v>
      </c>
      <c r="K60" s="71">
        <f>SUM(K2:K59)</f>
        <v>66</v>
      </c>
      <c r="L60" s="72">
        <f>SUM(L2:L59)</f>
        <v>14</v>
      </c>
      <c r="M60" s="73">
        <f t="shared" si="19"/>
        <v>13</v>
      </c>
      <c r="N60" s="94">
        <f t="shared" si="19"/>
        <v>32</v>
      </c>
      <c r="O60" s="105">
        <f>SUM(O2:O59)</f>
        <v>3</v>
      </c>
      <c r="P60" s="99">
        <f t="shared" si="19"/>
        <v>6</v>
      </c>
      <c r="Q60" s="73">
        <f t="shared" si="19"/>
        <v>5</v>
      </c>
      <c r="R60" s="74">
        <f>SUM(L60:Q60)</f>
        <v>73</v>
      </c>
      <c r="S60" s="229" t="s">
        <v>19</v>
      </c>
      <c r="T60" s="230"/>
      <c r="U60" s="230"/>
      <c r="V60" s="231"/>
      <c r="W60" s="158">
        <f>SUM(W2:W59)</f>
        <v>172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 x14ac:dyDescent="0.5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20"/>
      <c r="T61" s="221"/>
      <c r="U61" s="221"/>
      <c r="V61" s="222"/>
    </row>
    <row r="62" spans="1:35" s="75" customFormat="1" x14ac:dyDescent="0.45">
      <c r="A62"/>
      <c r="B62" s="1"/>
      <c r="I62" s="85">
        <f>I60+G60</f>
        <v>137</v>
      </c>
      <c r="J62" s="63"/>
      <c r="K62" s="86"/>
      <c r="M62" s="75">
        <f>L60+M60</f>
        <v>27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 x14ac:dyDescent="0.45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1" priority="1" stopIfTrue="1" operator="equal">
      <formula>-90</formula>
    </cfRule>
  </conditionalFormatting>
  <conditionalFormatting sqref="J3:J58">
    <cfRule type="cellIs" dxfId="10" priority="2" operator="equal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12B9-F1AE-4B39-98D1-F8C631BB5DB0}">
  <sheetPr>
    <tabColor rgb="FFFFC000"/>
    <pageSetUpPr fitToPage="1"/>
  </sheetPr>
  <dimension ref="A1:AI63"/>
  <sheetViews>
    <sheetView zoomScale="80" zoomScaleNormal="80" workbookViewId="0">
      <pane ySplit="2" topLeftCell="A3" activePane="bottomLeft" state="frozen"/>
      <selection activeCell="A2" sqref="A2"/>
      <selection pane="bottomLeft" activeCell="B6" sqref="B6"/>
    </sheetView>
  </sheetViews>
  <sheetFormatPr defaultRowHeight="14.25" x14ac:dyDescent="0.4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 x14ac:dyDescent="0.45">
      <c r="A1" s="118">
        <v>45389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6" t="s">
        <v>14</v>
      </c>
      <c r="S1" s="197"/>
      <c r="T1" s="197"/>
      <c r="U1" s="197"/>
      <c r="V1" s="19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 x14ac:dyDescent="0.45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99"/>
      <c r="S2" s="200"/>
      <c r="T2" s="200"/>
      <c r="U2" s="200"/>
      <c r="V2" s="20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 x14ac:dyDescent="0.45">
      <c r="A3" s="26">
        <v>0.42708333333333331</v>
      </c>
      <c r="B3" s="164" t="s">
        <v>133</v>
      </c>
      <c r="C3" s="28">
        <v>4896</v>
      </c>
      <c r="D3" s="29">
        <v>4907</v>
      </c>
      <c r="E3" s="30">
        <f t="shared" ref="E3:E20" si="0">IF(ISBLANK(D3),0,(D3-C3+1))</f>
        <v>12</v>
      </c>
      <c r="F3" s="31">
        <v>0</v>
      </c>
      <c r="G3" s="31">
        <v>1</v>
      </c>
      <c r="H3" s="32">
        <f t="shared" ref="H3:H20" si="1">E3-G3-F3</f>
        <v>11</v>
      </c>
      <c r="I3" s="166">
        <f>11+1</f>
        <v>12</v>
      </c>
      <c r="J3" s="34">
        <f>IF(ISBLANK(I3),-90,(-((I3)-SUM(L3:O3,K3))))</f>
        <v>0</v>
      </c>
      <c r="K3" s="167">
        <v>8</v>
      </c>
      <c r="L3" s="36">
        <v>0</v>
      </c>
      <c r="M3" s="37">
        <v>2</v>
      </c>
      <c r="N3" s="91">
        <v>2</v>
      </c>
      <c r="O3" s="107">
        <v>0</v>
      </c>
      <c r="P3" s="168">
        <v>1</v>
      </c>
      <c r="Q3" s="169">
        <v>0</v>
      </c>
      <c r="R3" s="310"/>
      <c r="S3" s="311"/>
      <c r="T3" s="311"/>
      <c r="U3" s="311"/>
      <c r="V3" s="312"/>
      <c r="W3" s="45" t="s">
        <v>18</v>
      </c>
      <c r="X3" s="146"/>
      <c r="Y3" s="147" t="s">
        <v>45</v>
      </c>
      <c r="Z3" s="148"/>
      <c r="AA3" s="149">
        <f t="shared" ref="AA3:AA20" si="2">X3+Z3</f>
        <v>0</v>
      </c>
      <c r="AB3" s="150"/>
      <c r="AC3" s="151" t="s">
        <v>45</v>
      </c>
      <c r="AD3" s="152"/>
      <c r="AE3" s="153">
        <f t="shared" ref="AE3:AE20" si="3">AB3+AD3</f>
        <v>0</v>
      </c>
      <c r="AF3" s="154"/>
      <c r="AG3" s="155" t="s">
        <v>45</v>
      </c>
      <c r="AH3" s="156"/>
      <c r="AI3" s="157">
        <f t="shared" ref="AI3:AI20" si="4">AF3+AH3</f>
        <v>0</v>
      </c>
    </row>
    <row r="4" spans="1:35" s="39" customFormat="1" ht="26.25" customHeight="1" x14ac:dyDescent="0.45">
      <c r="A4" s="26">
        <v>0.4375</v>
      </c>
      <c r="B4" s="164" t="s">
        <v>134</v>
      </c>
      <c r="C4" s="28">
        <v>4908</v>
      </c>
      <c r="D4" s="29">
        <v>4919</v>
      </c>
      <c r="E4" s="30">
        <f t="shared" si="0"/>
        <v>12</v>
      </c>
      <c r="F4" s="31">
        <v>0</v>
      </c>
      <c r="G4" s="31">
        <v>0</v>
      </c>
      <c r="H4" s="32">
        <f t="shared" si="1"/>
        <v>12</v>
      </c>
      <c r="I4" s="166">
        <f>12+0</f>
        <v>12</v>
      </c>
      <c r="J4" s="34">
        <f t="shared" ref="J4:J20" si="5">IF(ISBLANK(I4),-90,(-((I4)-SUM(L4:O4,K4))))</f>
        <v>0</v>
      </c>
      <c r="K4" s="167">
        <v>3</v>
      </c>
      <c r="L4" s="36">
        <v>0</v>
      </c>
      <c r="M4" s="37">
        <v>3</v>
      </c>
      <c r="N4" s="91">
        <v>6</v>
      </c>
      <c r="O4" s="107">
        <v>0</v>
      </c>
      <c r="P4" s="168">
        <v>1</v>
      </c>
      <c r="Q4" s="169">
        <v>0</v>
      </c>
      <c r="R4" s="313"/>
      <c r="S4" s="314"/>
      <c r="T4" s="314"/>
      <c r="U4" s="314"/>
      <c r="V4" s="315"/>
      <c r="W4" s="45" t="s">
        <v>18</v>
      </c>
      <c r="X4" s="146"/>
      <c r="Y4" s="147" t="s">
        <v>45</v>
      </c>
      <c r="Z4" s="148"/>
      <c r="AA4" s="149">
        <f t="shared" si="2"/>
        <v>0</v>
      </c>
      <c r="AB4" s="150"/>
      <c r="AC4" s="151" t="s">
        <v>45</v>
      </c>
      <c r="AD4" s="152"/>
      <c r="AE4" s="153">
        <f t="shared" si="3"/>
        <v>0</v>
      </c>
      <c r="AF4" s="154"/>
      <c r="AG4" s="155" t="s">
        <v>45</v>
      </c>
      <c r="AH4" s="156"/>
      <c r="AI4" s="157">
        <f t="shared" si="4"/>
        <v>0</v>
      </c>
    </row>
    <row r="5" spans="1:35" s="39" customFormat="1" ht="26.25" customHeight="1" x14ac:dyDescent="0.45">
      <c r="A5" s="26">
        <v>0.44791666666666669</v>
      </c>
      <c r="B5" s="164" t="s">
        <v>135</v>
      </c>
      <c r="C5" s="28">
        <v>4920</v>
      </c>
      <c r="D5" s="29">
        <v>4935</v>
      </c>
      <c r="E5" s="30">
        <f t="shared" si="0"/>
        <v>16</v>
      </c>
      <c r="F5" s="31">
        <v>1</v>
      </c>
      <c r="G5" s="31">
        <v>0</v>
      </c>
      <c r="H5" s="32">
        <f t="shared" si="1"/>
        <v>15</v>
      </c>
      <c r="I5" s="166">
        <f>15+0</f>
        <v>15</v>
      </c>
      <c r="J5" s="34">
        <f t="shared" si="5"/>
        <v>0</v>
      </c>
      <c r="K5" s="167">
        <v>7</v>
      </c>
      <c r="L5" s="36">
        <v>0</v>
      </c>
      <c r="M5" s="37">
        <v>3</v>
      </c>
      <c r="N5" s="91">
        <v>5</v>
      </c>
      <c r="O5" s="107">
        <v>0</v>
      </c>
      <c r="P5" s="168">
        <v>3</v>
      </c>
      <c r="Q5" s="169">
        <v>0</v>
      </c>
      <c r="R5" s="316" t="s">
        <v>137</v>
      </c>
      <c r="S5" s="317"/>
      <c r="T5" s="317"/>
      <c r="U5" s="317"/>
      <c r="V5" s="318"/>
      <c r="W5" s="45" t="s">
        <v>18</v>
      </c>
      <c r="X5" s="146"/>
      <c r="Y5" s="147" t="s">
        <v>45</v>
      </c>
      <c r="Z5" s="148"/>
      <c r="AA5" s="149">
        <f t="shared" si="2"/>
        <v>0</v>
      </c>
      <c r="AB5" s="150"/>
      <c r="AC5" s="151" t="s">
        <v>45</v>
      </c>
      <c r="AD5" s="152"/>
      <c r="AE5" s="153">
        <f t="shared" si="3"/>
        <v>0</v>
      </c>
      <c r="AF5" s="154"/>
      <c r="AG5" s="155" t="s">
        <v>45</v>
      </c>
      <c r="AH5" s="156"/>
      <c r="AI5" s="157">
        <f t="shared" si="4"/>
        <v>0</v>
      </c>
    </row>
    <row r="6" spans="1:35" s="39" customFormat="1" ht="26.25" customHeight="1" x14ac:dyDescent="0.45">
      <c r="A6" s="26">
        <v>0.45833333333333331</v>
      </c>
      <c r="B6" s="189" t="s">
        <v>136</v>
      </c>
      <c r="C6" s="28">
        <v>4936</v>
      </c>
      <c r="D6" s="29">
        <v>4953</v>
      </c>
      <c r="E6" s="30">
        <f t="shared" si="0"/>
        <v>18</v>
      </c>
      <c r="F6" s="31">
        <v>2</v>
      </c>
      <c r="G6" s="31">
        <v>0</v>
      </c>
      <c r="H6" s="32">
        <f t="shared" si="1"/>
        <v>16</v>
      </c>
      <c r="I6" s="166">
        <f>16+0</f>
        <v>16</v>
      </c>
      <c r="J6" s="34">
        <f t="shared" si="5"/>
        <v>0</v>
      </c>
      <c r="K6" s="167">
        <v>3</v>
      </c>
      <c r="L6" s="188">
        <v>8</v>
      </c>
      <c r="M6" s="37">
        <v>0</v>
      </c>
      <c r="N6" s="91">
        <v>5</v>
      </c>
      <c r="O6" s="107">
        <v>0</v>
      </c>
      <c r="P6" s="168">
        <v>0</v>
      </c>
      <c r="Q6" s="169">
        <v>0</v>
      </c>
      <c r="R6" s="208" t="s">
        <v>138</v>
      </c>
      <c r="S6" s="209"/>
      <c r="T6" s="209"/>
      <c r="U6" s="209"/>
      <c r="V6" s="210"/>
      <c r="W6" s="45" t="s">
        <v>18</v>
      </c>
      <c r="X6" s="146"/>
      <c r="Y6" s="147" t="s">
        <v>45</v>
      </c>
      <c r="Z6" s="148"/>
      <c r="AA6" s="149">
        <f t="shared" si="2"/>
        <v>0</v>
      </c>
      <c r="AB6" s="150"/>
      <c r="AC6" s="151" t="s">
        <v>45</v>
      </c>
      <c r="AD6" s="152"/>
      <c r="AE6" s="153">
        <f t="shared" si="3"/>
        <v>0</v>
      </c>
      <c r="AF6" s="154"/>
      <c r="AG6" s="155" t="s">
        <v>45</v>
      </c>
      <c r="AH6" s="156"/>
      <c r="AI6" s="157">
        <f t="shared" si="4"/>
        <v>0</v>
      </c>
    </row>
    <row r="7" spans="1:35" s="39" customFormat="1" ht="26.25" customHeight="1" x14ac:dyDescent="0.45">
      <c r="A7" s="26">
        <v>0.46875</v>
      </c>
      <c r="B7" s="164" t="s">
        <v>53</v>
      </c>
      <c r="C7" s="28">
        <v>4998</v>
      </c>
      <c r="D7" s="29">
        <v>4999</v>
      </c>
      <c r="E7" s="30">
        <f t="shared" si="0"/>
        <v>2</v>
      </c>
      <c r="F7" s="31">
        <v>0</v>
      </c>
      <c r="G7" s="31">
        <v>0</v>
      </c>
      <c r="H7" s="32">
        <f t="shared" si="1"/>
        <v>2</v>
      </c>
      <c r="I7" s="166">
        <f>2+0</f>
        <v>2</v>
      </c>
      <c r="J7" s="34">
        <f t="shared" si="5"/>
        <v>0</v>
      </c>
      <c r="K7" s="167">
        <v>1</v>
      </c>
      <c r="L7" s="36">
        <v>0</v>
      </c>
      <c r="M7" s="37">
        <v>0</v>
      </c>
      <c r="N7" s="91">
        <v>0</v>
      </c>
      <c r="O7" s="107">
        <v>1</v>
      </c>
      <c r="P7" s="168">
        <v>0</v>
      </c>
      <c r="Q7" s="169">
        <v>0</v>
      </c>
      <c r="R7" s="319" t="s">
        <v>139</v>
      </c>
      <c r="S7" s="320"/>
      <c r="T7" s="320"/>
      <c r="U7" s="320"/>
      <c r="V7" s="321"/>
      <c r="W7" s="45" t="s">
        <v>18</v>
      </c>
      <c r="X7" s="146"/>
      <c r="Y7" s="147" t="s">
        <v>45</v>
      </c>
      <c r="Z7" s="148"/>
      <c r="AA7" s="149">
        <f t="shared" si="2"/>
        <v>0</v>
      </c>
      <c r="AB7" s="150"/>
      <c r="AC7" s="151" t="s">
        <v>45</v>
      </c>
      <c r="AD7" s="152"/>
      <c r="AE7" s="153">
        <f t="shared" si="3"/>
        <v>0</v>
      </c>
      <c r="AF7" s="154"/>
      <c r="AG7" s="155" t="s">
        <v>45</v>
      </c>
      <c r="AH7" s="156"/>
      <c r="AI7" s="157">
        <f t="shared" si="4"/>
        <v>0</v>
      </c>
    </row>
    <row r="8" spans="1:35" s="39" customFormat="1" ht="26.25" customHeight="1" x14ac:dyDescent="0.45">
      <c r="A8" s="26">
        <v>0.47916666666666669</v>
      </c>
      <c r="B8" s="164" t="s">
        <v>101</v>
      </c>
      <c r="C8" s="28">
        <v>4954</v>
      </c>
      <c r="D8" s="29">
        <v>4963</v>
      </c>
      <c r="E8" s="30">
        <f t="shared" si="0"/>
        <v>10</v>
      </c>
      <c r="F8" s="31">
        <v>0</v>
      </c>
      <c r="G8" s="31">
        <v>0</v>
      </c>
      <c r="H8" s="32">
        <f t="shared" si="1"/>
        <v>10</v>
      </c>
      <c r="I8" s="166">
        <f>10+0</f>
        <v>10</v>
      </c>
      <c r="J8" s="34">
        <f t="shared" si="5"/>
        <v>2</v>
      </c>
      <c r="K8" s="167">
        <v>7</v>
      </c>
      <c r="L8" s="36">
        <v>0</v>
      </c>
      <c r="M8" s="37">
        <v>0</v>
      </c>
      <c r="N8" s="91">
        <v>5</v>
      </c>
      <c r="O8" s="107">
        <v>0</v>
      </c>
      <c r="P8" s="168">
        <v>0</v>
      </c>
      <c r="Q8" s="169">
        <v>0</v>
      </c>
      <c r="R8" s="313"/>
      <c r="S8" s="314"/>
      <c r="T8" s="314"/>
      <c r="U8" s="314"/>
      <c r="V8" s="315"/>
      <c r="W8" s="45" t="s">
        <v>18</v>
      </c>
      <c r="X8" s="146"/>
      <c r="Y8" s="147" t="s">
        <v>45</v>
      </c>
      <c r="Z8" s="148"/>
      <c r="AA8" s="149">
        <f t="shared" si="2"/>
        <v>0</v>
      </c>
      <c r="AB8" s="150"/>
      <c r="AC8" s="151" t="s">
        <v>45</v>
      </c>
      <c r="AD8" s="152"/>
      <c r="AE8" s="153">
        <f t="shared" si="3"/>
        <v>0</v>
      </c>
      <c r="AF8" s="154"/>
      <c r="AG8" s="155" t="s">
        <v>45</v>
      </c>
      <c r="AH8" s="156"/>
      <c r="AI8" s="157">
        <f t="shared" si="4"/>
        <v>0</v>
      </c>
    </row>
    <row r="9" spans="1:35" s="39" customFormat="1" ht="26.25" customHeight="1" x14ac:dyDescent="0.45">
      <c r="A9" s="26">
        <v>0.5</v>
      </c>
      <c r="B9" s="164" t="s">
        <v>100</v>
      </c>
      <c r="C9" s="28">
        <v>4964</v>
      </c>
      <c r="D9" s="29">
        <v>4978</v>
      </c>
      <c r="E9" s="30">
        <f t="shared" si="0"/>
        <v>15</v>
      </c>
      <c r="F9" s="31">
        <v>0</v>
      </c>
      <c r="G9" s="31">
        <v>1</v>
      </c>
      <c r="H9" s="32">
        <f t="shared" si="1"/>
        <v>14</v>
      </c>
      <c r="I9" s="166">
        <f>14+1</f>
        <v>15</v>
      </c>
      <c r="J9" s="34">
        <f t="shared" si="5"/>
        <v>0</v>
      </c>
      <c r="K9" s="167">
        <v>9</v>
      </c>
      <c r="L9" s="36">
        <v>0</v>
      </c>
      <c r="M9" s="37">
        <v>1</v>
      </c>
      <c r="N9" s="91">
        <v>4</v>
      </c>
      <c r="O9" s="107">
        <v>1</v>
      </c>
      <c r="P9" s="168">
        <v>0</v>
      </c>
      <c r="Q9" s="169">
        <v>0</v>
      </c>
      <c r="R9" s="313"/>
      <c r="S9" s="314"/>
      <c r="T9" s="314"/>
      <c r="U9" s="314"/>
      <c r="V9" s="315"/>
      <c r="W9" s="45" t="s">
        <v>18</v>
      </c>
      <c r="X9" s="146"/>
      <c r="Y9" s="147" t="s">
        <v>45</v>
      </c>
      <c r="Z9" s="148"/>
      <c r="AA9" s="149">
        <f t="shared" si="2"/>
        <v>0</v>
      </c>
      <c r="AB9" s="150"/>
      <c r="AC9" s="151" t="s">
        <v>45</v>
      </c>
      <c r="AD9" s="152"/>
      <c r="AE9" s="153">
        <f t="shared" si="3"/>
        <v>0</v>
      </c>
      <c r="AF9" s="154"/>
      <c r="AG9" s="155" t="s">
        <v>45</v>
      </c>
      <c r="AH9" s="156"/>
      <c r="AI9" s="157">
        <f t="shared" si="4"/>
        <v>0</v>
      </c>
    </row>
    <row r="10" spans="1:35" s="39" customFormat="1" ht="26.25" customHeight="1" x14ac:dyDescent="0.45">
      <c r="A10" s="26">
        <v>0.51041666666666663</v>
      </c>
      <c r="B10" s="164" t="s">
        <v>49</v>
      </c>
      <c r="C10" s="28">
        <v>4979</v>
      </c>
      <c r="D10" s="29">
        <v>4986</v>
      </c>
      <c r="E10" s="30">
        <f t="shared" si="0"/>
        <v>8</v>
      </c>
      <c r="F10" s="31">
        <v>0</v>
      </c>
      <c r="G10" s="31">
        <v>0</v>
      </c>
      <c r="H10" s="32">
        <f t="shared" si="1"/>
        <v>8</v>
      </c>
      <c r="I10" s="166">
        <f>8+0</f>
        <v>8</v>
      </c>
      <c r="J10" s="34">
        <f t="shared" si="5"/>
        <v>0</v>
      </c>
      <c r="K10" s="167">
        <v>5</v>
      </c>
      <c r="L10" s="36">
        <v>0</v>
      </c>
      <c r="M10" s="37">
        <v>0</v>
      </c>
      <c r="N10" s="91">
        <v>3</v>
      </c>
      <c r="O10" s="107">
        <v>0</v>
      </c>
      <c r="P10" s="168">
        <v>0</v>
      </c>
      <c r="Q10" s="169">
        <v>0</v>
      </c>
      <c r="R10" s="313"/>
      <c r="S10" s="314"/>
      <c r="T10" s="314"/>
      <c r="U10" s="314"/>
      <c r="V10" s="315"/>
      <c r="W10" s="45" t="s">
        <v>18</v>
      </c>
      <c r="X10" s="146"/>
      <c r="Y10" s="147" t="s">
        <v>45</v>
      </c>
      <c r="Z10" s="148"/>
      <c r="AA10" s="149">
        <f t="shared" si="2"/>
        <v>0</v>
      </c>
      <c r="AB10" s="150"/>
      <c r="AC10" s="151" t="s">
        <v>45</v>
      </c>
      <c r="AD10" s="152"/>
      <c r="AE10" s="153">
        <f t="shared" si="3"/>
        <v>0</v>
      </c>
      <c r="AF10" s="154"/>
      <c r="AG10" s="155" t="s">
        <v>45</v>
      </c>
      <c r="AH10" s="156"/>
      <c r="AI10" s="157">
        <f t="shared" si="4"/>
        <v>0</v>
      </c>
    </row>
    <row r="11" spans="1:35" s="39" customFormat="1" ht="26.25" customHeight="1" x14ac:dyDescent="0.45">
      <c r="A11" s="26">
        <v>0.52083333333333337</v>
      </c>
      <c r="B11" s="164" t="s">
        <v>74</v>
      </c>
      <c r="C11" s="28">
        <v>4987</v>
      </c>
      <c r="D11" s="29">
        <v>4997</v>
      </c>
      <c r="E11" s="30">
        <f t="shared" si="0"/>
        <v>11</v>
      </c>
      <c r="F11" s="31">
        <v>1</v>
      </c>
      <c r="G11" s="31">
        <v>1</v>
      </c>
      <c r="H11" s="32">
        <f t="shared" si="1"/>
        <v>9</v>
      </c>
      <c r="I11" s="166">
        <f>9+1</f>
        <v>10</v>
      </c>
      <c r="J11" s="34">
        <f t="shared" si="5"/>
        <v>3</v>
      </c>
      <c r="K11" s="167">
        <v>6</v>
      </c>
      <c r="L11" s="36">
        <v>0</v>
      </c>
      <c r="M11" s="37">
        <v>1</v>
      </c>
      <c r="N11" s="91">
        <v>5</v>
      </c>
      <c r="O11" s="107">
        <v>1</v>
      </c>
      <c r="P11" s="168">
        <v>0</v>
      </c>
      <c r="Q11" s="169">
        <v>0</v>
      </c>
      <c r="R11" s="322" t="s">
        <v>140</v>
      </c>
      <c r="S11" s="323"/>
      <c r="T11" s="323"/>
      <c r="U11" s="323"/>
      <c r="V11" s="324"/>
      <c r="W11" s="45" t="s">
        <v>18</v>
      </c>
      <c r="X11" s="146"/>
      <c r="Y11" s="147" t="s">
        <v>45</v>
      </c>
      <c r="Z11" s="148"/>
      <c r="AA11" s="149">
        <f t="shared" si="2"/>
        <v>0</v>
      </c>
      <c r="AB11" s="150"/>
      <c r="AC11" s="151" t="s">
        <v>45</v>
      </c>
      <c r="AD11" s="152"/>
      <c r="AE11" s="153">
        <f t="shared" si="3"/>
        <v>0</v>
      </c>
      <c r="AF11" s="154"/>
      <c r="AG11" s="155" t="s">
        <v>45</v>
      </c>
      <c r="AH11" s="156"/>
      <c r="AI11" s="157">
        <f t="shared" si="4"/>
        <v>0</v>
      </c>
    </row>
    <row r="12" spans="1:35" s="39" customFormat="1" ht="26.25" customHeight="1" x14ac:dyDescent="0.45">
      <c r="A12" s="26">
        <v>0.53125</v>
      </c>
      <c r="B12" s="164" t="s">
        <v>135</v>
      </c>
      <c r="C12" s="28">
        <v>5000</v>
      </c>
      <c r="D12" s="29">
        <v>5006</v>
      </c>
      <c r="E12" s="30">
        <f t="shared" si="0"/>
        <v>7</v>
      </c>
      <c r="F12" s="31">
        <v>1</v>
      </c>
      <c r="G12" s="31">
        <v>1</v>
      </c>
      <c r="H12" s="32">
        <f t="shared" si="1"/>
        <v>5</v>
      </c>
      <c r="I12" s="166">
        <f>5+1</f>
        <v>6</v>
      </c>
      <c r="J12" s="34">
        <f t="shared" si="5"/>
        <v>0</v>
      </c>
      <c r="K12" s="167">
        <v>3</v>
      </c>
      <c r="L12" s="36">
        <v>0</v>
      </c>
      <c r="M12" s="37">
        <v>1</v>
      </c>
      <c r="N12" s="91">
        <v>2</v>
      </c>
      <c r="O12" s="107">
        <v>0</v>
      </c>
      <c r="P12" s="168">
        <v>0</v>
      </c>
      <c r="Q12" s="169">
        <v>0</v>
      </c>
      <c r="R12" s="319" t="s">
        <v>141</v>
      </c>
      <c r="S12" s="320"/>
      <c r="T12" s="320"/>
      <c r="U12" s="320"/>
      <c r="V12" s="321"/>
      <c r="W12" s="45" t="s">
        <v>18</v>
      </c>
      <c r="X12" s="146"/>
      <c r="Y12" s="147" t="s">
        <v>45</v>
      </c>
      <c r="Z12" s="148"/>
      <c r="AA12" s="149">
        <f t="shared" si="2"/>
        <v>0</v>
      </c>
      <c r="AB12" s="150"/>
      <c r="AC12" s="151" t="s">
        <v>45</v>
      </c>
      <c r="AD12" s="152"/>
      <c r="AE12" s="153">
        <f t="shared" si="3"/>
        <v>0</v>
      </c>
      <c r="AF12" s="154"/>
      <c r="AG12" s="155" t="s">
        <v>45</v>
      </c>
      <c r="AH12" s="156"/>
      <c r="AI12" s="157">
        <f t="shared" si="4"/>
        <v>0</v>
      </c>
    </row>
    <row r="13" spans="1:35" s="39" customFormat="1" ht="26.25" customHeight="1" x14ac:dyDescent="0.45">
      <c r="A13" s="26">
        <v>4.1666666666666664E-2</v>
      </c>
      <c r="B13" s="164" t="s">
        <v>133</v>
      </c>
      <c r="C13" s="28">
        <v>5007</v>
      </c>
      <c r="D13" s="29">
        <v>5019</v>
      </c>
      <c r="E13" s="30">
        <f t="shared" si="0"/>
        <v>13</v>
      </c>
      <c r="F13" s="31">
        <v>0</v>
      </c>
      <c r="G13" s="31">
        <v>1</v>
      </c>
      <c r="H13" s="32">
        <f t="shared" si="1"/>
        <v>12</v>
      </c>
      <c r="I13" s="166">
        <f>12+1</f>
        <v>13</v>
      </c>
      <c r="J13" s="34">
        <f t="shared" si="5"/>
        <v>0</v>
      </c>
      <c r="K13" s="167">
        <v>9</v>
      </c>
      <c r="L13" s="36">
        <v>0</v>
      </c>
      <c r="M13" s="37">
        <v>3</v>
      </c>
      <c r="N13" s="91">
        <v>1</v>
      </c>
      <c r="O13" s="107">
        <v>0</v>
      </c>
      <c r="P13" s="168">
        <v>0</v>
      </c>
      <c r="Q13" s="169">
        <v>0</v>
      </c>
      <c r="R13" s="313"/>
      <c r="S13" s="314"/>
      <c r="T13" s="314"/>
      <c r="U13" s="314"/>
      <c r="V13" s="315"/>
      <c r="W13" s="45" t="s">
        <v>18</v>
      </c>
      <c r="X13" s="146"/>
      <c r="Y13" s="147" t="s">
        <v>45</v>
      </c>
      <c r="Z13" s="148"/>
      <c r="AA13" s="149">
        <f t="shared" si="2"/>
        <v>0</v>
      </c>
      <c r="AB13" s="150"/>
      <c r="AC13" s="151" t="s">
        <v>45</v>
      </c>
      <c r="AD13" s="152"/>
      <c r="AE13" s="153">
        <f t="shared" si="3"/>
        <v>0</v>
      </c>
      <c r="AF13" s="154"/>
      <c r="AG13" s="155" t="s">
        <v>45</v>
      </c>
      <c r="AH13" s="156"/>
      <c r="AI13" s="157">
        <f t="shared" si="4"/>
        <v>0</v>
      </c>
    </row>
    <row r="14" spans="1:35" s="39" customFormat="1" ht="26.25" customHeight="1" x14ac:dyDescent="0.45">
      <c r="A14" s="26">
        <v>5.2083333333333336E-2</v>
      </c>
      <c r="B14" s="164" t="s">
        <v>54</v>
      </c>
      <c r="C14" s="28">
        <v>3813</v>
      </c>
      <c r="D14" s="29">
        <v>3824</v>
      </c>
      <c r="E14" s="30">
        <f t="shared" si="0"/>
        <v>12</v>
      </c>
      <c r="F14" s="31">
        <v>2</v>
      </c>
      <c r="G14" s="31">
        <v>0</v>
      </c>
      <c r="H14" s="32">
        <f t="shared" si="1"/>
        <v>10</v>
      </c>
      <c r="I14" s="166">
        <f>10+0</f>
        <v>10</v>
      </c>
      <c r="J14" s="34">
        <f t="shared" si="5"/>
        <v>1</v>
      </c>
      <c r="K14" s="167">
        <v>5</v>
      </c>
      <c r="L14" s="36">
        <v>0</v>
      </c>
      <c r="M14" s="37">
        <v>4</v>
      </c>
      <c r="N14" s="91">
        <v>2</v>
      </c>
      <c r="O14" s="107">
        <v>0</v>
      </c>
      <c r="P14" s="168">
        <v>0</v>
      </c>
      <c r="Q14" s="169">
        <v>0</v>
      </c>
      <c r="R14" s="319" t="s">
        <v>142</v>
      </c>
      <c r="S14" s="320"/>
      <c r="T14" s="320"/>
      <c r="U14" s="320"/>
      <c r="V14" s="321"/>
      <c r="W14" s="45" t="s">
        <v>18</v>
      </c>
      <c r="X14" s="146"/>
      <c r="Y14" s="147" t="s">
        <v>45</v>
      </c>
      <c r="Z14" s="148"/>
      <c r="AA14" s="149">
        <f t="shared" si="2"/>
        <v>0</v>
      </c>
      <c r="AB14" s="150"/>
      <c r="AC14" s="151" t="s">
        <v>45</v>
      </c>
      <c r="AD14" s="152"/>
      <c r="AE14" s="153">
        <f t="shared" si="3"/>
        <v>0</v>
      </c>
      <c r="AF14" s="154"/>
      <c r="AG14" s="155" t="s">
        <v>45</v>
      </c>
      <c r="AH14" s="156"/>
      <c r="AI14" s="157">
        <f t="shared" si="4"/>
        <v>0</v>
      </c>
    </row>
    <row r="15" spans="1:35" s="39" customFormat="1" ht="26.25" customHeight="1" x14ac:dyDescent="0.45">
      <c r="A15" s="26">
        <v>6.25E-2</v>
      </c>
      <c r="B15" s="164" t="s">
        <v>53</v>
      </c>
      <c r="C15" s="28">
        <v>3825</v>
      </c>
      <c r="D15" s="29">
        <v>3834</v>
      </c>
      <c r="E15" s="30">
        <f t="shared" si="0"/>
        <v>10</v>
      </c>
      <c r="F15" s="31">
        <v>0</v>
      </c>
      <c r="G15" s="31">
        <v>0</v>
      </c>
      <c r="H15" s="32">
        <f t="shared" si="1"/>
        <v>10</v>
      </c>
      <c r="I15" s="166">
        <f>10+0</f>
        <v>10</v>
      </c>
      <c r="J15" s="34">
        <f t="shared" si="5"/>
        <v>-1</v>
      </c>
      <c r="K15" s="167">
        <v>4</v>
      </c>
      <c r="L15" s="36">
        <v>0</v>
      </c>
      <c r="M15" s="37">
        <v>0</v>
      </c>
      <c r="N15" s="91">
        <v>5</v>
      </c>
      <c r="O15" s="107">
        <v>0</v>
      </c>
      <c r="P15" s="168">
        <v>0</v>
      </c>
      <c r="Q15" s="169">
        <v>1</v>
      </c>
      <c r="R15" s="313"/>
      <c r="S15" s="314"/>
      <c r="T15" s="314"/>
      <c r="U15" s="314"/>
      <c r="V15" s="315"/>
      <c r="W15" s="45" t="s">
        <v>18</v>
      </c>
      <c r="X15" s="146"/>
      <c r="Y15" s="147" t="s">
        <v>45</v>
      </c>
      <c r="Z15" s="148"/>
      <c r="AA15" s="149">
        <f t="shared" si="2"/>
        <v>0</v>
      </c>
      <c r="AB15" s="150"/>
      <c r="AC15" s="151" t="s">
        <v>45</v>
      </c>
      <c r="AD15" s="152"/>
      <c r="AE15" s="153">
        <f t="shared" si="3"/>
        <v>0</v>
      </c>
      <c r="AF15" s="154"/>
      <c r="AG15" s="155" t="s">
        <v>45</v>
      </c>
      <c r="AH15" s="156"/>
      <c r="AI15" s="157">
        <f t="shared" si="4"/>
        <v>0</v>
      </c>
    </row>
    <row r="16" spans="1:35" s="39" customFormat="1" ht="26.25" customHeight="1" x14ac:dyDescent="0.45">
      <c r="A16" s="26">
        <v>8.3333333333333329E-2</v>
      </c>
      <c r="B16" s="164" t="s">
        <v>101</v>
      </c>
      <c r="C16" s="28">
        <v>3835</v>
      </c>
      <c r="D16" s="29">
        <v>3842</v>
      </c>
      <c r="E16" s="30">
        <f t="shared" si="0"/>
        <v>8</v>
      </c>
      <c r="F16" s="31">
        <v>0</v>
      </c>
      <c r="G16" s="31">
        <v>0</v>
      </c>
      <c r="H16" s="32">
        <f t="shared" si="1"/>
        <v>8</v>
      </c>
      <c r="I16" s="166">
        <f>8+0</f>
        <v>8</v>
      </c>
      <c r="J16" s="34">
        <f t="shared" si="5"/>
        <v>0</v>
      </c>
      <c r="K16" s="167">
        <v>6</v>
      </c>
      <c r="L16" s="36">
        <v>0</v>
      </c>
      <c r="M16" s="37">
        <v>0</v>
      </c>
      <c r="N16" s="91">
        <v>2</v>
      </c>
      <c r="O16" s="107">
        <v>0</v>
      </c>
      <c r="P16" s="168">
        <v>0</v>
      </c>
      <c r="Q16" s="169">
        <v>0</v>
      </c>
      <c r="R16" s="313"/>
      <c r="S16" s="314"/>
      <c r="T16" s="314"/>
      <c r="U16" s="314"/>
      <c r="V16" s="315"/>
      <c r="W16" s="45" t="s">
        <v>18</v>
      </c>
      <c r="X16" s="146"/>
      <c r="Y16" s="147" t="s">
        <v>45</v>
      </c>
      <c r="Z16" s="148"/>
      <c r="AA16" s="149">
        <f t="shared" si="2"/>
        <v>0</v>
      </c>
      <c r="AB16" s="150"/>
      <c r="AC16" s="151" t="s">
        <v>45</v>
      </c>
      <c r="AD16" s="152"/>
      <c r="AE16" s="153">
        <f t="shared" si="3"/>
        <v>0</v>
      </c>
      <c r="AF16" s="154"/>
      <c r="AG16" s="155" t="s">
        <v>45</v>
      </c>
      <c r="AH16" s="156"/>
      <c r="AI16" s="157">
        <f t="shared" si="4"/>
        <v>0</v>
      </c>
    </row>
    <row r="17" spans="1:35" s="39" customFormat="1" ht="15" customHeight="1" x14ac:dyDescent="0.45">
      <c r="A17" s="172">
        <v>8.3333333333333329E-2</v>
      </c>
      <c r="B17" s="173" t="s">
        <v>49</v>
      </c>
      <c r="C17" s="42" t="s">
        <v>18</v>
      </c>
      <c r="D17" s="43" t="s">
        <v>18</v>
      </c>
      <c r="E17" s="30" t="s">
        <v>18</v>
      </c>
      <c r="F17" s="44" t="s">
        <v>18</v>
      </c>
      <c r="G17" s="45" t="s">
        <v>18</v>
      </c>
      <c r="H17" s="32" t="s">
        <v>18</v>
      </c>
      <c r="I17" s="46" t="s">
        <v>18</v>
      </c>
      <c r="J17" s="34" t="e">
        <f t="shared" si="5"/>
        <v>#VALUE!</v>
      </c>
      <c r="K17" s="47" t="s">
        <v>18</v>
      </c>
      <c r="L17" s="48" t="s">
        <v>18</v>
      </c>
      <c r="M17" s="49" t="s">
        <v>18</v>
      </c>
      <c r="N17" s="92" t="s">
        <v>18</v>
      </c>
      <c r="O17" s="103" t="s">
        <v>18</v>
      </c>
      <c r="P17" s="48" t="s">
        <v>18</v>
      </c>
      <c r="Q17" s="50" t="s">
        <v>18</v>
      </c>
      <c r="R17" s="325" t="s">
        <v>143</v>
      </c>
      <c r="S17" s="326"/>
      <c r="T17" s="326"/>
      <c r="U17" s="326"/>
      <c r="V17" s="327"/>
      <c r="W17" s="45"/>
      <c r="X17" s="146" t="s">
        <v>18</v>
      </c>
      <c r="Y17" s="147" t="s">
        <v>18</v>
      </c>
      <c r="Z17" s="148" t="s">
        <v>18</v>
      </c>
      <c r="AA17" s="149" t="s">
        <v>18</v>
      </c>
      <c r="AB17" s="150" t="s">
        <v>18</v>
      </c>
      <c r="AC17" s="151" t="s">
        <v>18</v>
      </c>
      <c r="AD17" s="152" t="s">
        <v>18</v>
      </c>
      <c r="AE17" s="153" t="s">
        <v>18</v>
      </c>
      <c r="AF17" s="154" t="s">
        <v>18</v>
      </c>
      <c r="AG17" s="155" t="s">
        <v>18</v>
      </c>
      <c r="AH17" s="156" t="s">
        <v>18</v>
      </c>
      <c r="AI17" s="157" t="s">
        <v>18</v>
      </c>
    </row>
    <row r="18" spans="1:35" s="39" customFormat="1" ht="26.25" customHeight="1" x14ac:dyDescent="0.45">
      <c r="A18" s="26">
        <v>0.10416666666666667</v>
      </c>
      <c r="B18" s="164" t="s">
        <v>100</v>
      </c>
      <c r="C18" s="28">
        <v>3843</v>
      </c>
      <c r="D18" s="29">
        <v>3856</v>
      </c>
      <c r="E18" s="30">
        <f t="shared" si="0"/>
        <v>14</v>
      </c>
      <c r="F18" s="31">
        <v>2</v>
      </c>
      <c r="G18" s="31">
        <v>0</v>
      </c>
      <c r="H18" s="32">
        <f t="shared" si="1"/>
        <v>12</v>
      </c>
      <c r="I18" s="166">
        <f>12+0</f>
        <v>12</v>
      </c>
      <c r="J18" s="34">
        <f t="shared" si="5"/>
        <v>0</v>
      </c>
      <c r="K18" s="167">
        <v>4</v>
      </c>
      <c r="L18" s="36">
        <v>0</v>
      </c>
      <c r="M18" s="37">
        <v>4</v>
      </c>
      <c r="N18" s="91">
        <v>4</v>
      </c>
      <c r="O18" s="107">
        <v>0</v>
      </c>
      <c r="P18" s="168">
        <v>0</v>
      </c>
      <c r="Q18" s="169">
        <v>0</v>
      </c>
      <c r="R18" s="208" t="s">
        <v>144</v>
      </c>
      <c r="S18" s="209"/>
      <c r="T18" s="209"/>
      <c r="U18" s="209"/>
      <c r="V18" s="210"/>
      <c r="W18" s="45" t="s">
        <v>18</v>
      </c>
      <c r="X18" s="146"/>
      <c r="Y18" s="147" t="s">
        <v>45</v>
      </c>
      <c r="Z18" s="148"/>
      <c r="AA18" s="149">
        <f t="shared" si="2"/>
        <v>0</v>
      </c>
      <c r="AB18" s="150"/>
      <c r="AC18" s="151" t="s">
        <v>45</v>
      </c>
      <c r="AD18" s="152"/>
      <c r="AE18" s="153">
        <f t="shared" si="3"/>
        <v>0</v>
      </c>
      <c r="AF18" s="154"/>
      <c r="AG18" s="155" t="s">
        <v>45</v>
      </c>
      <c r="AH18" s="156"/>
      <c r="AI18" s="157">
        <f t="shared" si="4"/>
        <v>0</v>
      </c>
    </row>
    <row r="19" spans="1:35" s="39" customFormat="1" ht="26.25" customHeight="1" x14ac:dyDescent="0.45">
      <c r="A19" s="26">
        <v>0.125</v>
      </c>
      <c r="B19" s="164" t="s">
        <v>133</v>
      </c>
      <c r="C19" s="28">
        <v>3857</v>
      </c>
      <c r="D19" s="29">
        <v>3872</v>
      </c>
      <c r="E19" s="30">
        <f t="shared" si="0"/>
        <v>16</v>
      </c>
      <c r="F19" s="31">
        <v>1</v>
      </c>
      <c r="G19" s="31">
        <v>0</v>
      </c>
      <c r="H19" s="32">
        <f t="shared" si="1"/>
        <v>15</v>
      </c>
      <c r="I19" s="166">
        <f>15+0</f>
        <v>15</v>
      </c>
      <c r="J19" s="34">
        <f t="shared" si="5"/>
        <v>0</v>
      </c>
      <c r="K19" s="167">
        <v>3</v>
      </c>
      <c r="L19" s="36">
        <v>0</v>
      </c>
      <c r="M19" s="37">
        <v>5</v>
      </c>
      <c r="N19" s="91">
        <v>7</v>
      </c>
      <c r="O19" s="107">
        <v>0</v>
      </c>
      <c r="P19" s="168">
        <v>0</v>
      </c>
      <c r="Q19" s="169">
        <v>0</v>
      </c>
      <c r="R19" s="208" t="s">
        <v>145</v>
      </c>
      <c r="S19" s="209"/>
      <c r="T19" s="209"/>
      <c r="U19" s="209"/>
      <c r="V19" s="210"/>
      <c r="W19" s="45" t="s">
        <v>18</v>
      </c>
      <c r="X19" s="146"/>
      <c r="Y19" s="147" t="s">
        <v>45</v>
      </c>
      <c r="Z19" s="148"/>
      <c r="AA19" s="149">
        <f t="shared" si="2"/>
        <v>0</v>
      </c>
      <c r="AB19" s="150"/>
      <c r="AC19" s="151" t="s">
        <v>45</v>
      </c>
      <c r="AD19" s="152"/>
      <c r="AE19" s="153">
        <f t="shared" si="3"/>
        <v>0</v>
      </c>
      <c r="AF19" s="154"/>
      <c r="AG19" s="155" t="s">
        <v>45</v>
      </c>
      <c r="AH19" s="156"/>
      <c r="AI19" s="157">
        <f t="shared" si="4"/>
        <v>0</v>
      </c>
    </row>
    <row r="20" spans="1:35" s="39" customFormat="1" ht="26.25" customHeight="1" x14ac:dyDescent="0.45">
      <c r="A20" s="26">
        <v>0.14583333333333334</v>
      </c>
      <c r="B20" s="164" t="s">
        <v>54</v>
      </c>
      <c r="C20" s="28">
        <v>3873</v>
      </c>
      <c r="D20" s="29">
        <v>3886</v>
      </c>
      <c r="E20" s="30">
        <f t="shared" si="0"/>
        <v>14</v>
      </c>
      <c r="F20" s="31">
        <v>0</v>
      </c>
      <c r="G20" s="31">
        <v>1</v>
      </c>
      <c r="H20" s="32">
        <f t="shared" si="1"/>
        <v>13</v>
      </c>
      <c r="I20" s="166">
        <f>14+1</f>
        <v>15</v>
      </c>
      <c r="J20" s="34">
        <f t="shared" si="5"/>
        <v>-2</v>
      </c>
      <c r="K20" s="167">
        <v>5</v>
      </c>
      <c r="L20" s="36">
        <v>0</v>
      </c>
      <c r="M20" s="37">
        <v>1</v>
      </c>
      <c r="N20" s="91">
        <v>6</v>
      </c>
      <c r="O20" s="107">
        <v>1</v>
      </c>
      <c r="P20" s="168">
        <v>0</v>
      </c>
      <c r="Q20" s="169">
        <v>1</v>
      </c>
      <c r="R20" s="328"/>
      <c r="S20" s="329"/>
      <c r="T20" s="329"/>
      <c r="U20" s="329"/>
      <c r="V20" s="330"/>
      <c r="W20" s="45" t="s">
        <v>18</v>
      </c>
      <c r="X20" s="146"/>
      <c r="Y20" s="147" t="s">
        <v>45</v>
      </c>
      <c r="Z20" s="148"/>
      <c r="AA20" s="149">
        <f t="shared" si="2"/>
        <v>0</v>
      </c>
      <c r="AB20" s="150"/>
      <c r="AC20" s="151" t="s">
        <v>45</v>
      </c>
      <c r="AD20" s="152"/>
      <c r="AE20" s="153">
        <f t="shared" si="3"/>
        <v>0</v>
      </c>
      <c r="AF20" s="154"/>
      <c r="AG20" s="155" t="s">
        <v>45</v>
      </c>
      <c r="AH20" s="156"/>
      <c r="AI20" s="157">
        <f t="shared" si="4"/>
        <v>0</v>
      </c>
    </row>
    <row r="21" spans="1:35" s="39" customFormat="1" ht="26.25" hidden="1" customHeight="1" x14ac:dyDescent="0.45">
      <c r="A21" s="26"/>
      <c r="B21" s="27"/>
      <c r="C21" s="28"/>
      <c r="D21" s="29"/>
      <c r="E21" s="30">
        <f t="shared" ref="E21:E57" si="6">IF(ISBLANK(D21),0,(D21-C21+1))</f>
        <v>0</v>
      </c>
      <c r="F21" s="31"/>
      <c r="G21" s="31"/>
      <c r="H21" s="32">
        <f t="shared" ref="H21:H24" si="7">E21-G21-F21</f>
        <v>0</v>
      </c>
      <c r="I21" s="33"/>
      <c r="J21" s="34">
        <f t="shared" ref="J21:J58" si="8">IF(ISBLANK(I21),-90,(-((I21)-(SUM(L21:Q21,K21)))))</f>
        <v>-90</v>
      </c>
      <c r="K21" s="35"/>
      <c r="L21" s="36"/>
      <c r="M21" s="37"/>
      <c r="N21" s="91"/>
      <c r="O21" s="107"/>
      <c r="P21" s="36"/>
      <c r="Q21" s="38"/>
      <c r="R21" s="211"/>
      <c r="S21" s="212"/>
      <c r="T21" s="212"/>
      <c r="U21" s="212"/>
      <c r="V21" s="213"/>
      <c r="W21" s="45" t="s">
        <v>18</v>
      </c>
      <c r="X21" s="146"/>
      <c r="Y21" s="147" t="s">
        <v>45</v>
      </c>
      <c r="Z21" s="148"/>
      <c r="AA21" s="149">
        <f t="shared" ref="AA21:AA36" si="9">X21+Z21</f>
        <v>0</v>
      </c>
      <c r="AB21" s="150"/>
      <c r="AC21" s="151" t="s">
        <v>45</v>
      </c>
      <c r="AD21" s="152"/>
      <c r="AE21" s="153">
        <f t="shared" ref="AE21:AE56" si="10">AB21+AD21</f>
        <v>0</v>
      </c>
      <c r="AF21" s="154"/>
      <c r="AG21" s="155" t="s">
        <v>45</v>
      </c>
      <c r="AH21" s="156"/>
      <c r="AI21" s="157">
        <f t="shared" ref="AI21:AI56" si="11">AF21+AH21</f>
        <v>0</v>
      </c>
    </row>
    <row r="22" spans="1:35" s="39" customFormat="1" ht="26.25" hidden="1" customHeight="1" x14ac:dyDescent="0.45">
      <c r="A22" s="26"/>
      <c r="B22" s="27"/>
      <c r="C22" s="28"/>
      <c r="D22" s="29"/>
      <c r="E22" s="30">
        <f t="shared" si="6"/>
        <v>0</v>
      </c>
      <c r="F22" s="31"/>
      <c r="G22" s="31"/>
      <c r="H22" s="32">
        <f t="shared" si="7"/>
        <v>0</v>
      </c>
      <c r="I22" s="33"/>
      <c r="J22" s="34">
        <f t="shared" si="8"/>
        <v>-90</v>
      </c>
      <c r="K22" s="35"/>
      <c r="L22" s="36"/>
      <c r="M22" s="37"/>
      <c r="N22" s="91"/>
      <c r="O22" s="107"/>
      <c r="P22" s="36"/>
      <c r="Q22" s="38"/>
      <c r="R22" s="211"/>
      <c r="S22" s="212"/>
      <c r="T22" s="212"/>
      <c r="U22" s="212"/>
      <c r="V22" s="213"/>
      <c r="W22" s="45" t="s">
        <v>18</v>
      </c>
      <c r="X22" s="146"/>
      <c r="Y22" s="147" t="s">
        <v>45</v>
      </c>
      <c r="Z22" s="148"/>
      <c r="AA22" s="149">
        <f t="shared" si="9"/>
        <v>0</v>
      </c>
      <c r="AB22" s="150"/>
      <c r="AC22" s="151" t="s">
        <v>45</v>
      </c>
      <c r="AD22" s="152"/>
      <c r="AE22" s="153">
        <f t="shared" si="10"/>
        <v>0</v>
      </c>
      <c r="AF22" s="154"/>
      <c r="AG22" s="155" t="s">
        <v>45</v>
      </c>
      <c r="AH22" s="156"/>
      <c r="AI22" s="157">
        <f t="shared" si="11"/>
        <v>0</v>
      </c>
    </row>
    <row r="23" spans="1:35" s="39" customFormat="1" ht="26.25" hidden="1" customHeight="1" x14ac:dyDescent="0.45">
      <c r="A23" s="26"/>
      <c r="B23" s="27"/>
      <c r="C23" s="28"/>
      <c r="D23" s="29"/>
      <c r="E23" s="30">
        <f t="shared" si="6"/>
        <v>0</v>
      </c>
      <c r="F23" s="31"/>
      <c r="G23" s="31"/>
      <c r="H23" s="32">
        <f t="shared" si="7"/>
        <v>0</v>
      </c>
      <c r="I23" s="33"/>
      <c r="J23" s="34">
        <f t="shared" si="8"/>
        <v>-90</v>
      </c>
      <c r="K23" s="35"/>
      <c r="L23" s="36"/>
      <c r="M23" s="37"/>
      <c r="N23" s="91"/>
      <c r="O23" s="107"/>
      <c r="P23" s="36"/>
      <c r="Q23" s="38"/>
      <c r="R23" s="211"/>
      <c r="S23" s="212"/>
      <c r="T23" s="212"/>
      <c r="U23" s="212"/>
      <c r="V23" s="213"/>
      <c r="W23" s="45" t="s">
        <v>18</v>
      </c>
      <c r="X23" s="146"/>
      <c r="Y23" s="147" t="s">
        <v>45</v>
      </c>
      <c r="Z23" s="148"/>
      <c r="AA23" s="149">
        <f t="shared" si="9"/>
        <v>0</v>
      </c>
      <c r="AB23" s="150"/>
      <c r="AC23" s="151" t="s">
        <v>45</v>
      </c>
      <c r="AD23" s="152"/>
      <c r="AE23" s="153">
        <f t="shared" si="10"/>
        <v>0</v>
      </c>
      <c r="AF23" s="154"/>
      <c r="AG23" s="155" t="s">
        <v>45</v>
      </c>
      <c r="AH23" s="156"/>
      <c r="AI23" s="157">
        <f t="shared" si="11"/>
        <v>0</v>
      </c>
    </row>
    <row r="24" spans="1:35" s="39" customFormat="1" ht="26.25" hidden="1" customHeight="1" x14ac:dyDescent="0.45">
      <c r="A24" s="26"/>
      <c r="B24" s="27"/>
      <c r="C24" s="28"/>
      <c r="D24" s="29"/>
      <c r="E24" s="30">
        <f t="shared" si="6"/>
        <v>0</v>
      </c>
      <c r="F24" s="31"/>
      <c r="G24" s="31"/>
      <c r="H24" s="32">
        <f t="shared" si="7"/>
        <v>0</v>
      </c>
      <c r="I24" s="33"/>
      <c r="J24" s="34">
        <f t="shared" si="8"/>
        <v>-90</v>
      </c>
      <c r="K24" s="35"/>
      <c r="L24" s="36"/>
      <c r="M24" s="37"/>
      <c r="N24" s="91"/>
      <c r="O24" s="107"/>
      <c r="P24" s="36"/>
      <c r="Q24" s="38"/>
      <c r="R24" s="211"/>
      <c r="S24" s="212"/>
      <c r="T24" s="212"/>
      <c r="U24" s="212"/>
      <c r="V24" s="213"/>
      <c r="W24" s="45" t="s">
        <v>18</v>
      </c>
      <c r="X24" s="146"/>
      <c r="Y24" s="147" t="s">
        <v>45</v>
      </c>
      <c r="Z24" s="148"/>
      <c r="AA24" s="149">
        <f t="shared" si="9"/>
        <v>0</v>
      </c>
      <c r="AB24" s="150"/>
      <c r="AC24" s="151" t="s">
        <v>45</v>
      </c>
      <c r="AD24" s="152"/>
      <c r="AE24" s="153">
        <f t="shared" si="10"/>
        <v>0</v>
      </c>
      <c r="AF24" s="154"/>
      <c r="AG24" s="155" t="s">
        <v>45</v>
      </c>
      <c r="AH24" s="156"/>
      <c r="AI24" s="157">
        <f t="shared" si="11"/>
        <v>0</v>
      </c>
    </row>
    <row r="25" spans="1:35" s="39" customFormat="1" ht="26.25" hidden="1" customHeight="1" x14ac:dyDescent="0.45">
      <c r="A25" s="26"/>
      <c r="B25" s="27"/>
      <c r="C25" s="28"/>
      <c r="D25" s="29"/>
      <c r="E25" s="30">
        <f t="shared" si="6"/>
        <v>0</v>
      </c>
      <c r="F25" s="31"/>
      <c r="G25" s="31"/>
      <c r="H25" s="32">
        <f>E25-G25-F25</f>
        <v>0</v>
      </c>
      <c r="I25" s="33"/>
      <c r="J25" s="34">
        <f t="shared" si="8"/>
        <v>-90</v>
      </c>
      <c r="K25" s="35"/>
      <c r="L25" s="36"/>
      <c r="M25" s="37"/>
      <c r="N25" s="91"/>
      <c r="O25" s="107"/>
      <c r="P25" s="36"/>
      <c r="Q25" s="38"/>
      <c r="R25" s="211"/>
      <c r="S25" s="212"/>
      <c r="T25" s="212"/>
      <c r="U25" s="212"/>
      <c r="V25" s="213"/>
      <c r="W25" s="45" t="s">
        <v>18</v>
      </c>
      <c r="X25" s="146"/>
      <c r="Y25" s="147" t="s">
        <v>45</v>
      </c>
      <c r="Z25" s="148"/>
      <c r="AA25" s="149">
        <f t="shared" si="9"/>
        <v>0</v>
      </c>
      <c r="AB25" s="150"/>
      <c r="AC25" s="151" t="s">
        <v>45</v>
      </c>
      <c r="AD25" s="152"/>
      <c r="AE25" s="153">
        <f t="shared" si="10"/>
        <v>0</v>
      </c>
      <c r="AF25" s="154"/>
      <c r="AG25" s="155" t="s">
        <v>45</v>
      </c>
      <c r="AH25" s="156"/>
      <c r="AI25" s="157">
        <f t="shared" si="11"/>
        <v>0</v>
      </c>
    </row>
    <row r="26" spans="1:35" s="39" customFormat="1" ht="26.25" hidden="1" customHeight="1" x14ac:dyDescent="0.45">
      <c r="A26" s="26"/>
      <c r="B26" s="27"/>
      <c r="C26" s="28"/>
      <c r="D26" s="29"/>
      <c r="E26" s="30">
        <f t="shared" si="6"/>
        <v>0</v>
      </c>
      <c r="F26" s="31"/>
      <c r="G26" s="31"/>
      <c r="H26" s="32">
        <f t="shared" ref="H26:H32" si="12">E26-G26-F26</f>
        <v>0</v>
      </c>
      <c r="I26" s="33"/>
      <c r="J26" s="34">
        <f t="shared" si="8"/>
        <v>-90</v>
      </c>
      <c r="K26" s="35"/>
      <c r="L26" s="36"/>
      <c r="M26" s="37"/>
      <c r="N26" s="91"/>
      <c r="O26" s="107"/>
      <c r="P26" s="36"/>
      <c r="Q26" s="38"/>
      <c r="R26" s="211"/>
      <c r="S26" s="212"/>
      <c r="T26" s="212"/>
      <c r="U26" s="212"/>
      <c r="V26" s="213"/>
      <c r="W26" s="45" t="s">
        <v>18</v>
      </c>
      <c r="X26" s="146"/>
      <c r="Y26" s="147" t="s">
        <v>45</v>
      </c>
      <c r="Z26" s="148"/>
      <c r="AA26" s="149">
        <f t="shared" si="9"/>
        <v>0</v>
      </c>
      <c r="AB26" s="150"/>
      <c r="AC26" s="151" t="s">
        <v>45</v>
      </c>
      <c r="AD26" s="152"/>
      <c r="AE26" s="153">
        <f t="shared" si="10"/>
        <v>0</v>
      </c>
      <c r="AF26" s="154"/>
      <c r="AG26" s="155" t="s">
        <v>45</v>
      </c>
      <c r="AH26" s="156"/>
      <c r="AI26" s="157">
        <f t="shared" si="11"/>
        <v>0</v>
      </c>
    </row>
    <row r="27" spans="1:35" s="39" customFormat="1" ht="26.25" hidden="1" customHeight="1" x14ac:dyDescent="0.45">
      <c r="A27" s="26"/>
      <c r="B27" s="27"/>
      <c r="C27" s="28"/>
      <c r="D27" s="29"/>
      <c r="E27" s="30">
        <f t="shared" si="6"/>
        <v>0</v>
      </c>
      <c r="F27" s="31"/>
      <c r="G27" s="31"/>
      <c r="H27" s="32">
        <f t="shared" si="12"/>
        <v>0</v>
      </c>
      <c r="I27" s="33"/>
      <c r="J27" s="34">
        <f t="shared" si="8"/>
        <v>-90</v>
      </c>
      <c r="K27" s="35"/>
      <c r="L27" s="36"/>
      <c r="M27" s="37"/>
      <c r="N27" s="91"/>
      <c r="O27" s="107"/>
      <c r="P27" s="36"/>
      <c r="Q27" s="38"/>
      <c r="R27" s="211"/>
      <c r="S27" s="212"/>
      <c r="T27" s="212"/>
      <c r="U27" s="212"/>
      <c r="V27" s="213"/>
      <c r="W27" s="45" t="s">
        <v>18</v>
      </c>
      <c r="X27" s="146"/>
      <c r="Y27" s="147" t="s">
        <v>45</v>
      </c>
      <c r="Z27" s="148"/>
      <c r="AA27" s="149">
        <f t="shared" si="9"/>
        <v>0</v>
      </c>
      <c r="AB27" s="150"/>
      <c r="AC27" s="151" t="s">
        <v>45</v>
      </c>
      <c r="AD27" s="152"/>
      <c r="AE27" s="153">
        <f t="shared" si="10"/>
        <v>0</v>
      </c>
      <c r="AF27" s="154"/>
      <c r="AG27" s="155" t="s">
        <v>45</v>
      </c>
      <c r="AH27" s="156"/>
      <c r="AI27" s="157">
        <f t="shared" si="11"/>
        <v>0</v>
      </c>
    </row>
    <row r="28" spans="1:35" s="39" customFormat="1" ht="26.25" hidden="1" customHeight="1" x14ac:dyDescent="0.45">
      <c r="A28" s="26"/>
      <c r="B28" s="27"/>
      <c r="C28" s="28"/>
      <c r="D28" s="29"/>
      <c r="E28" s="30">
        <f t="shared" si="6"/>
        <v>0</v>
      </c>
      <c r="F28" s="31"/>
      <c r="G28" s="31"/>
      <c r="H28" s="32">
        <f t="shared" si="12"/>
        <v>0</v>
      </c>
      <c r="I28" s="33"/>
      <c r="J28" s="34">
        <f t="shared" si="8"/>
        <v>-90</v>
      </c>
      <c r="K28" s="35"/>
      <c r="L28" s="36"/>
      <c r="M28" s="37"/>
      <c r="N28" s="91"/>
      <c r="O28" s="107"/>
      <c r="P28" s="36"/>
      <c r="Q28" s="38"/>
      <c r="R28" s="211"/>
      <c r="S28" s="212"/>
      <c r="T28" s="212"/>
      <c r="U28" s="212"/>
      <c r="V28" s="213"/>
      <c r="W28" s="45" t="s">
        <v>18</v>
      </c>
      <c r="X28" s="146"/>
      <c r="Y28" s="147" t="s">
        <v>45</v>
      </c>
      <c r="Z28" s="148"/>
      <c r="AA28" s="149">
        <f t="shared" si="9"/>
        <v>0</v>
      </c>
      <c r="AB28" s="150"/>
      <c r="AC28" s="151" t="s">
        <v>45</v>
      </c>
      <c r="AD28" s="152"/>
      <c r="AE28" s="153">
        <f t="shared" si="10"/>
        <v>0</v>
      </c>
      <c r="AF28" s="154"/>
      <c r="AG28" s="155" t="s">
        <v>45</v>
      </c>
      <c r="AH28" s="156"/>
      <c r="AI28" s="157">
        <f t="shared" si="11"/>
        <v>0</v>
      </c>
    </row>
    <row r="29" spans="1:35" s="39" customFormat="1" ht="26.25" hidden="1" customHeight="1" x14ac:dyDescent="0.45">
      <c r="A29" s="26"/>
      <c r="B29" s="27"/>
      <c r="C29" s="28"/>
      <c r="D29" s="29"/>
      <c r="E29" s="30">
        <f t="shared" si="6"/>
        <v>0</v>
      </c>
      <c r="F29" s="31"/>
      <c r="G29" s="31"/>
      <c r="H29" s="32">
        <f t="shared" si="12"/>
        <v>0</v>
      </c>
      <c r="I29" s="33"/>
      <c r="J29" s="34">
        <f t="shared" si="8"/>
        <v>-90</v>
      </c>
      <c r="K29" s="35"/>
      <c r="L29" s="36"/>
      <c r="M29" s="37"/>
      <c r="N29" s="91"/>
      <c r="O29" s="107"/>
      <c r="P29" s="36"/>
      <c r="Q29" s="38"/>
      <c r="R29" s="211"/>
      <c r="S29" s="212"/>
      <c r="T29" s="212"/>
      <c r="U29" s="212"/>
      <c r="V29" s="213"/>
      <c r="W29" s="45" t="s">
        <v>18</v>
      </c>
      <c r="X29" s="146"/>
      <c r="Y29" s="147" t="s">
        <v>45</v>
      </c>
      <c r="Z29" s="148"/>
      <c r="AA29" s="149">
        <f t="shared" si="9"/>
        <v>0</v>
      </c>
      <c r="AB29" s="150"/>
      <c r="AC29" s="151" t="s">
        <v>45</v>
      </c>
      <c r="AD29" s="152"/>
      <c r="AE29" s="153">
        <f t="shared" si="10"/>
        <v>0</v>
      </c>
      <c r="AF29" s="154"/>
      <c r="AG29" s="155" t="s">
        <v>45</v>
      </c>
      <c r="AH29" s="156"/>
      <c r="AI29" s="157">
        <f t="shared" si="11"/>
        <v>0</v>
      </c>
    </row>
    <row r="30" spans="1:35" s="39" customFormat="1" ht="26.25" hidden="1" customHeight="1" x14ac:dyDescent="0.45">
      <c r="A30" s="26"/>
      <c r="B30" s="27"/>
      <c r="C30" s="28"/>
      <c r="D30" s="29"/>
      <c r="E30" s="30">
        <f t="shared" si="6"/>
        <v>0</v>
      </c>
      <c r="F30" s="31"/>
      <c r="G30" s="31"/>
      <c r="H30" s="32">
        <f t="shared" si="12"/>
        <v>0</v>
      </c>
      <c r="I30" s="33"/>
      <c r="J30" s="34">
        <f t="shared" si="8"/>
        <v>-90</v>
      </c>
      <c r="K30" s="35"/>
      <c r="L30" s="36"/>
      <c r="M30" s="37"/>
      <c r="N30" s="91"/>
      <c r="O30" s="107"/>
      <c r="P30" s="36"/>
      <c r="Q30" s="38"/>
      <c r="R30" s="211"/>
      <c r="S30" s="212"/>
      <c r="T30" s="212"/>
      <c r="U30" s="212"/>
      <c r="V30" s="213"/>
      <c r="W30" s="45" t="s">
        <v>18</v>
      </c>
      <c r="X30" s="146"/>
      <c r="Y30" s="147" t="s">
        <v>45</v>
      </c>
      <c r="Z30" s="148"/>
      <c r="AA30" s="149">
        <f t="shared" si="9"/>
        <v>0</v>
      </c>
      <c r="AB30" s="150"/>
      <c r="AC30" s="151" t="s">
        <v>45</v>
      </c>
      <c r="AD30" s="152"/>
      <c r="AE30" s="153">
        <f t="shared" si="10"/>
        <v>0</v>
      </c>
      <c r="AF30" s="154"/>
      <c r="AG30" s="155" t="s">
        <v>45</v>
      </c>
      <c r="AH30" s="156"/>
      <c r="AI30" s="157">
        <f t="shared" si="11"/>
        <v>0</v>
      </c>
    </row>
    <row r="31" spans="1:35" s="39" customFormat="1" ht="26.25" hidden="1" customHeight="1" x14ac:dyDescent="0.45">
      <c r="A31" s="26"/>
      <c r="B31" s="27"/>
      <c r="C31" s="28"/>
      <c r="D31" s="29"/>
      <c r="E31" s="30">
        <f t="shared" si="6"/>
        <v>0</v>
      </c>
      <c r="F31" s="31"/>
      <c r="G31" s="31"/>
      <c r="H31" s="32">
        <f t="shared" si="12"/>
        <v>0</v>
      </c>
      <c r="I31" s="33"/>
      <c r="J31" s="34">
        <f t="shared" si="8"/>
        <v>-90</v>
      </c>
      <c r="K31" s="35"/>
      <c r="L31" s="36"/>
      <c r="M31" s="37"/>
      <c r="N31" s="91"/>
      <c r="O31" s="107"/>
      <c r="P31" s="36"/>
      <c r="Q31" s="38"/>
      <c r="R31" s="211"/>
      <c r="S31" s="212"/>
      <c r="T31" s="212"/>
      <c r="U31" s="212"/>
      <c r="V31" s="213"/>
      <c r="W31" s="45" t="s">
        <v>18</v>
      </c>
      <c r="X31" s="146"/>
      <c r="Y31" s="147" t="s">
        <v>45</v>
      </c>
      <c r="Z31" s="148"/>
      <c r="AA31" s="149">
        <f t="shared" si="9"/>
        <v>0</v>
      </c>
      <c r="AB31" s="150"/>
      <c r="AC31" s="151" t="s">
        <v>45</v>
      </c>
      <c r="AD31" s="152"/>
      <c r="AE31" s="153">
        <f t="shared" si="10"/>
        <v>0</v>
      </c>
      <c r="AF31" s="154"/>
      <c r="AG31" s="155" t="s">
        <v>45</v>
      </c>
      <c r="AH31" s="156"/>
      <c r="AI31" s="157">
        <f t="shared" si="11"/>
        <v>0</v>
      </c>
    </row>
    <row r="32" spans="1:35" s="39" customFormat="1" ht="26.25" hidden="1" customHeight="1" x14ac:dyDescent="0.45">
      <c r="A32" s="26"/>
      <c r="B32" s="27"/>
      <c r="C32" s="28"/>
      <c r="D32" s="29"/>
      <c r="E32" s="30">
        <f t="shared" si="6"/>
        <v>0</v>
      </c>
      <c r="F32" s="31"/>
      <c r="G32" s="31"/>
      <c r="H32" s="32">
        <f t="shared" si="12"/>
        <v>0</v>
      </c>
      <c r="I32" s="33"/>
      <c r="J32" s="34">
        <f t="shared" si="8"/>
        <v>-90</v>
      </c>
      <c r="K32" s="35"/>
      <c r="L32" s="36"/>
      <c r="M32" s="37"/>
      <c r="N32" s="91"/>
      <c r="O32" s="107"/>
      <c r="P32" s="36"/>
      <c r="Q32" s="38"/>
      <c r="R32" s="211"/>
      <c r="S32" s="212"/>
      <c r="T32" s="212"/>
      <c r="U32" s="212"/>
      <c r="V32" s="213"/>
      <c r="W32" s="45" t="s">
        <v>18</v>
      </c>
      <c r="X32" s="146"/>
      <c r="Y32" s="147" t="s">
        <v>45</v>
      </c>
      <c r="Z32" s="148"/>
      <c r="AA32" s="149">
        <f t="shared" si="9"/>
        <v>0</v>
      </c>
      <c r="AB32" s="150"/>
      <c r="AC32" s="151" t="s">
        <v>45</v>
      </c>
      <c r="AD32" s="152"/>
      <c r="AE32" s="153">
        <f t="shared" si="10"/>
        <v>0</v>
      </c>
      <c r="AF32" s="154"/>
      <c r="AG32" s="155" t="s">
        <v>45</v>
      </c>
      <c r="AH32" s="156"/>
      <c r="AI32" s="157">
        <f t="shared" si="11"/>
        <v>0</v>
      </c>
    </row>
    <row r="33" spans="1:35" s="39" customFormat="1" ht="26.25" hidden="1" customHeight="1" x14ac:dyDescent="0.45">
      <c r="A33" s="26"/>
      <c r="B33" s="27"/>
      <c r="C33" s="28"/>
      <c r="D33" s="29"/>
      <c r="E33" s="30">
        <f t="shared" si="6"/>
        <v>0</v>
      </c>
      <c r="F33" s="31"/>
      <c r="G33" s="31"/>
      <c r="H33" s="32">
        <f t="shared" ref="H33:H34" si="13">E33-G33-F33</f>
        <v>0</v>
      </c>
      <c r="I33" s="33"/>
      <c r="J33" s="34">
        <f t="shared" si="8"/>
        <v>-90</v>
      </c>
      <c r="K33" s="35"/>
      <c r="L33" s="36"/>
      <c r="M33" s="37"/>
      <c r="N33" s="91"/>
      <c r="O33" s="107"/>
      <c r="P33" s="36"/>
      <c r="Q33" s="38"/>
      <c r="R33" s="211"/>
      <c r="S33" s="212"/>
      <c r="T33" s="212"/>
      <c r="U33" s="212"/>
      <c r="V33" s="213"/>
      <c r="W33" s="45" t="s">
        <v>18</v>
      </c>
      <c r="X33" s="146"/>
      <c r="Y33" s="147" t="s">
        <v>45</v>
      </c>
      <c r="Z33" s="148"/>
      <c r="AA33" s="149">
        <f t="shared" si="9"/>
        <v>0</v>
      </c>
      <c r="AB33" s="150"/>
      <c r="AC33" s="151" t="s">
        <v>45</v>
      </c>
      <c r="AD33" s="152"/>
      <c r="AE33" s="153">
        <f t="shared" si="10"/>
        <v>0</v>
      </c>
      <c r="AF33" s="154"/>
      <c r="AG33" s="155" t="s">
        <v>45</v>
      </c>
      <c r="AH33" s="156"/>
      <c r="AI33" s="157">
        <f t="shared" si="11"/>
        <v>0</v>
      </c>
    </row>
    <row r="34" spans="1:35" s="39" customFormat="1" ht="26.25" hidden="1" customHeight="1" x14ac:dyDescent="0.45">
      <c r="A34" s="26"/>
      <c r="B34" s="27"/>
      <c r="C34" s="28"/>
      <c r="D34" s="29"/>
      <c r="E34" s="30">
        <f t="shared" si="6"/>
        <v>0</v>
      </c>
      <c r="F34" s="31"/>
      <c r="G34" s="31"/>
      <c r="H34" s="32">
        <f t="shared" si="13"/>
        <v>0</v>
      </c>
      <c r="I34" s="33"/>
      <c r="J34" s="34">
        <f t="shared" si="8"/>
        <v>-90</v>
      </c>
      <c r="K34" s="35"/>
      <c r="L34" s="36"/>
      <c r="M34" s="37"/>
      <c r="N34" s="91"/>
      <c r="O34" s="107"/>
      <c r="P34" s="36"/>
      <c r="Q34" s="38"/>
      <c r="R34" s="211"/>
      <c r="S34" s="212"/>
      <c r="T34" s="212"/>
      <c r="U34" s="212"/>
      <c r="V34" s="213"/>
      <c r="W34" s="45" t="s">
        <v>18</v>
      </c>
      <c r="X34" s="146"/>
      <c r="Y34" s="147" t="s">
        <v>45</v>
      </c>
      <c r="Z34" s="148"/>
      <c r="AA34" s="149">
        <f t="shared" si="9"/>
        <v>0</v>
      </c>
      <c r="AB34" s="150"/>
      <c r="AC34" s="151" t="s">
        <v>45</v>
      </c>
      <c r="AD34" s="152"/>
      <c r="AE34" s="153">
        <f t="shared" si="10"/>
        <v>0</v>
      </c>
      <c r="AF34" s="154"/>
      <c r="AG34" s="155" t="s">
        <v>45</v>
      </c>
      <c r="AH34" s="156"/>
      <c r="AI34" s="157">
        <f t="shared" si="11"/>
        <v>0</v>
      </c>
    </row>
    <row r="35" spans="1:35" s="39" customFormat="1" ht="26.25" hidden="1" customHeight="1" x14ac:dyDescent="0.45">
      <c r="A35" s="26"/>
      <c r="B35" s="27"/>
      <c r="C35" s="28"/>
      <c r="D35" s="29"/>
      <c r="E35" s="30">
        <f t="shared" si="6"/>
        <v>0</v>
      </c>
      <c r="F35" s="31"/>
      <c r="G35" s="31"/>
      <c r="H35" s="32">
        <f>E35-G35-F35</f>
        <v>0</v>
      </c>
      <c r="I35" s="33"/>
      <c r="J35" s="34">
        <f t="shared" si="8"/>
        <v>-90</v>
      </c>
      <c r="K35" s="35"/>
      <c r="L35" s="36"/>
      <c r="M35" s="37"/>
      <c r="N35" s="91"/>
      <c r="O35" s="107"/>
      <c r="P35" s="36"/>
      <c r="Q35" s="38"/>
      <c r="R35" s="211"/>
      <c r="S35" s="212"/>
      <c r="T35" s="212"/>
      <c r="U35" s="212"/>
      <c r="V35" s="213"/>
      <c r="W35" s="45" t="s">
        <v>18</v>
      </c>
      <c r="X35" s="146"/>
      <c r="Y35" s="147" t="s">
        <v>45</v>
      </c>
      <c r="Z35" s="148"/>
      <c r="AA35" s="149">
        <f t="shared" si="9"/>
        <v>0</v>
      </c>
      <c r="AB35" s="150"/>
      <c r="AC35" s="151" t="s">
        <v>45</v>
      </c>
      <c r="AD35" s="152"/>
      <c r="AE35" s="153">
        <f t="shared" si="10"/>
        <v>0</v>
      </c>
      <c r="AF35" s="154"/>
      <c r="AG35" s="155" t="s">
        <v>45</v>
      </c>
      <c r="AH35" s="156"/>
      <c r="AI35" s="157">
        <f t="shared" si="11"/>
        <v>0</v>
      </c>
    </row>
    <row r="36" spans="1:35" s="39" customFormat="1" ht="26.25" hidden="1" customHeight="1" x14ac:dyDescent="0.45">
      <c r="A36" s="26"/>
      <c r="B36" s="27"/>
      <c r="C36" s="28"/>
      <c r="D36" s="29"/>
      <c r="E36" s="30">
        <f t="shared" si="6"/>
        <v>0</v>
      </c>
      <c r="F36" s="31"/>
      <c r="G36" s="31"/>
      <c r="H36" s="32">
        <f t="shared" ref="H36:H42" si="14">E36-G36-F36</f>
        <v>0</v>
      </c>
      <c r="I36" s="33"/>
      <c r="J36" s="34">
        <f t="shared" si="8"/>
        <v>-90</v>
      </c>
      <c r="K36" s="35"/>
      <c r="L36" s="36"/>
      <c r="M36" s="37"/>
      <c r="N36" s="91"/>
      <c r="O36" s="107"/>
      <c r="P36" s="36"/>
      <c r="Q36" s="38"/>
      <c r="R36" s="211"/>
      <c r="S36" s="212"/>
      <c r="T36" s="212"/>
      <c r="U36" s="212"/>
      <c r="V36" s="213"/>
      <c r="W36" s="45" t="s">
        <v>18</v>
      </c>
      <c r="X36" s="146"/>
      <c r="Y36" s="147" t="s">
        <v>45</v>
      </c>
      <c r="Z36" s="148"/>
      <c r="AA36" s="149">
        <f t="shared" si="9"/>
        <v>0</v>
      </c>
      <c r="AB36" s="150"/>
      <c r="AC36" s="151" t="s">
        <v>45</v>
      </c>
      <c r="AD36" s="152"/>
      <c r="AE36" s="153">
        <f t="shared" si="10"/>
        <v>0</v>
      </c>
      <c r="AF36" s="154"/>
      <c r="AG36" s="155" t="s">
        <v>45</v>
      </c>
      <c r="AH36" s="156"/>
      <c r="AI36" s="157">
        <f t="shared" si="11"/>
        <v>0</v>
      </c>
    </row>
    <row r="37" spans="1:35" s="39" customFormat="1" ht="26.25" hidden="1" customHeight="1" x14ac:dyDescent="0.45">
      <c r="A37" s="26"/>
      <c r="B37" s="27"/>
      <c r="C37" s="28"/>
      <c r="D37" s="29"/>
      <c r="E37" s="30">
        <f t="shared" si="6"/>
        <v>0</v>
      </c>
      <c r="F37" s="31"/>
      <c r="G37" s="31"/>
      <c r="H37" s="32">
        <f t="shared" si="14"/>
        <v>0</v>
      </c>
      <c r="I37" s="33"/>
      <c r="J37" s="34">
        <f t="shared" si="8"/>
        <v>-90</v>
      </c>
      <c r="K37" s="35"/>
      <c r="L37" s="36"/>
      <c r="M37" s="37"/>
      <c r="N37" s="91"/>
      <c r="O37" s="107"/>
      <c r="P37" s="36"/>
      <c r="Q37" s="38"/>
      <c r="R37" s="211"/>
      <c r="S37" s="212"/>
      <c r="T37" s="212"/>
      <c r="U37" s="212"/>
      <c r="V37" s="213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0"/>
        <v>0</v>
      </c>
      <c r="AF37" s="154"/>
      <c r="AG37" s="155" t="s">
        <v>45</v>
      </c>
      <c r="AH37" s="156"/>
      <c r="AI37" s="157">
        <f t="shared" si="11"/>
        <v>0</v>
      </c>
    </row>
    <row r="38" spans="1:35" s="39" customFormat="1" ht="26.25" hidden="1" customHeight="1" x14ac:dyDescent="0.45">
      <c r="A38" s="26"/>
      <c r="B38" s="27"/>
      <c r="C38" s="28"/>
      <c r="D38" s="29"/>
      <c r="E38" s="30">
        <f t="shared" si="6"/>
        <v>0</v>
      </c>
      <c r="F38" s="31"/>
      <c r="G38" s="31"/>
      <c r="H38" s="32">
        <f t="shared" si="14"/>
        <v>0</v>
      </c>
      <c r="I38" s="33"/>
      <c r="J38" s="34">
        <f t="shared" si="8"/>
        <v>-90</v>
      </c>
      <c r="K38" s="35"/>
      <c r="L38" s="36"/>
      <c r="M38" s="37"/>
      <c r="N38" s="91"/>
      <c r="O38" s="107"/>
      <c r="P38" s="36"/>
      <c r="Q38" s="38"/>
      <c r="R38" s="211"/>
      <c r="S38" s="212"/>
      <c r="T38" s="212"/>
      <c r="U38" s="212"/>
      <c r="V38" s="213"/>
      <c r="W38" s="45" t="s">
        <v>18</v>
      </c>
      <c r="X38" s="146"/>
      <c r="Y38" s="147" t="s">
        <v>45</v>
      </c>
      <c r="Z38" s="148"/>
      <c r="AA38" s="149">
        <f t="shared" ref="AA38:AA56" si="15">X38+Z38</f>
        <v>0</v>
      </c>
      <c r="AB38" s="150"/>
      <c r="AC38" s="151" t="s">
        <v>45</v>
      </c>
      <c r="AD38" s="152"/>
      <c r="AE38" s="153">
        <f t="shared" si="10"/>
        <v>0</v>
      </c>
      <c r="AF38" s="154"/>
      <c r="AG38" s="155" t="s">
        <v>45</v>
      </c>
      <c r="AH38" s="156"/>
      <c r="AI38" s="157">
        <f t="shared" si="11"/>
        <v>0</v>
      </c>
    </row>
    <row r="39" spans="1:35" s="39" customFormat="1" ht="26.25" hidden="1" customHeight="1" x14ac:dyDescent="0.45">
      <c r="A39" s="26"/>
      <c r="B39" s="27"/>
      <c r="C39" s="28"/>
      <c r="D39" s="29"/>
      <c r="E39" s="30">
        <f t="shared" si="6"/>
        <v>0</v>
      </c>
      <c r="F39" s="31"/>
      <c r="G39" s="31"/>
      <c r="H39" s="32">
        <f t="shared" si="14"/>
        <v>0</v>
      </c>
      <c r="I39" s="33"/>
      <c r="J39" s="34">
        <f t="shared" si="8"/>
        <v>-90</v>
      </c>
      <c r="K39" s="35"/>
      <c r="L39" s="36"/>
      <c r="M39" s="37"/>
      <c r="N39" s="91"/>
      <c r="O39" s="107"/>
      <c r="P39" s="36"/>
      <c r="Q39" s="38"/>
      <c r="R39" s="211"/>
      <c r="S39" s="212"/>
      <c r="T39" s="212"/>
      <c r="U39" s="212"/>
      <c r="V39" s="213"/>
      <c r="W39" s="45" t="s">
        <v>18</v>
      </c>
      <c r="X39" s="146"/>
      <c r="Y39" s="147" t="s">
        <v>45</v>
      </c>
      <c r="Z39" s="148"/>
      <c r="AA39" s="149">
        <f t="shared" si="15"/>
        <v>0</v>
      </c>
      <c r="AB39" s="150"/>
      <c r="AC39" s="151" t="s">
        <v>45</v>
      </c>
      <c r="AD39" s="152"/>
      <c r="AE39" s="153">
        <f t="shared" si="10"/>
        <v>0</v>
      </c>
      <c r="AF39" s="154"/>
      <c r="AG39" s="155" t="s">
        <v>45</v>
      </c>
      <c r="AH39" s="156"/>
      <c r="AI39" s="157">
        <f t="shared" si="11"/>
        <v>0</v>
      </c>
    </row>
    <row r="40" spans="1:35" s="39" customFormat="1" ht="26.25" hidden="1" customHeight="1" x14ac:dyDescent="0.45">
      <c r="A40" s="26"/>
      <c r="B40" s="27"/>
      <c r="C40" s="28"/>
      <c r="D40" s="29"/>
      <c r="E40" s="30">
        <f t="shared" si="6"/>
        <v>0</v>
      </c>
      <c r="F40" s="31"/>
      <c r="G40" s="31"/>
      <c r="H40" s="32">
        <f t="shared" si="14"/>
        <v>0</v>
      </c>
      <c r="I40" s="33"/>
      <c r="J40" s="34">
        <f t="shared" si="8"/>
        <v>-90</v>
      </c>
      <c r="K40" s="35"/>
      <c r="L40" s="36"/>
      <c r="M40" s="37"/>
      <c r="N40" s="91"/>
      <c r="O40" s="107"/>
      <c r="P40" s="36"/>
      <c r="Q40" s="38"/>
      <c r="R40" s="211"/>
      <c r="S40" s="212"/>
      <c r="T40" s="212"/>
      <c r="U40" s="212"/>
      <c r="V40" s="213"/>
      <c r="W40" s="45" t="s">
        <v>18</v>
      </c>
      <c r="X40" s="146"/>
      <c r="Y40" s="147" t="s">
        <v>45</v>
      </c>
      <c r="Z40" s="148"/>
      <c r="AA40" s="149">
        <f t="shared" si="15"/>
        <v>0</v>
      </c>
      <c r="AB40" s="150"/>
      <c r="AC40" s="151" t="s">
        <v>45</v>
      </c>
      <c r="AD40" s="152"/>
      <c r="AE40" s="153">
        <f t="shared" si="10"/>
        <v>0</v>
      </c>
      <c r="AF40" s="154"/>
      <c r="AG40" s="155" t="s">
        <v>45</v>
      </c>
      <c r="AH40" s="156"/>
      <c r="AI40" s="157">
        <f t="shared" si="11"/>
        <v>0</v>
      </c>
    </row>
    <row r="41" spans="1:35" s="39" customFormat="1" ht="26.25" hidden="1" customHeight="1" x14ac:dyDescent="0.45">
      <c r="A41" s="26"/>
      <c r="B41" s="27"/>
      <c r="C41" s="28"/>
      <c r="D41" s="29"/>
      <c r="E41" s="30">
        <f t="shared" si="6"/>
        <v>0</v>
      </c>
      <c r="F41" s="31"/>
      <c r="G41" s="31"/>
      <c r="H41" s="32">
        <f t="shared" si="14"/>
        <v>0</v>
      </c>
      <c r="I41" s="33"/>
      <c r="J41" s="34">
        <f t="shared" si="8"/>
        <v>-90</v>
      </c>
      <c r="K41" s="35"/>
      <c r="L41" s="36"/>
      <c r="M41" s="37"/>
      <c r="N41" s="91"/>
      <c r="O41" s="107"/>
      <c r="P41" s="36"/>
      <c r="Q41" s="38"/>
      <c r="R41" s="211"/>
      <c r="S41" s="212"/>
      <c r="T41" s="212"/>
      <c r="U41" s="212"/>
      <c r="V41" s="213"/>
      <c r="W41" s="45" t="s">
        <v>18</v>
      </c>
      <c r="X41" s="146"/>
      <c r="Y41" s="147" t="s">
        <v>45</v>
      </c>
      <c r="Z41" s="148"/>
      <c r="AA41" s="149">
        <f t="shared" si="15"/>
        <v>0</v>
      </c>
      <c r="AB41" s="150"/>
      <c r="AC41" s="151" t="s">
        <v>45</v>
      </c>
      <c r="AD41" s="152"/>
      <c r="AE41" s="153">
        <f t="shared" si="10"/>
        <v>0</v>
      </c>
      <c r="AF41" s="154"/>
      <c r="AG41" s="155" t="s">
        <v>45</v>
      </c>
      <c r="AH41" s="156"/>
      <c r="AI41" s="157">
        <f t="shared" si="11"/>
        <v>0</v>
      </c>
    </row>
    <row r="42" spans="1:35" s="39" customFormat="1" ht="26.25" hidden="1" customHeight="1" x14ac:dyDescent="0.45">
      <c r="A42" s="26"/>
      <c r="B42" s="27"/>
      <c r="C42" s="28"/>
      <c r="D42" s="29"/>
      <c r="E42" s="30">
        <f t="shared" si="6"/>
        <v>0</v>
      </c>
      <c r="F42" s="31"/>
      <c r="G42" s="31"/>
      <c r="H42" s="32">
        <f t="shared" si="14"/>
        <v>0</v>
      </c>
      <c r="I42" s="33"/>
      <c r="J42" s="34">
        <f t="shared" si="8"/>
        <v>-90</v>
      </c>
      <c r="K42" s="35"/>
      <c r="L42" s="36"/>
      <c r="M42" s="37"/>
      <c r="N42" s="91"/>
      <c r="O42" s="107"/>
      <c r="P42" s="36"/>
      <c r="Q42" s="38"/>
      <c r="R42" s="211"/>
      <c r="S42" s="212"/>
      <c r="T42" s="212"/>
      <c r="U42" s="212"/>
      <c r="V42" s="213"/>
      <c r="W42" s="45" t="s">
        <v>18</v>
      </c>
      <c r="X42" s="146"/>
      <c r="Y42" s="147" t="s">
        <v>45</v>
      </c>
      <c r="Z42" s="148"/>
      <c r="AA42" s="149">
        <f t="shared" si="15"/>
        <v>0</v>
      </c>
      <c r="AB42" s="150"/>
      <c r="AC42" s="151" t="s">
        <v>45</v>
      </c>
      <c r="AD42" s="152"/>
      <c r="AE42" s="153">
        <f t="shared" si="10"/>
        <v>0</v>
      </c>
      <c r="AF42" s="154"/>
      <c r="AG42" s="155" t="s">
        <v>45</v>
      </c>
      <c r="AH42" s="156"/>
      <c r="AI42" s="157">
        <f t="shared" si="11"/>
        <v>0</v>
      </c>
    </row>
    <row r="43" spans="1:35" s="39" customFormat="1" ht="26.25" hidden="1" customHeight="1" x14ac:dyDescent="0.45">
      <c r="A43" s="26"/>
      <c r="B43" s="27"/>
      <c r="C43" s="28"/>
      <c r="D43" s="29"/>
      <c r="E43" s="30">
        <f t="shared" si="6"/>
        <v>0</v>
      </c>
      <c r="F43" s="31"/>
      <c r="G43" s="31"/>
      <c r="H43" s="32">
        <f>E43-G43-F43</f>
        <v>0</v>
      </c>
      <c r="I43" s="33"/>
      <c r="J43" s="34">
        <f t="shared" si="8"/>
        <v>-90</v>
      </c>
      <c r="K43" s="35"/>
      <c r="L43" s="36"/>
      <c r="M43" s="37"/>
      <c r="N43" s="91"/>
      <c r="O43" s="107"/>
      <c r="P43" s="36"/>
      <c r="Q43" s="38"/>
      <c r="R43" s="211"/>
      <c r="S43" s="212"/>
      <c r="T43" s="212"/>
      <c r="U43" s="212"/>
      <c r="V43" s="213"/>
      <c r="W43" s="45" t="s">
        <v>18</v>
      </c>
      <c r="X43" s="146"/>
      <c r="Y43" s="147" t="s">
        <v>45</v>
      </c>
      <c r="Z43" s="148"/>
      <c r="AA43" s="149">
        <f t="shared" si="15"/>
        <v>0</v>
      </c>
      <c r="AB43" s="150"/>
      <c r="AC43" s="151" t="s">
        <v>45</v>
      </c>
      <c r="AD43" s="152"/>
      <c r="AE43" s="153">
        <f t="shared" si="10"/>
        <v>0</v>
      </c>
      <c r="AF43" s="154"/>
      <c r="AG43" s="155" t="s">
        <v>45</v>
      </c>
      <c r="AH43" s="156"/>
      <c r="AI43" s="157">
        <f t="shared" si="11"/>
        <v>0</v>
      </c>
    </row>
    <row r="44" spans="1:35" s="39" customFormat="1" ht="26.25" hidden="1" customHeight="1" x14ac:dyDescent="0.45">
      <c r="A44" s="26"/>
      <c r="B44" s="27"/>
      <c r="C44" s="28"/>
      <c r="D44" s="29"/>
      <c r="E44" s="30">
        <f t="shared" si="6"/>
        <v>0</v>
      </c>
      <c r="F44" s="31"/>
      <c r="G44" s="31"/>
      <c r="H44" s="32">
        <f t="shared" ref="H44:H49" si="16">E44-G44-F44</f>
        <v>0</v>
      </c>
      <c r="I44" s="33"/>
      <c r="J44" s="34">
        <f t="shared" si="8"/>
        <v>-90</v>
      </c>
      <c r="K44" s="35"/>
      <c r="L44" s="36"/>
      <c r="M44" s="37"/>
      <c r="N44" s="91"/>
      <c r="O44" s="107"/>
      <c r="P44" s="36"/>
      <c r="Q44" s="38"/>
      <c r="R44" s="211"/>
      <c r="S44" s="212"/>
      <c r="T44" s="212"/>
      <c r="U44" s="212"/>
      <c r="V44" s="213"/>
      <c r="W44" s="45" t="s">
        <v>18</v>
      </c>
      <c r="X44" s="146"/>
      <c r="Y44" s="147" t="s">
        <v>45</v>
      </c>
      <c r="Z44" s="148"/>
      <c r="AA44" s="149">
        <f t="shared" si="15"/>
        <v>0</v>
      </c>
      <c r="AB44" s="150"/>
      <c r="AC44" s="151" t="s">
        <v>45</v>
      </c>
      <c r="AD44" s="152"/>
      <c r="AE44" s="153">
        <f t="shared" si="10"/>
        <v>0</v>
      </c>
      <c r="AF44" s="154"/>
      <c r="AG44" s="155" t="s">
        <v>45</v>
      </c>
      <c r="AH44" s="156"/>
      <c r="AI44" s="157">
        <f t="shared" si="11"/>
        <v>0</v>
      </c>
    </row>
    <row r="45" spans="1:35" s="39" customFormat="1" ht="26.25" hidden="1" customHeight="1" x14ac:dyDescent="0.45">
      <c r="A45" s="26"/>
      <c r="B45" s="27"/>
      <c r="C45" s="28"/>
      <c r="D45" s="29"/>
      <c r="E45" s="30">
        <f t="shared" si="6"/>
        <v>0</v>
      </c>
      <c r="F45" s="31"/>
      <c r="G45" s="31"/>
      <c r="H45" s="32">
        <f t="shared" si="16"/>
        <v>0</v>
      </c>
      <c r="I45" s="33"/>
      <c r="J45" s="34">
        <f t="shared" si="8"/>
        <v>-90</v>
      </c>
      <c r="K45" s="35"/>
      <c r="L45" s="36"/>
      <c r="M45" s="37"/>
      <c r="N45" s="91"/>
      <c r="O45" s="107"/>
      <c r="P45" s="36"/>
      <c r="Q45" s="38"/>
      <c r="R45" s="211"/>
      <c r="S45" s="212"/>
      <c r="T45" s="212"/>
      <c r="U45" s="212"/>
      <c r="V45" s="213"/>
      <c r="W45" s="45" t="s">
        <v>18</v>
      </c>
      <c r="X45" s="146"/>
      <c r="Y45" s="147" t="s">
        <v>45</v>
      </c>
      <c r="Z45" s="148"/>
      <c r="AA45" s="149">
        <f t="shared" si="15"/>
        <v>0</v>
      </c>
      <c r="AB45" s="150"/>
      <c r="AC45" s="151" t="s">
        <v>45</v>
      </c>
      <c r="AD45" s="152"/>
      <c r="AE45" s="153">
        <f t="shared" si="10"/>
        <v>0</v>
      </c>
      <c r="AF45" s="154"/>
      <c r="AG45" s="155" t="s">
        <v>45</v>
      </c>
      <c r="AH45" s="156"/>
      <c r="AI45" s="157">
        <f t="shared" si="11"/>
        <v>0</v>
      </c>
    </row>
    <row r="46" spans="1:35" s="39" customFormat="1" ht="26.25" hidden="1" customHeight="1" x14ac:dyDescent="0.45">
      <c r="A46" s="26"/>
      <c r="B46" s="27"/>
      <c r="C46" s="28"/>
      <c r="D46" s="29"/>
      <c r="E46" s="30">
        <f t="shared" si="6"/>
        <v>0</v>
      </c>
      <c r="F46" s="31"/>
      <c r="G46" s="31"/>
      <c r="H46" s="32">
        <f t="shared" si="16"/>
        <v>0</v>
      </c>
      <c r="I46" s="33"/>
      <c r="J46" s="34">
        <f t="shared" si="8"/>
        <v>-90</v>
      </c>
      <c r="K46" s="35"/>
      <c r="L46" s="36"/>
      <c r="M46" s="37"/>
      <c r="N46" s="91"/>
      <c r="O46" s="107"/>
      <c r="P46" s="36"/>
      <c r="Q46" s="38"/>
      <c r="R46" s="211"/>
      <c r="S46" s="212"/>
      <c r="T46" s="212"/>
      <c r="U46" s="212"/>
      <c r="V46" s="213"/>
      <c r="W46" s="45" t="s">
        <v>18</v>
      </c>
      <c r="X46" s="146"/>
      <c r="Y46" s="147" t="s">
        <v>45</v>
      </c>
      <c r="Z46" s="148"/>
      <c r="AA46" s="149">
        <f t="shared" si="15"/>
        <v>0</v>
      </c>
      <c r="AB46" s="150"/>
      <c r="AC46" s="151" t="s">
        <v>45</v>
      </c>
      <c r="AD46" s="152"/>
      <c r="AE46" s="153">
        <f t="shared" si="10"/>
        <v>0</v>
      </c>
      <c r="AF46" s="154"/>
      <c r="AG46" s="155" t="s">
        <v>45</v>
      </c>
      <c r="AH46" s="156"/>
      <c r="AI46" s="157">
        <f t="shared" si="11"/>
        <v>0</v>
      </c>
    </row>
    <row r="47" spans="1:35" s="39" customFormat="1" ht="26.25" hidden="1" customHeight="1" x14ac:dyDescent="0.45">
      <c r="A47" s="26"/>
      <c r="B47" s="27"/>
      <c r="C47" s="28"/>
      <c r="D47" s="29"/>
      <c r="E47" s="30">
        <f t="shared" si="6"/>
        <v>0</v>
      </c>
      <c r="F47" s="31"/>
      <c r="G47" s="31"/>
      <c r="H47" s="32">
        <f t="shared" si="16"/>
        <v>0</v>
      </c>
      <c r="I47" s="33"/>
      <c r="J47" s="34">
        <f t="shared" si="8"/>
        <v>-90</v>
      </c>
      <c r="K47" s="35"/>
      <c r="L47" s="36"/>
      <c r="M47" s="37"/>
      <c r="N47" s="91"/>
      <c r="O47" s="107"/>
      <c r="P47" s="36"/>
      <c r="Q47" s="38"/>
      <c r="R47" s="211"/>
      <c r="S47" s="212"/>
      <c r="T47" s="212"/>
      <c r="U47" s="212"/>
      <c r="V47" s="213"/>
      <c r="W47" s="45" t="s">
        <v>18</v>
      </c>
      <c r="X47" s="146"/>
      <c r="Y47" s="147" t="s">
        <v>45</v>
      </c>
      <c r="Z47" s="148"/>
      <c r="AA47" s="149">
        <f t="shared" si="15"/>
        <v>0</v>
      </c>
      <c r="AB47" s="150"/>
      <c r="AC47" s="151" t="s">
        <v>45</v>
      </c>
      <c r="AD47" s="152"/>
      <c r="AE47" s="153">
        <f t="shared" si="10"/>
        <v>0</v>
      </c>
      <c r="AF47" s="154"/>
      <c r="AG47" s="155" t="s">
        <v>45</v>
      </c>
      <c r="AH47" s="156"/>
      <c r="AI47" s="157">
        <f t="shared" si="11"/>
        <v>0</v>
      </c>
    </row>
    <row r="48" spans="1:35" s="39" customFormat="1" ht="26.25" hidden="1" customHeight="1" x14ac:dyDescent="0.45">
      <c r="A48" s="26"/>
      <c r="B48" s="27"/>
      <c r="C48" s="28"/>
      <c r="D48" s="29"/>
      <c r="E48" s="30">
        <f t="shared" si="6"/>
        <v>0</v>
      </c>
      <c r="F48" s="31"/>
      <c r="G48" s="31"/>
      <c r="H48" s="32">
        <f t="shared" si="16"/>
        <v>0</v>
      </c>
      <c r="I48" s="33"/>
      <c r="J48" s="34">
        <f t="shared" si="8"/>
        <v>-90</v>
      </c>
      <c r="K48" s="35"/>
      <c r="L48" s="36"/>
      <c r="M48" s="37"/>
      <c r="N48" s="91"/>
      <c r="O48" s="107"/>
      <c r="P48" s="36"/>
      <c r="Q48" s="38"/>
      <c r="R48" s="211"/>
      <c r="S48" s="212"/>
      <c r="T48" s="212"/>
      <c r="U48" s="212"/>
      <c r="V48" s="213"/>
      <c r="W48" s="45" t="s">
        <v>18</v>
      </c>
      <c r="X48" s="146"/>
      <c r="Y48" s="147" t="s">
        <v>45</v>
      </c>
      <c r="Z48" s="148"/>
      <c r="AA48" s="149">
        <f t="shared" si="15"/>
        <v>0</v>
      </c>
      <c r="AB48" s="150"/>
      <c r="AC48" s="151" t="s">
        <v>45</v>
      </c>
      <c r="AD48" s="152"/>
      <c r="AE48" s="153">
        <f t="shared" si="10"/>
        <v>0</v>
      </c>
      <c r="AF48" s="154"/>
      <c r="AG48" s="155" t="s">
        <v>45</v>
      </c>
      <c r="AH48" s="156"/>
      <c r="AI48" s="157">
        <f t="shared" si="11"/>
        <v>0</v>
      </c>
    </row>
    <row r="49" spans="1:35" s="39" customFormat="1" ht="26.25" hidden="1" customHeight="1" x14ac:dyDescent="0.45">
      <c r="A49" s="26"/>
      <c r="B49" s="27"/>
      <c r="C49" s="28"/>
      <c r="D49" s="29"/>
      <c r="E49" s="30">
        <f t="shared" si="6"/>
        <v>0</v>
      </c>
      <c r="F49" s="31"/>
      <c r="G49" s="31"/>
      <c r="H49" s="32">
        <f t="shared" si="16"/>
        <v>0</v>
      </c>
      <c r="I49" s="33"/>
      <c r="J49" s="34">
        <f t="shared" si="8"/>
        <v>-90</v>
      </c>
      <c r="K49" s="35"/>
      <c r="L49" s="36"/>
      <c r="M49" s="37"/>
      <c r="N49" s="91"/>
      <c r="O49" s="107"/>
      <c r="P49" s="36"/>
      <c r="Q49" s="38"/>
      <c r="R49" s="211"/>
      <c r="S49" s="212"/>
      <c r="T49" s="212"/>
      <c r="U49" s="212"/>
      <c r="V49" s="213"/>
      <c r="W49" s="45" t="s">
        <v>18</v>
      </c>
      <c r="X49" s="146"/>
      <c r="Y49" s="147" t="s">
        <v>45</v>
      </c>
      <c r="Z49" s="148"/>
      <c r="AA49" s="149">
        <f t="shared" si="15"/>
        <v>0</v>
      </c>
      <c r="AB49" s="150"/>
      <c r="AC49" s="151" t="s">
        <v>45</v>
      </c>
      <c r="AD49" s="152"/>
      <c r="AE49" s="153">
        <f t="shared" si="10"/>
        <v>0</v>
      </c>
      <c r="AF49" s="154"/>
      <c r="AG49" s="155" t="s">
        <v>45</v>
      </c>
      <c r="AH49" s="156"/>
      <c r="AI49" s="157">
        <f t="shared" si="11"/>
        <v>0</v>
      </c>
    </row>
    <row r="50" spans="1:35" s="39" customFormat="1" ht="26.25" hidden="1" customHeight="1" x14ac:dyDescent="0.45">
      <c r="A50" s="26"/>
      <c r="B50" s="27"/>
      <c r="C50" s="28"/>
      <c r="D50" s="29"/>
      <c r="E50" s="30">
        <f t="shared" si="6"/>
        <v>0</v>
      </c>
      <c r="F50" s="31"/>
      <c r="G50" s="31"/>
      <c r="H50" s="32">
        <f>E50-G50-F50</f>
        <v>0</v>
      </c>
      <c r="I50" s="33"/>
      <c r="J50" s="34">
        <f t="shared" si="8"/>
        <v>-90</v>
      </c>
      <c r="K50" s="35"/>
      <c r="L50" s="36"/>
      <c r="M50" s="37"/>
      <c r="N50" s="91"/>
      <c r="O50" s="107"/>
      <c r="P50" s="36"/>
      <c r="Q50" s="38"/>
      <c r="R50" s="211"/>
      <c r="S50" s="212"/>
      <c r="T50" s="212"/>
      <c r="U50" s="212"/>
      <c r="V50" s="213"/>
      <c r="W50" s="45" t="s">
        <v>18</v>
      </c>
      <c r="X50" s="146"/>
      <c r="Y50" s="147" t="s">
        <v>45</v>
      </c>
      <c r="Z50" s="148"/>
      <c r="AA50" s="149">
        <f t="shared" si="15"/>
        <v>0</v>
      </c>
      <c r="AB50" s="150"/>
      <c r="AC50" s="151" t="s">
        <v>45</v>
      </c>
      <c r="AD50" s="152"/>
      <c r="AE50" s="153">
        <f t="shared" si="10"/>
        <v>0</v>
      </c>
      <c r="AF50" s="154"/>
      <c r="AG50" s="155" t="s">
        <v>45</v>
      </c>
      <c r="AH50" s="156"/>
      <c r="AI50" s="157">
        <f t="shared" si="11"/>
        <v>0</v>
      </c>
    </row>
    <row r="51" spans="1:35" s="39" customFormat="1" ht="26.25" hidden="1" customHeight="1" x14ac:dyDescent="0.45">
      <c r="A51" s="26"/>
      <c r="B51" s="27"/>
      <c r="C51" s="28"/>
      <c r="D51" s="29"/>
      <c r="E51" s="30">
        <f t="shared" si="6"/>
        <v>0</v>
      </c>
      <c r="F51" s="31"/>
      <c r="G51" s="31"/>
      <c r="H51" s="32">
        <f t="shared" ref="H51:H57" si="17">E51-G51-F51</f>
        <v>0</v>
      </c>
      <c r="I51" s="33"/>
      <c r="J51" s="34">
        <f t="shared" si="8"/>
        <v>-90</v>
      </c>
      <c r="K51" s="35"/>
      <c r="L51" s="36"/>
      <c r="M51" s="37"/>
      <c r="N51" s="91"/>
      <c r="O51" s="107"/>
      <c r="P51" s="36"/>
      <c r="Q51" s="38"/>
      <c r="R51" s="211"/>
      <c r="S51" s="212"/>
      <c r="T51" s="212"/>
      <c r="U51" s="212"/>
      <c r="V51" s="213"/>
      <c r="W51" s="45" t="s">
        <v>18</v>
      </c>
      <c r="X51" s="146"/>
      <c r="Y51" s="147" t="s">
        <v>45</v>
      </c>
      <c r="Z51" s="148"/>
      <c r="AA51" s="149">
        <f t="shared" si="15"/>
        <v>0</v>
      </c>
      <c r="AB51" s="150"/>
      <c r="AC51" s="151" t="s">
        <v>45</v>
      </c>
      <c r="AD51" s="152"/>
      <c r="AE51" s="153">
        <f t="shared" si="10"/>
        <v>0</v>
      </c>
      <c r="AF51" s="154"/>
      <c r="AG51" s="155" t="s">
        <v>45</v>
      </c>
      <c r="AH51" s="156"/>
      <c r="AI51" s="157">
        <f t="shared" si="11"/>
        <v>0</v>
      </c>
    </row>
    <row r="52" spans="1:35" s="39" customFormat="1" ht="26.25" hidden="1" customHeight="1" x14ac:dyDescent="0.45">
      <c r="A52" s="26"/>
      <c r="B52" s="27"/>
      <c r="C52" s="28"/>
      <c r="D52" s="29"/>
      <c r="E52" s="30">
        <f t="shared" si="6"/>
        <v>0</v>
      </c>
      <c r="F52" s="31"/>
      <c r="G52" s="31"/>
      <c r="H52" s="32">
        <f t="shared" si="17"/>
        <v>0</v>
      </c>
      <c r="I52" s="33"/>
      <c r="J52" s="34">
        <f t="shared" si="8"/>
        <v>-90</v>
      </c>
      <c r="K52" s="35"/>
      <c r="L52" s="36"/>
      <c r="M52" s="37"/>
      <c r="N52" s="91"/>
      <c r="O52" s="107"/>
      <c r="P52" s="36"/>
      <c r="Q52" s="38"/>
      <c r="R52" s="211"/>
      <c r="S52" s="212"/>
      <c r="T52" s="212"/>
      <c r="U52" s="212"/>
      <c r="V52" s="213"/>
      <c r="W52" s="45" t="s">
        <v>18</v>
      </c>
      <c r="X52" s="146"/>
      <c r="Y52" s="147" t="s">
        <v>45</v>
      </c>
      <c r="Z52" s="148"/>
      <c r="AA52" s="149">
        <f t="shared" si="15"/>
        <v>0</v>
      </c>
      <c r="AB52" s="150"/>
      <c r="AC52" s="151" t="s">
        <v>45</v>
      </c>
      <c r="AD52" s="152"/>
      <c r="AE52" s="153">
        <f t="shared" si="10"/>
        <v>0</v>
      </c>
      <c r="AF52" s="154"/>
      <c r="AG52" s="155" t="s">
        <v>45</v>
      </c>
      <c r="AH52" s="156"/>
      <c r="AI52" s="157">
        <f t="shared" si="11"/>
        <v>0</v>
      </c>
    </row>
    <row r="53" spans="1:35" s="39" customFormat="1" ht="26.25" hidden="1" customHeight="1" x14ac:dyDescent="0.45">
      <c r="A53" s="26"/>
      <c r="B53" s="27"/>
      <c r="C53" s="28"/>
      <c r="D53" s="29"/>
      <c r="E53" s="30">
        <f t="shared" si="6"/>
        <v>0</v>
      </c>
      <c r="F53" s="31"/>
      <c r="G53" s="31"/>
      <c r="H53" s="32">
        <f t="shared" si="17"/>
        <v>0</v>
      </c>
      <c r="I53" s="33"/>
      <c r="J53" s="34">
        <f t="shared" si="8"/>
        <v>-90</v>
      </c>
      <c r="K53" s="35"/>
      <c r="L53" s="36"/>
      <c r="M53" s="37"/>
      <c r="N53" s="91"/>
      <c r="O53" s="107"/>
      <c r="P53" s="36"/>
      <c r="Q53" s="38"/>
      <c r="R53" s="211"/>
      <c r="S53" s="212"/>
      <c r="T53" s="212"/>
      <c r="U53" s="212"/>
      <c r="V53" s="213"/>
      <c r="W53" s="45" t="s">
        <v>18</v>
      </c>
      <c r="X53" s="146"/>
      <c r="Y53" s="147" t="s">
        <v>45</v>
      </c>
      <c r="Z53" s="148"/>
      <c r="AA53" s="149">
        <f t="shared" si="15"/>
        <v>0</v>
      </c>
      <c r="AB53" s="150"/>
      <c r="AC53" s="151" t="s">
        <v>45</v>
      </c>
      <c r="AD53" s="152"/>
      <c r="AE53" s="153">
        <f t="shared" si="10"/>
        <v>0</v>
      </c>
      <c r="AF53" s="154"/>
      <c r="AG53" s="155" t="s">
        <v>45</v>
      </c>
      <c r="AH53" s="156"/>
      <c r="AI53" s="157">
        <f t="shared" si="11"/>
        <v>0</v>
      </c>
    </row>
    <row r="54" spans="1:35" s="39" customFormat="1" ht="26.25" hidden="1" customHeight="1" x14ac:dyDescent="0.45">
      <c r="A54" s="26"/>
      <c r="B54" s="27"/>
      <c r="C54" s="28"/>
      <c r="D54" s="29"/>
      <c r="E54" s="30">
        <f t="shared" si="6"/>
        <v>0</v>
      </c>
      <c r="F54" s="31"/>
      <c r="G54" s="31"/>
      <c r="H54" s="32">
        <f t="shared" si="17"/>
        <v>0</v>
      </c>
      <c r="I54" s="33"/>
      <c r="J54" s="34">
        <f t="shared" si="8"/>
        <v>-90</v>
      </c>
      <c r="K54" s="35"/>
      <c r="L54" s="36"/>
      <c r="M54" s="37"/>
      <c r="N54" s="91"/>
      <c r="O54" s="107"/>
      <c r="P54" s="36"/>
      <c r="Q54" s="38"/>
      <c r="R54" s="211"/>
      <c r="S54" s="212"/>
      <c r="T54" s="212"/>
      <c r="U54" s="212"/>
      <c r="V54" s="213"/>
      <c r="W54" s="45" t="s">
        <v>18</v>
      </c>
      <c r="X54" s="146"/>
      <c r="Y54" s="147" t="s">
        <v>45</v>
      </c>
      <c r="Z54" s="148"/>
      <c r="AA54" s="149">
        <f t="shared" si="15"/>
        <v>0</v>
      </c>
      <c r="AB54" s="150"/>
      <c r="AC54" s="151" t="s">
        <v>45</v>
      </c>
      <c r="AD54" s="152"/>
      <c r="AE54" s="153">
        <f t="shared" si="10"/>
        <v>0</v>
      </c>
      <c r="AF54" s="154"/>
      <c r="AG54" s="155" t="s">
        <v>45</v>
      </c>
      <c r="AH54" s="156"/>
      <c r="AI54" s="157">
        <f t="shared" si="11"/>
        <v>0</v>
      </c>
    </row>
    <row r="55" spans="1:35" s="39" customFormat="1" ht="26.25" hidden="1" customHeight="1" x14ac:dyDescent="0.45">
      <c r="A55" s="26"/>
      <c r="B55" s="27"/>
      <c r="C55" s="28"/>
      <c r="D55" s="29"/>
      <c r="E55" s="30">
        <f t="shared" si="6"/>
        <v>0</v>
      </c>
      <c r="F55" s="31"/>
      <c r="G55" s="31"/>
      <c r="H55" s="32">
        <f t="shared" si="17"/>
        <v>0</v>
      </c>
      <c r="I55" s="33"/>
      <c r="J55" s="34">
        <f t="shared" si="8"/>
        <v>-90</v>
      </c>
      <c r="K55" s="35"/>
      <c r="L55" s="36"/>
      <c r="M55" s="37"/>
      <c r="N55" s="91"/>
      <c r="O55" s="107"/>
      <c r="P55" s="36"/>
      <c r="Q55" s="38"/>
      <c r="R55" s="211"/>
      <c r="S55" s="212"/>
      <c r="T55" s="212"/>
      <c r="U55" s="212"/>
      <c r="V55" s="213"/>
      <c r="W55" s="45" t="s">
        <v>18</v>
      </c>
      <c r="X55" s="146"/>
      <c r="Y55" s="147" t="s">
        <v>45</v>
      </c>
      <c r="Z55" s="148"/>
      <c r="AA55" s="149">
        <f t="shared" si="15"/>
        <v>0</v>
      </c>
      <c r="AB55" s="150"/>
      <c r="AC55" s="151" t="s">
        <v>45</v>
      </c>
      <c r="AD55" s="152"/>
      <c r="AE55" s="153">
        <f t="shared" si="10"/>
        <v>0</v>
      </c>
      <c r="AF55" s="154"/>
      <c r="AG55" s="155" t="s">
        <v>45</v>
      </c>
      <c r="AH55" s="156"/>
      <c r="AI55" s="157">
        <f t="shared" si="11"/>
        <v>0</v>
      </c>
    </row>
    <row r="56" spans="1:35" s="39" customFormat="1" ht="26.25" hidden="1" customHeight="1" x14ac:dyDescent="0.45">
      <c r="A56" s="26"/>
      <c r="B56" s="27"/>
      <c r="C56" s="28"/>
      <c r="D56" s="29"/>
      <c r="E56" s="30">
        <f t="shared" si="6"/>
        <v>0</v>
      </c>
      <c r="F56" s="31"/>
      <c r="G56" s="31"/>
      <c r="H56" s="32">
        <f t="shared" si="17"/>
        <v>0</v>
      </c>
      <c r="I56" s="33"/>
      <c r="J56" s="34">
        <f t="shared" si="8"/>
        <v>-90</v>
      </c>
      <c r="K56" s="35"/>
      <c r="L56" s="36"/>
      <c r="M56" s="37"/>
      <c r="N56" s="91"/>
      <c r="O56" s="107"/>
      <c r="P56" s="36"/>
      <c r="Q56" s="38"/>
      <c r="R56" s="211"/>
      <c r="S56" s="212"/>
      <c r="T56" s="212"/>
      <c r="U56" s="212"/>
      <c r="V56" s="213"/>
      <c r="W56" s="45" t="s">
        <v>18</v>
      </c>
      <c r="X56" s="146"/>
      <c r="Y56" s="147" t="s">
        <v>45</v>
      </c>
      <c r="Z56" s="148"/>
      <c r="AA56" s="149">
        <f t="shared" si="15"/>
        <v>0</v>
      </c>
      <c r="AB56" s="150"/>
      <c r="AC56" s="151" t="s">
        <v>45</v>
      </c>
      <c r="AD56" s="152"/>
      <c r="AE56" s="153">
        <f t="shared" si="10"/>
        <v>0</v>
      </c>
      <c r="AF56" s="154"/>
      <c r="AG56" s="155" t="s">
        <v>45</v>
      </c>
      <c r="AH56" s="156"/>
      <c r="AI56" s="157">
        <f t="shared" si="11"/>
        <v>0</v>
      </c>
    </row>
    <row r="57" spans="1:35" s="39" customFormat="1" ht="26.25" hidden="1" customHeight="1" x14ac:dyDescent="0.45">
      <c r="A57" s="26"/>
      <c r="B57" s="27"/>
      <c r="C57" s="28"/>
      <c r="D57" s="29"/>
      <c r="E57" s="30">
        <f t="shared" si="6"/>
        <v>0</v>
      </c>
      <c r="F57" s="31"/>
      <c r="G57" s="31"/>
      <c r="H57" s="32">
        <f t="shared" si="17"/>
        <v>0</v>
      </c>
      <c r="I57" s="33"/>
      <c r="J57" s="34">
        <f t="shared" si="8"/>
        <v>-90</v>
      </c>
      <c r="K57" s="35"/>
      <c r="L57" s="36"/>
      <c r="M57" s="37"/>
      <c r="N57" s="91"/>
      <c r="O57" s="107"/>
      <c r="P57" s="36"/>
      <c r="Q57" s="38"/>
      <c r="R57" s="211"/>
      <c r="S57" s="212"/>
      <c r="T57" s="212"/>
      <c r="U57" s="212"/>
      <c r="V57" s="213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 x14ac:dyDescent="0.45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8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23"/>
      <c r="S58" s="224"/>
      <c r="T58" s="224"/>
      <c r="U58" s="224"/>
      <c r="V58" s="225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 x14ac:dyDescent="0.5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26"/>
      <c r="S59" s="227"/>
      <c r="T59" s="227"/>
      <c r="U59" s="227"/>
      <c r="V59" s="228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 x14ac:dyDescent="0.45">
      <c r="B60" s="64"/>
      <c r="D60" s="65"/>
      <c r="E60" s="66">
        <f>SUM(E2:E59)</f>
        <v>198</v>
      </c>
      <c r="F60" s="67">
        <f>SUM(F2:F59)</f>
        <v>10</v>
      </c>
      <c r="G60" s="67">
        <f>SUM(G2:G59)</f>
        <v>6</v>
      </c>
      <c r="H60" s="68">
        <f>E60-F60-G60</f>
        <v>182</v>
      </c>
      <c r="I60" s="69">
        <f>SUM(I2:I59)</f>
        <v>189</v>
      </c>
      <c r="J60" s="70" t="e">
        <f t="shared" ref="J60:Q60" si="18">SUM(J2:J59)</f>
        <v>#VALUE!</v>
      </c>
      <c r="K60" s="71">
        <f>SUM(K2:K59)</f>
        <v>88</v>
      </c>
      <c r="L60" s="72">
        <f>SUM(L2:L59)</f>
        <v>8</v>
      </c>
      <c r="M60" s="73">
        <f t="shared" si="18"/>
        <v>28</v>
      </c>
      <c r="N60" s="94">
        <f t="shared" si="18"/>
        <v>64</v>
      </c>
      <c r="O60" s="105">
        <f>SUM(O2:O59)</f>
        <v>4</v>
      </c>
      <c r="P60" s="99">
        <f t="shared" si="18"/>
        <v>5</v>
      </c>
      <c r="Q60" s="73">
        <f t="shared" si="18"/>
        <v>2</v>
      </c>
      <c r="R60" s="74">
        <f>SUM(L60:Q60)</f>
        <v>111</v>
      </c>
      <c r="S60" s="229" t="s">
        <v>19</v>
      </c>
      <c r="T60" s="230"/>
      <c r="U60" s="230"/>
      <c r="V60" s="231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 x14ac:dyDescent="0.5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20"/>
      <c r="T61" s="221"/>
      <c r="U61" s="221"/>
      <c r="V61" s="222"/>
    </row>
    <row r="62" spans="1:35" s="75" customFormat="1" x14ac:dyDescent="0.45">
      <c r="A62"/>
      <c r="B62" s="1"/>
      <c r="I62" s="85">
        <f>I60+G60</f>
        <v>195</v>
      </c>
      <c r="J62" s="63"/>
      <c r="K62" s="86"/>
      <c r="M62" s="75">
        <f>L60+M60</f>
        <v>36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 x14ac:dyDescent="0.45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7" priority="1" stopIfTrue="1" operator="equal">
      <formula>-90</formula>
    </cfRule>
  </conditionalFormatting>
  <conditionalFormatting sqref="J3:J58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2595-7A67-4BB1-9F92-BC012955E652}">
  <sheetPr>
    <pageSetUpPr fitToPage="1"/>
  </sheetPr>
  <dimension ref="A1:W33"/>
  <sheetViews>
    <sheetView tabSelected="1" zoomScale="120" zoomScaleNormal="120" workbookViewId="0">
      <selection activeCell="R2" sqref="R2"/>
    </sheetView>
  </sheetViews>
  <sheetFormatPr defaultColWidth="9" defaultRowHeight="12" x14ac:dyDescent="0.4"/>
  <cols>
    <col min="1" max="1" width="9" style="87"/>
    <col min="2" max="9" width="3.265625" style="109" customWidth="1"/>
    <col min="10" max="10" width="9" style="87"/>
    <col min="11" max="11" width="4.46484375" style="87" customWidth="1"/>
    <col min="12" max="16384" width="9" style="87"/>
  </cols>
  <sheetData>
    <row r="1" spans="1:23" ht="52.5" customHeight="1" x14ac:dyDescent="0.85">
      <c r="A1" s="331" t="s">
        <v>46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</row>
    <row r="2" spans="1:23" s="108" customFormat="1" ht="52.15" x14ac:dyDescent="0.45">
      <c r="B2" s="110" t="s">
        <v>34</v>
      </c>
      <c r="C2" s="110" t="s">
        <v>35</v>
      </c>
      <c r="D2" s="110" t="s">
        <v>36</v>
      </c>
      <c r="E2" s="110" t="s">
        <v>37</v>
      </c>
      <c r="F2" s="110" t="s">
        <v>4</v>
      </c>
      <c r="G2" s="110" t="s">
        <v>38</v>
      </c>
      <c r="H2" s="110" t="s">
        <v>13</v>
      </c>
      <c r="I2" s="110" t="s">
        <v>39</v>
      </c>
      <c r="K2" s="108" t="s">
        <v>41</v>
      </c>
      <c r="L2" s="120" t="s">
        <v>35</v>
      </c>
      <c r="M2" s="120" t="s">
        <v>36</v>
      </c>
      <c r="N2" s="120" t="s">
        <v>37</v>
      </c>
      <c r="O2" s="120" t="s">
        <v>4</v>
      </c>
      <c r="P2" s="120" t="s">
        <v>38</v>
      </c>
      <c r="Q2" s="120" t="s">
        <v>13</v>
      </c>
      <c r="R2" s="110" t="s">
        <v>39</v>
      </c>
    </row>
    <row r="3" spans="1:23" x14ac:dyDescent="0.4">
      <c r="A3" s="192" t="s">
        <v>27</v>
      </c>
      <c r="B3" s="111">
        <f>'m04.01'!$I$60</f>
        <v>123</v>
      </c>
      <c r="C3" s="111">
        <f>'m04.01'!$L$60</f>
        <v>0</v>
      </c>
      <c r="D3" s="111">
        <f>'m04.01'!$M$60</f>
        <v>12</v>
      </c>
      <c r="E3" s="111">
        <f>'m04.01'!$N$60</f>
        <v>44</v>
      </c>
      <c r="F3" s="111">
        <f>'m04.01'!$O$60</f>
        <v>12</v>
      </c>
      <c r="G3" s="111">
        <f>'m04.01'!$P$60</f>
        <v>1</v>
      </c>
      <c r="H3" s="111">
        <f>'m04.01'!$Q$60</f>
        <v>1</v>
      </c>
      <c r="I3" s="111">
        <f>'m04.01'!$K$60</f>
        <v>62</v>
      </c>
      <c r="J3" s="119" t="str">
        <f t="shared" ref="J3:J9" si="0">A3</f>
        <v>Monday</v>
      </c>
      <c r="K3" s="115">
        <f>I3/$B3</f>
        <v>0.50406504065040647</v>
      </c>
      <c r="L3" s="121">
        <f>C3/$B3</f>
        <v>0</v>
      </c>
      <c r="M3" s="121">
        <f t="shared" ref="M3:R9" si="1">D3/$B3</f>
        <v>9.7560975609756101E-2</v>
      </c>
      <c r="N3" s="121">
        <f t="shared" si="1"/>
        <v>0.35772357723577236</v>
      </c>
      <c r="O3" s="121">
        <f t="shared" si="1"/>
        <v>9.7560975609756101E-2</v>
      </c>
      <c r="P3" s="121">
        <f t="shared" si="1"/>
        <v>8.130081300813009E-3</v>
      </c>
      <c r="Q3" s="121">
        <f>H3/$B3</f>
        <v>8.130081300813009E-3</v>
      </c>
      <c r="R3" s="121">
        <f>I3/$B3</f>
        <v>0.50406504065040647</v>
      </c>
    </row>
    <row r="4" spans="1:23" x14ac:dyDescent="0.4">
      <c r="A4" s="192" t="s">
        <v>28</v>
      </c>
      <c r="B4" s="111">
        <f>'Tu04.02'!$I$60</f>
        <v>81</v>
      </c>
      <c r="C4" s="111">
        <f>'Tu04.02'!$L$60</f>
        <v>14</v>
      </c>
      <c r="D4" s="111">
        <f>'Tu04.02'!$M$60</f>
        <v>11</v>
      </c>
      <c r="E4" s="111">
        <f>'Tu04.02'!$N$60</f>
        <v>18</v>
      </c>
      <c r="F4" s="111">
        <f>'Tu04.02'!$O$60</f>
        <v>3</v>
      </c>
      <c r="G4" s="111">
        <f>'Tu04.02'!$P$60</f>
        <v>1</v>
      </c>
      <c r="H4" s="111">
        <f>'Tu04.02'!$Q$60</f>
        <v>0</v>
      </c>
      <c r="I4" s="111">
        <f>'Tu04.02'!$K$60</f>
        <v>36</v>
      </c>
      <c r="J4" s="119" t="str">
        <f t="shared" si="0"/>
        <v>Tuesday</v>
      </c>
      <c r="K4" s="115">
        <f t="shared" ref="K4:K9" si="2">I4/B4</f>
        <v>0.44444444444444442</v>
      </c>
      <c r="L4" s="121">
        <f t="shared" ref="L4:L9" si="3">C4/$B4</f>
        <v>0.1728395061728395</v>
      </c>
      <c r="M4" s="121">
        <f t="shared" si="1"/>
        <v>0.13580246913580246</v>
      </c>
      <c r="N4" s="121">
        <f t="shared" si="1"/>
        <v>0.22222222222222221</v>
      </c>
      <c r="O4" s="121">
        <f t="shared" si="1"/>
        <v>3.7037037037037035E-2</v>
      </c>
      <c r="P4" s="121">
        <f t="shared" si="1"/>
        <v>1.2345679012345678E-2</v>
      </c>
      <c r="Q4" s="121">
        <f t="shared" si="1"/>
        <v>0</v>
      </c>
      <c r="R4" s="121">
        <f t="shared" si="1"/>
        <v>0.44444444444444442</v>
      </c>
    </row>
    <row r="5" spans="1:23" x14ac:dyDescent="0.4">
      <c r="A5" s="192" t="s">
        <v>29</v>
      </c>
      <c r="B5" s="111">
        <f>'W04.03'!$I$60</f>
        <v>47</v>
      </c>
      <c r="C5" s="111">
        <f>'W04.03'!$L$60</f>
        <v>0</v>
      </c>
      <c r="D5" s="111">
        <f>'W04.03'!$M$60</f>
        <v>1</v>
      </c>
      <c r="E5" s="111">
        <f>'W04.03'!$N$60</f>
        <v>20</v>
      </c>
      <c r="F5" s="111">
        <f>'W04.03'!$O$60</f>
        <v>1</v>
      </c>
      <c r="G5" s="111">
        <f>'W04.03'!$P$60</f>
        <v>2</v>
      </c>
      <c r="H5" s="111">
        <f>'W04.03'!$Q$60</f>
        <v>0</v>
      </c>
      <c r="I5" s="111">
        <f>'W04.03'!$K$60</f>
        <v>26</v>
      </c>
      <c r="J5" s="119" t="str">
        <f t="shared" si="0"/>
        <v>Wednesday</v>
      </c>
      <c r="K5" s="115">
        <f t="shared" si="2"/>
        <v>0.55319148936170215</v>
      </c>
      <c r="L5" s="121">
        <f t="shared" si="3"/>
        <v>0</v>
      </c>
      <c r="M5" s="121">
        <f t="shared" si="1"/>
        <v>2.1276595744680851E-2</v>
      </c>
      <c r="N5" s="121">
        <f t="shared" si="1"/>
        <v>0.42553191489361702</v>
      </c>
      <c r="O5" s="121">
        <f t="shared" si="1"/>
        <v>2.1276595744680851E-2</v>
      </c>
      <c r="P5" s="121">
        <f t="shared" si="1"/>
        <v>4.2553191489361701E-2</v>
      </c>
      <c r="Q5" s="121">
        <f t="shared" si="1"/>
        <v>0</v>
      </c>
      <c r="R5" s="121">
        <f t="shared" si="1"/>
        <v>0.55319148936170215</v>
      </c>
    </row>
    <row r="6" spans="1:23" x14ac:dyDescent="0.4">
      <c r="A6" s="192" t="s">
        <v>30</v>
      </c>
      <c r="B6" s="111">
        <f>'Th04.04'!$I$60</f>
        <v>119</v>
      </c>
      <c r="C6" s="111">
        <f>'Th04.04'!$L$60</f>
        <v>0</v>
      </c>
      <c r="D6" s="111">
        <f>'Th04.04'!$M$60</f>
        <v>12</v>
      </c>
      <c r="E6" s="111">
        <f>'Th04.04'!$N$60</f>
        <v>28</v>
      </c>
      <c r="F6" s="111">
        <f>'Th04.04'!$O$60</f>
        <v>8</v>
      </c>
      <c r="G6" s="111">
        <f>'Th04.04'!$P$60</f>
        <v>2</v>
      </c>
      <c r="H6" s="111">
        <f>'Th04.04'!$Q$60</f>
        <v>3</v>
      </c>
      <c r="I6" s="111">
        <f>'Th04.04'!$K$60</f>
        <v>70</v>
      </c>
      <c r="J6" s="119" t="str">
        <f t="shared" si="0"/>
        <v>Thursday</v>
      </c>
      <c r="K6" s="115">
        <f t="shared" si="2"/>
        <v>0.58823529411764708</v>
      </c>
      <c r="L6" s="121">
        <f t="shared" si="3"/>
        <v>0</v>
      </c>
      <c r="M6" s="121">
        <f t="shared" si="1"/>
        <v>0.10084033613445378</v>
      </c>
      <c r="N6" s="121">
        <f t="shared" si="1"/>
        <v>0.23529411764705882</v>
      </c>
      <c r="O6" s="121">
        <f t="shared" si="1"/>
        <v>6.7226890756302518E-2</v>
      </c>
      <c r="P6" s="121">
        <f t="shared" si="1"/>
        <v>1.680672268907563E-2</v>
      </c>
      <c r="Q6" s="121">
        <f t="shared" si="1"/>
        <v>2.5210084033613446E-2</v>
      </c>
      <c r="R6" s="121">
        <f t="shared" si="1"/>
        <v>0.58823529411764708</v>
      </c>
    </row>
    <row r="7" spans="1:23" x14ac:dyDescent="0.4">
      <c r="A7" s="192" t="s">
        <v>31</v>
      </c>
      <c r="B7" s="111">
        <f>'F04.05'!$I$60</f>
        <v>158</v>
      </c>
      <c r="C7" s="111">
        <f>'F04.05'!$L$60</f>
        <v>0</v>
      </c>
      <c r="D7" s="111">
        <f>'F04.05'!$M$60</f>
        <v>28</v>
      </c>
      <c r="E7" s="111">
        <f>'F04.05'!$N$60</f>
        <v>44</v>
      </c>
      <c r="F7" s="111">
        <f>'F04.05'!$O$60</f>
        <v>7</v>
      </c>
      <c r="G7" s="111">
        <f>'F04.05'!$P$60</f>
        <v>2</v>
      </c>
      <c r="H7" s="111">
        <f>'F04.05'!$Q$60</f>
        <v>1</v>
      </c>
      <c r="I7" s="111">
        <f>'F04.05'!$K$60</f>
        <v>86</v>
      </c>
      <c r="J7" s="119" t="str">
        <f t="shared" si="0"/>
        <v>Friday</v>
      </c>
      <c r="K7" s="115">
        <f t="shared" si="2"/>
        <v>0.54430379746835444</v>
      </c>
      <c r="L7" s="121">
        <f t="shared" si="3"/>
        <v>0</v>
      </c>
      <c r="M7" s="121">
        <f t="shared" si="1"/>
        <v>0.17721518987341772</v>
      </c>
      <c r="N7" s="121">
        <f t="shared" si="1"/>
        <v>0.27848101265822783</v>
      </c>
      <c r="O7" s="121">
        <f t="shared" si="1"/>
        <v>4.4303797468354431E-2</v>
      </c>
      <c r="P7" s="121">
        <f t="shared" si="1"/>
        <v>1.2658227848101266E-2</v>
      </c>
      <c r="Q7" s="121">
        <f t="shared" si="1"/>
        <v>6.3291139240506328E-3</v>
      </c>
      <c r="R7" s="121">
        <f t="shared" si="1"/>
        <v>0.54430379746835444</v>
      </c>
    </row>
    <row r="8" spans="1:23" x14ac:dyDescent="0.4">
      <c r="A8" s="192" t="s">
        <v>32</v>
      </c>
      <c r="B8" s="111">
        <f>'Sa04.06'!$I$60</f>
        <v>128</v>
      </c>
      <c r="C8" s="111">
        <f>'Sa04.06'!$L$60</f>
        <v>14</v>
      </c>
      <c r="D8" s="111">
        <f>'Sa04.06'!$M$60</f>
        <v>13</v>
      </c>
      <c r="E8" s="111">
        <f>'Sa04.06'!$N$60</f>
        <v>32</v>
      </c>
      <c r="F8" s="111">
        <f>'Sa04.06'!$O$60</f>
        <v>3</v>
      </c>
      <c r="G8" s="111">
        <f>'Sa04.06'!$P$60</f>
        <v>6</v>
      </c>
      <c r="H8" s="111">
        <f>'Sa04.06'!$Q$60</f>
        <v>5</v>
      </c>
      <c r="I8" s="111">
        <f>'Sa04.06'!$K$60</f>
        <v>66</v>
      </c>
      <c r="J8" s="119" t="str">
        <f t="shared" si="0"/>
        <v>Saturday</v>
      </c>
      <c r="K8" s="115">
        <f t="shared" si="2"/>
        <v>0.515625</v>
      </c>
      <c r="L8" s="121">
        <f t="shared" si="3"/>
        <v>0.109375</v>
      </c>
      <c r="M8" s="121">
        <f t="shared" si="1"/>
        <v>0.1015625</v>
      </c>
      <c r="N8" s="121">
        <f t="shared" si="1"/>
        <v>0.25</v>
      </c>
      <c r="O8" s="121">
        <f t="shared" si="1"/>
        <v>2.34375E-2</v>
      </c>
      <c r="P8" s="121">
        <f t="shared" si="1"/>
        <v>4.6875E-2</v>
      </c>
      <c r="Q8" s="121">
        <f t="shared" si="1"/>
        <v>3.90625E-2</v>
      </c>
      <c r="R8" s="121">
        <f t="shared" si="1"/>
        <v>0.515625</v>
      </c>
    </row>
    <row r="9" spans="1:23" x14ac:dyDescent="0.4">
      <c r="A9" s="192" t="s">
        <v>33</v>
      </c>
      <c r="B9" s="111">
        <f>'Su04.07'!$I$60</f>
        <v>189</v>
      </c>
      <c r="C9" s="111">
        <f>'Su04.07'!$L$60</f>
        <v>8</v>
      </c>
      <c r="D9" s="111">
        <f>'Su04.07'!$M$60</f>
        <v>28</v>
      </c>
      <c r="E9" s="111">
        <f>'Su04.07'!$N$60</f>
        <v>64</v>
      </c>
      <c r="F9" s="111">
        <f>'Su04.07'!$O$60</f>
        <v>4</v>
      </c>
      <c r="G9" s="111">
        <f>'Su04.07'!$P$60</f>
        <v>5</v>
      </c>
      <c r="H9" s="111">
        <f>'Su04.07'!$Q$60</f>
        <v>2</v>
      </c>
      <c r="I9" s="111">
        <f>'Su04.07'!$K$60</f>
        <v>88</v>
      </c>
      <c r="J9" s="119" t="str">
        <f t="shared" si="0"/>
        <v>Sunday</v>
      </c>
      <c r="K9" s="115">
        <f t="shared" si="2"/>
        <v>0.46560846560846558</v>
      </c>
      <c r="L9" s="121">
        <f t="shared" si="3"/>
        <v>4.2328042328042326E-2</v>
      </c>
      <c r="M9" s="121">
        <f t="shared" si="1"/>
        <v>0.14814814814814814</v>
      </c>
      <c r="N9" s="121">
        <f t="shared" si="1"/>
        <v>0.33862433862433861</v>
      </c>
      <c r="O9" s="121">
        <f t="shared" si="1"/>
        <v>2.1164021164021163E-2</v>
      </c>
      <c r="P9" s="121">
        <f t="shared" si="1"/>
        <v>2.6455026455026454E-2</v>
      </c>
      <c r="Q9" s="121">
        <f t="shared" si="1"/>
        <v>1.0582010582010581E-2</v>
      </c>
      <c r="R9" s="121">
        <f t="shared" si="1"/>
        <v>0.46560846560846558</v>
      </c>
    </row>
    <row r="10" spans="1:23" ht="46.5" x14ac:dyDescent="0.4">
      <c r="B10" s="122" t="str">
        <f>B2</f>
        <v># Printed</v>
      </c>
      <c r="C10" s="123" t="str">
        <f t="shared" ref="C10:I10" si="4">C2</f>
        <v>Bypass</v>
      </c>
      <c r="D10" s="124" t="str">
        <f t="shared" si="4"/>
        <v>No Show</v>
      </c>
      <c r="E10" s="125" t="str">
        <f t="shared" si="4"/>
        <v>Declined</v>
      </c>
      <c r="F10" s="126" t="str">
        <f t="shared" si="4"/>
        <v>Duplicates</v>
      </c>
      <c r="G10" s="127" t="str">
        <f t="shared" si="4"/>
        <v>Digital-only</v>
      </c>
      <c r="H10" s="128" t="str">
        <f t="shared" si="4"/>
        <v>Stolen</v>
      </c>
      <c r="I10" s="129" t="str">
        <f t="shared" si="4"/>
        <v># Sold</v>
      </c>
    </row>
    <row r="11" spans="1:23" ht="30.75" customHeight="1" x14ac:dyDescent="0.4">
      <c r="A11" s="112" t="s">
        <v>40</v>
      </c>
      <c r="B11" s="113">
        <f>SUM(B3:B9)</f>
        <v>845</v>
      </c>
      <c r="C11" s="113">
        <f t="shared" ref="C11:I11" si="5">SUM(C3:C9)</f>
        <v>36</v>
      </c>
      <c r="D11" s="113">
        <f t="shared" si="5"/>
        <v>105</v>
      </c>
      <c r="E11" s="113">
        <f t="shared" si="5"/>
        <v>250</v>
      </c>
      <c r="F11" s="113">
        <f t="shared" si="5"/>
        <v>38</v>
      </c>
      <c r="G11" s="113">
        <f t="shared" si="5"/>
        <v>19</v>
      </c>
      <c r="H11" s="113">
        <f t="shared" si="5"/>
        <v>12</v>
      </c>
      <c r="I11" s="113">
        <f t="shared" si="5"/>
        <v>434</v>
      </c>
    </row>
    <row r="32" ht="6" customHeight="1" x14ac:dyDescent="0.4"/>
    <row r="33" ht="6" customHeight="1" x14ac:dyDescent="0.4"/>
  </sheetData>
  <mergeCells count="1">
    <mergeCell ref="A1:W1"/>
  </mergeCells>
  <phoneticPr fontId="17" type="noConversion"/>
  <printOptions horizontalCentered="1"/>
  <pageMargins left="0.25" right="0.25" top="0.25" bottom="0" header="0.3" footer="0.3"/>
  <pageSetup scale="6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00.00</vt:lpstr>
      <vt:lpstr>m04.01</vt:lpstr>
      <vt:lpstr>Tu04.02</vt:lpstr>
      <vt:lpstr>W04.03</vt:lpstr>
      <vt:lpstr>Th04.04</vt:lpstr>
      <vt:lpstr>F04.05</vt:lpstr>
      <vt:lpstr>Sa04.06</vt:lpstr>
      <vt:lpstr>Su04.07</vt:lpstr>
      <vt:lpstr>SUM</vt:lpstr>
      <vt:lpstr>ALL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2024-04-15T15:25:17Z</cp:lastPrinted>
  <dcterms:created xsi:type="dcterms:W3CDTF">2024-02-21T16:27:09Z</dcterms:created>
  <dcterms:modified xsi:type="dcterms:W3CDTF">2024-04-29T15:03:42Z</dcterms:modified>
</cp:coreProperties>
</file>