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1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12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13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harts/chart14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5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6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7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4.xml" ContentType="application/vnd.openxmlformats-officedocument.drawing+xml"/>
  <Override PartName="/xl/charts/chart18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9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20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/>
  <mc:AlternateContent xmlns:mc="http://schemas.openxmlformats.org/markup-compatibility/2006">
    <mc:Choice Requires="x15">
      <x15ac:absPath xmlns:x15ac="http://schemas.microsoft.com/office/spreadsheetml/2010/11/ac" url="https://jowdy-my.sharepoint.com/personal/blair_jowdy_com/Documents/JOWDY/00 Tours/00 Schedules Tours Daily/"/>
    </mc:Choice>
  </mc:AlternateContent>
  <xr:revisionPtr revIDLastSave="279" documentId="8_{40EF7A86-9EEF-43ED-92E5-EA7AF39BBD4C}" xr6:coauthVersionLast="47" xr6:coauthVersionMax="47" xr10:uidLastSave="{ED4DD482-3B98-468C-B894-FB836C6025DD}"/>
  <bookViews>
    <workbookView xWindow="28680" yWindow="-120" windowWidth="29040" windowHeight="16440" firstSheet="3" activeTab="13" xr2:uid="{59C6FDF0-EABE-4C73-A749-058760A548E1}"/>
  </bookViews>
  <sheets>
    <sheet name="Sheet1" sheetId="10" r:id="rId1"/>
    <sheet name="00.00" sheetId="1" r:id="rId2"/>
    <sheet name="m03.25" sheetId="2" r:id="rId3"/>
    <sheet name="Tu03.26" sheetId="3" r:id="rId4"/>
    <sheet name="W03.27" sheetId="4" r:id="rId5"/>
    <sheet name="Th03.28" sheetId="5" r:id="rId6"/>
    <sheet name="F03.29" sheetId="6" r:id="rId7"/>
    <sheet name="Sa03.30" sheetId="7" r:id="rId8"/>
    <sheet name="Su03.31" sheetId="8" r:id="rId9"/>
    <sheet name="SUM" sheetId="9" r:id="rId10"/>
    <sheet name="ALL" sheetId="11" r:id="rId11"/>
    <sheet name="PIVOT" sheetId="12" r:id="rId12"/>
    <sheet name="Sheet4" sheetId="13" r:id="rId13"/>
    <sheet name="Sheet4 (2)" sheetId="14" r:id="rId14"/>
  </sheets>
  <definedNames>
    <definedName name="_xlnm._FilterDatabase" localSheetId="12" hidden="1">Sheet4!$A$4:$B$28</definedName>
    <definedName name="_xlnm._FilterDatabase" localSheetId="13" hidden="1">'Sheet4 (2)'!$E$4:$F$28</definedName>
  </definedNames>
  <calcPr calcId="191029"/>
  <pivotCaches>
    <pivotCache cacheId="0" r:id="rId15"/>
    <pivotCache cacheId="18" r:id="rId1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4" l="1"/>
  <c r="A3" i="13"/>
  <c r="AJ85" i="11"/>
  <c r="AF85" i="11"/>
  <c r="AB85" i="11"/>
  <c r="K85" i="11"/>
  <c r="F85" i="11"/>
  <c r="I85" i="11" s="1"/>
  <c r="AJ84" i="11"/>
  <c r="AF84" i="11"/>
  <c r="AB84" i="11"/>
  <c r="K84" i="11"/>
  <c r="F84" i="11"/>
  <c r="I84" i="11" s="1"/>
  <c r="AJ83" i="11"/>
  <c r="AF83" i="11"/>
  <c r="AB83" i="11"/>
  <c r="J83" i="11"/>
  <c r="K83" i="11" s="1"/>
  <c r="I83" i="11"/>
  <c r="F83" i="11"/>
  <c r="AJ82" i="11"/>
  <c r="AF82" i="11"/>
  <c r="AB82" i="11"/>
  <c r="J82" i="11"/>
  <c r="K82" i="11" s="1"/>
  <c r="F82" i="11"/>
  <c r="I82" i="11" s="1"/>
  <c r="AJ81" i="11"/>
  <c r="AF81" i="11"/>
  <c r="AB81" i="11"/>
  <c r="K81" i="11"/>
  <c r="J81" i="11"/>
  <c r="F81" i="11"/>
  <c r="I81" i="11" s="1"/>
  <c r="AJ80" i="11"/>
  <c r="AF80" i="11"/>
  <c r="AB80" i="11"/>
  <c r="J80" i="11"/>
  <c r="K80" i="11" s="1"/>
  <c r="F80" i="11"/>
  <c r="I80" i="11" s="1"/>
  <c r="AJ79" i="11"/>
  <c r="AF79" i="11"/>
  <c r="AB79" i="11"/>
  <c r="AJ78" i="11"/>
  <c r="AF78" i="11"/>
  <c r="AB78" i="11"/>
  <c r="J78" i="11"/>
  <c r="K78" i="11" s="1"/>
  <c r="F78" i="11"/>
  <c r="I78" i="11" s="1"/>
  <c r="AJ77" i="11"/>
  <c r="AF77" i="11"/>
  <c r="AB77" i="11"/>
  <c r="K77" i="11"/>
  <c r="J77" i="11"/>
  <c r="F77" i="11"/>
  <c r="I77" i="11" s="1"/>
  <c r="AJ76" i="11"/>
  <c r="AF76" i="11"/>
  <c r="AB76" i="11"/>
  <c r="J76" i="11"/>
  <c r="K76" i="11" s="1"/>
  <c r="F76" i="11"/>
  <c r="I76" i="11" s="1"/>
  <c r="AJ75" i="11"/>
  <c r="AF75" i="11"/>
  <c r="AB75" i="11"/>
  <c r="J75" i="11"/>
  <c r="K75" i="11" s="1"/>
  <c r="I75" i="11"/>
  <c r="F75" i="11"/>
  <c r="AJ74" i="11"/>
  <c r="AF74" i="11"/>
  <c r="AB74" i="11"/>
  <c r="J74" i="11"/>
  <c r="K74" i="11" s="1"/>
  <c r="F74" i="11"/>
  <c r="I74" i="11" s="1"/>
  <c r="AJ73" i="11"/>
  <c r="AF73" i="11"/>
  <c r="AB73" i="11"/>
  <c r="K73" i="11"/>
  <c r="J73" i="11"/>
  <c r="F73" i="11"/>
  <c r="I73" i="11" s="1"/>
  <c r="AJ72" i="11"/>
  <c r="AF72" i="11"/>
  <c r="AB72" i="11"/>
  <c r="K72" i="11"/>
  <c r="AJ71" i="11"/>
  <c r="AF71" i="11"/>
  <c r="AB71" i="11"/>
  <c r="J71" i="11"/>
  <c r="K71" i="11" s="1"/>
  <c r="F71" i="11"/>
  <c r="I71" i="11" s="1"/>
  <c r="AJ70" i="11"/>
  <c r="AF70" i="11"/>
  <c r="AB70" i="11"/>
  <c r="J70" i="11"/>
  <c r="K70" i="11" s="1"/>
  <c r="I70" i="11"/>
  <c r="F70" i="11"/>
  <c r="AJ69" i="11"/>
  <c r="AF69" i="11"/>
  <c r="AB69" i="11"/>
  <c r="J69" i="11"/>
  <c r="K69" i="11" s="1"/>
  <c r="F69" i="11"/>
  <c r="I69" i="11" s="1"/>
  <c r="AJ68" i="11"/>
  <c r="AF68" i="11"/>
  <c r="AB68" i="11"/>
  <c r="K68" i="11"/>
  <c r="J68" i="11"/>
  <c r="F68" i="11"/>
  <c r="I68" i="11" s="1"/>
  <c r="AJ67" i="11"/>
  <c r="AF67" i="11"/>
  <c r="AB67" i="11"/>
  <c r="J67" i="11"/>
  <c r="K67" i="11" s="1"/>
  <c r="F67" i="11"/>
  <c r="I67" i="11" s="1"/>
  <c r="AJ66" i="11"/>
  <c r="AF66" i="11"/>
  <c r="AB66" i="11"/>
  <c r="J66" i="11"/>
  <c r="K66" i="11" s="1"/>
  <c r="I66" i="11"/>
  <c r="F66" i="11"/>
  <c r="AJ65" i="11"/>
  <c r="AF65" i="11"/>
  <c r="AB65" i="11"/>
  <c r="K65" i="11"/>
  <c r="J65" i="11"/>
  <c r="F65" i="11"/>
  <c r="I65" i="11" s="1"/>
  <c r="AJ64" i="11"/>
  <c r="AF64" i="11"/>
  <c r="AB64" i="11"/>
  <c r="J64" i="11"/>
  <c r="K64" i="11" s="1"/>
  <c r="F64" i="11"/>
  <c r="I64" i="11" s="1"/>
  <c r="AJ63" i="11"/>
  <c r="AF63" i="11"/>
  <c r="AB63" i="11"/>
  <c r="J63" i="11"/>
  <c r="K63" i="11" s="1"/>
  <c r="I63" i="11"/>
  <c r="F63" i="11"/>
  <c r="AJ62" i="11"/>
  <c r="AF62" i="11"/>
  <c r="AB62" i="11"/>
  <c r="K62" i="11"/>
  <c r="J62" i="11"/>
  <c r="F62" i="11"/>
  <c r="I62" i="11" s="1"/>
  <c r="AJ61" i="11"/>
  <c r="AF61" i="11"/>
  <c r="AB61" i="11"/>
  <c r="J61" i="11"/>
  <c r="K61" i="11" s="1"/>
  <c r="F61" i="11"/>
  <c r="I61" i="11" s="1"/>
  <c r="AJ60" i="11"/>
  <c r="AF60" i="11"/>
  <c r="AB60" i="11"/>
  <c r="K60" i="11"/>
  <c r="J60" i="11"/>
  <c r="I60" i="11"/>
  <c r="F60" i="11"/>
  <c r="AJ59" i="11"/>
  <c r="AF59" i="11"/>
  <c r="AB59" i="11"/>
  <c r="J59" i="11"/>
  <c r="K59" i="11" s="1"/>
  <c r="F59" i="11"/>
  <c r="I59" i="11" s="1"/>
  <c r="AJ58" i="11"/>
  <c r="AF58" i="11"/>
  <c r="AB58" i="11"/>
  <c r="J58" i="11"/>
  <c r="K58" i="11" s="1"/>
  <c r="I58" i="11"/>
  <c r="F58" i="11"/>
  <c r="AJ57" i="11"/>
  <c r="AF57" i="11"/>
  <c r="AB57" i="11"/>
  <c r="K57" i="11"/>
  <c r="J57" i="11"/>
  <c r="F57" i="11"/>
  <c r="I57" i="11" s="1"/>
  <c r="AJ56" i="11"/>
  <c r="AF56" i="11"/>
  <c r="AB56" i="11"/>
  <c r="J56" i="11"/>
  <c r="K56" i="11" s="1"/>
  <c r="F56" i="11"/>
  <c r="I56" i="11" s="1"/>
  <c r="AJ55" i="11"/>
  <c r="AF55" i="11"/>
  <c r="AB55" i="11"/>
  <c r="J55" i="11"/>
  <c r="K55" i="11" s="1"/>
  <c r="I55" i="11"/>
  <c r="F55" i="11"/>
  <c r="AJ54" i="11"/>
  <c r="AF54" i="11"/>
  <c r="AB54" i="11"/>
  <c r="J54" i="11"/>
  <c r="K54" i="11" s="1"/>
  <c r="F54" i="11"/>
  <c r="I54" i="11" s="1"/>
  <c r="AJ53" i="11"/>
  <c r="AF53" i="11"/>
  <c r="AB53" i="11"/>
  <c r="J53" i="11"/>
  <c r="K53" i="11" s="1"/>
  <c r="F53" i="11"/>
  <c r="I53" i="11" s="1"/>
  <c r="AJ52" i="11"/>
  <c r="AF52" i="11"/>
  <c r="AB52" i="11"/>
  <c r="J52" i="11"/>
  <c r="K52" i="11" s="1"/>
  <c r="F52" i="11"/>
  <c r="I52" i="11" s="1"/>
  <c r="AJ51" i="11"/>
  <c r="AF51" i="11"/>
  <c r="AB51" i="11"/>
  <c r="J51" i="11"/>
  <c r="K51" i="11" s="1"/>
  <c r="F51" i="11"/>
  <c r="I51" i="11" s="1"/>
  <c r="AJ50" i="11"/>
  <c r="AF50" i="11"/>
  <c r="AB50" i="11"/>
  <c r="K50" i="11"/>
  <c r="J50" i="11"/>
  <c r="F50" i="11"/>
  <c r="I50" i="11" s="1"/>
  <c r="AJ49" i="11"/>
  <c r="AF49" i="11"/>
  <c r="AB49" i="11"/>
  <c r="J49" i="11"/>
  <c r="K49" i="11" s="1"/>
  <c r="F49" i="11"/>
  <c r="I49" i="11" s="1"/>
  <c r="AJ48" i="11"/>
  <c r="AF48" i="11"/>
  <c r="AB48" i="11"/>
  <c r="J48" i="11"/>
  <c r="K48" i="11" s="1"/>
  <c r="I48" i="11"/>
  <c r="F48" i="11"/>
  <c r="AJ47" i="11"/>
  <c r="AF47" i="11"/>
  <c r="AB47" i="11"/>
  <c r="J47" i="11"/>
  <c r="K47" i="11" s="1"/>
  <c r="F47" i="11"/>
  <c r="I47" i="11" s="1"/>
  <c r="AJ46" i="11"/>
  <c r="AF46" i="11"/>
  <c r="AB46" i="11"/>
  <c r="J46" i="11"/>
  <c r="K46" i="11" s="1"/>
  <c r="F46" i="11"/>
  <c r="I46" i="11" s="1"/>
  <c r="AJ45" i="11"/>
  <c r="AF45" i="11"/>
  <c r="AB45" i="11"/>
  <c r="J45" i="11"/>
  <c r="K45" i="11" s="1"/>
  <c r="F45" i="11"/>
  <c r="I45" i="11" s="1"/>
  <c r="AJ44" i="11"/>
  <c r="AF44" i="11"/>
  <c r="AB44" i="11"/>
  <c r="J44" i="11"/>
  <c r="K44" i="11" s="1"/>
  <c r="F44" i="11"/>
  <c r="I44" i="11" s="1"/>
  <c r="AJ43" i="11"/>
  <c r="AF43" i="11"/>
  <c r="AB43" i="11"/>
  <c r="J43" i="11"/>
  <c r="K43" i="11" s="1"/>
  <c r="F43" i="11"/>
  <c r="I43" i="11" s="1"/>
  <c r="AJ42" i="11"/>
  <c r="AF42" i="11"/>
  <c r="AB42" i="11"/>
  <c r="K42" i="11"/>
  <c r="J42" i="11"/>
  <c r="F42" i="11"/>
  <c r="I42" i="11" s="1"/>
  <c r="K89" i="11"/>
  <c r="F89" i="11"/>
  <c r="I89" i="11" s="1"/>
  <c r="K88" i="11"/>
  <c r="F88" i="11"/>
  <c r="I88" i="11" s="1"/>
  <c r="K87" i="11"/>
  <c r="I87" i="11"/>
  <c r="F87" i="11"/>
  <c r="K86" i="11"/>
  <c r="F86" i="11"/>
  <c r="I86" i="11" s="1"/>
  <c r="AJ41" i="11"/>
  <c r="AF41" i="11"/>
  <c r="AB41" i="11"/>
  <c r="J41" i="11"/>
  <c r="K41" i="11" s="1"/>
  <c r="F41" i="11"/>
  <c r="I41" i="11" s="1"/>
  <c r="AJ40" i="11"/>
  <c r="AF40" i="11"/>
  <c r="AB40" i="11"/>
  <c r="J40" i="11"/>
  <c r="K40" i="11" s="1"/>
  <c r="F40" i="11"/>
  <c r="I40" i="11" s="1"/>
  <c r="AJ39" i="11"/>
  <c r="AF39" i="11"/>
  <c r="AB39" i="11"/>
  <c r="J39" i="11"/>
  <c r="K39" i="11" s="1"/>
  <c r="F39" i="11"/>
  <c r="I39" i="11" s="1"/>
  <c r="AJ38" i="11"/>
  <c r="AF38" i="11"/>
  <c r="AB38" i="11"/>
  <c r="J38" i="11"/>
  <c r="K38" i="11" s="1"/>
  <c r="F38" i="11"/>
  <c r="I38" i="11" s="1"/>
  <c r="AJ37" i="11"/>
  <c r="AF37" i="11"/>
  <c r="AB37" i="11"/>
  <c r="K37" i="11"/>
  <c r="J37" i="11"/>
  <c r="F37" i="11"/>
  <c r="I37" i="11" s="1"/>
  <c r="AJ36" i="11"/>
  <c r="AF36" i="11"/>
  <c r="AB36" i="11"/>
  <c r="J36" i="11"/>
  <c r="K36" i="11" s="1"/>
  <c r="F36" i="11"/>
  <c r="I36" i="11" s="1"/>
  <c r="AJ35" i="11"/>
  <c r="AF35" i="11"/>
  <c r="AB35" i="11"/>
  <c r="J35" i="11"/>
  <c r="K35" i="11" s="1"/>
  <c r="F35" i="11"/>
  <c r="I35" i="11" s="1"/>
  <c r="AJ34" i="11"/>
  <c r="AF34" i="11"/>
  <c r="AB34" i="11"/>
  <c r="J34" i="11"/>
  <c r="K34" i="11" s="1"/>
  <c r="F34" i="11"/>
  <c r="I34" i="11" s="1"/>
  <c r="AJ33" i="11"/>
  <c r="AF33" i="11"/>
  <c r="AB33" i="11"/>
  <c r="K33" i="11"/>
  <c r="J33" i="11"/>
  <c r="F33" i="11"/>
  <c r="I33" i="11" s="1"/>
  <c r="AJ32" i="11"/>
  <c r="AF32" i="11"/>
  <c r="AB32" i="11"/>
  <c r="J32" i="11"/>
  <c r="K32" i="11" s="1"/>
  <c r="F32" i="11"/>
  <c r="I32" i="11" s="1"/>
  <c r="AJ31" i="11"/>
  <c r="AF31" i="11"/>
  <c r="AB31" i="11"/>
  <c r="J31" i="11"/>
  <c r="K31" i="11" s="1"/>
  <c r="F31" i="11"/>
  <c r="I31" i="11" s="1"/>
  <c r="AJ30" i="11"/>
  <c r="AF30" i="11"/>
  <c r="AB30" i="11"/>
  <c r="J30" i="11"/>
  <c r="K30" i="11" s="1"/>
  <c r="I30" i="11"/>
  <c r="F30" i="11"/>
  <c r="AJ29" i="11"/>
  <c r="AF29" i="11"/>
  <c r="AB29" i="11"/>
  <c r="J29" i="11"/>
  <c r="K29" i="11" s="1"/>
  <c r="F29" i="11"/>
  <c r="I29" i="11" s="1"/>
  <c r="AJ28" i="11"/>
  <c r="AF28" i="11"/>
  <c r="AB28" i="11"/>
  <c r="J28" i="11"/>
  <c r="K28" i="11" s="1"/>
  <c r="F28" i="11"/>
  <c r="I28" i="11" s="1"/>
  <c r="AJ27" i="11"/>
  <c r="AF27" i="11"/>
  <c r="AB27" i="11"/>
  <c r="J27" i="11"/>
  <c r="K27" i="11" s="1"/>
  <c r="F27" i="11"/>
  <c r="I27" i="11" s="1"/>
  <c r="AJ26" i="11"/>
  <c r="AF26" i="11"/>
  <c r="AB26" i="11"/>
  <c r="J26" i="11"/>
  <c r="K26" i="11" s="1"/>
  <c r="F26" i="11"/>
  <c r="I26" i="11" s="1"/>
  <c r="AJ25" i="11"/>
  <c r="AF25" i="11"/>
  <c r="AB25" i="11"/>
  <c r="J25" i="11"/>
  <c r="K25" i="11" s="1"/>
  <c r="F25" i="11"/>
  <c r="I25" i="11" s="1"/>
  <c r="AJ24" i="11"/>
  <c r="AF24" i="11"/>
  <c r="AB24" i="11"/>
  <c r="K24" i="11"/>
  <c r="J24" i="11"/>
  <c r="F24" i="11"/>
  <c r="I24" i="11" s="1"/>
  <c r="AJ23" i="11"/>
  <c r="AF23" i="11"/>
  <c r="AB23" i="11"/>
  <c r="J23" i="11"/>
  <c r="K23" i="11" s="1"/>
  <c r="F23" i="11"/>
  <c r="I23" i="11" s="1"/>
  <c r="AJ22" i="11"/>
  <c r="AF22" i="11"/>
  <c r="AB22" i="11"/>
  <c r="J22" i="11"/>
  <c r="K22" i="11" s="1"/>
  <c r="F22" i="11"/>
  <c r="I22" i="11" s="1"/>
  <c r="AJ21" i="11"/>
  <c r="AF21" i="11"/>
  <c r="AB21" i="11"/>
  <c r="J21" i="11"/>
  <c r="K21" i="11" s="1"/>
  <c r="F21" i="11"/>
  <c r="I21" i="11" s="1"/>
  <c r="AJ20" i="11"/>
  <c r="AF20" i="11"/>
  <c r="AB20" i="11"/>
  <c r="J20" i="11"/>
  <c r="K20" i="11" s="1"/>
  <c r="I20" i="11"/>
  <c r="F20" i="11"/>
  <c r="AJ19" i="11"/>
  <c r="AF19" i="11"/>
  <c r="AB19" i="11"/>
  <c r="J19" i="11"/>
  <c r="K19" i="11" s="1"/>
  <c r="F19" i="11"/>
  <c r="I19" i="11" s="1"/>
  <c r="AJ18" i="11"/>
  <c r="AF18" i="11"/>
  <c r="AB18" i="11"/>
  <c r="J18" i="11"/>
  <c r="K18" i="11" s="1"/>
  <c r="F18" i="11"/>
  <c r="I18" i="11" s="1"/>
  <c r="AI108" i="11"/>
  <c r="AG108" i="11"/>
  <c r="AE108" i="11"/>
  <c r="AC108" i="11"/>
  <c r="AA108" i="11"/>
  <c r="Y108" i="11"/>
  <c r="X108" i="11"/>
  <c r="R108" i="11"/>
  <c r="Q108" i="11"/>
  <c r="P108" i="11"/>
  <c r="O108" i="11"/>
  <c r="N108" i="11"/>
  <c r="M108" i="11"/>
  <c r="L108" i="11"/>
  <c r="H108" i="11"/>
  <c r="G108" i="11"/>
  <c r="K106" i="11"/>
  <c r="K105" i="11"/>
  <c r="F105" i="11"/>
  <c r="I105" i="11" s="1"/>
  <c r="K104" i="11"/>
  <c r="F104" i="11"/>
  <c r="I104" i="11" s="1"/>
  <c r="K103" i="11"/>
  <c r="F103" i="11"/>
  <c r="I103" i="11" s="1"/>
  <c r="K102" i="11"/>
  <c r="F102" i="11"/>
  <c r="I102" i="11" s="1"/>
  <c r="K101" i="11"/>
  <c r="F101" i="11"/>
  <c r="I101" i="11" s="1"/>
  <c r="K100" i="11"/>
  <c r="F100" i="11"/>
  <c r="I100" i="11" s="1"/>
  <c r="K99" i="11"/>
  <c r="F99" i="11"/>
  <c r="I99" i="11" s="1"/>
  <c r="K98" i="11"/>
  <c r="F98" i="11"/>
  <c r="I98" i="11" s="1"/>
  <c r="K97" i="11"/>
  <c r="F97" i="11"/>
  <c r="I97" i="11" s="1"/>
  <c r="K96" i="11"/>
  <c r="F96" i="11"/>
  <c r="I96" i="11" s="1"/>
  <c r="K95" i="11"/>
  <c r="F95" i="11"/>
  <c r="I95" i="11" s="1"/>
  <c r="K94" i="11"/>
  <c r="F94" i="11"/>
  <c r="I94" i="11" s="1"/>
  <c r="K93" i="11"/>
  <c r="F93" i="11"/>
  <c r="I93" i="11" s="1"/>
  <c r="K92" i="11"/>
  <c r="F92" i="11"/>
  <c r="I92" i="11" s="1"/>
  <c r="K91" i="11"/>
  <c r="F91" i="11"/>
  <c r="I91" i="11" s="1"/>
  <c r="K90" i="11"/>
  <c r="F90" i="11"/>
  <c r="I90" i="11" s="1"/>
  <c r="K17" i="11"/>
  <c r="AJ16" i="11"/>
  <c r="AF16" i="11"/>
  <c r="AB16" i="11"/>
  <c r="J16" i="11"/>
  <c r="K16" i="11" s="1"/>
  <c r="F16" i="11"/>
  <c r="I16" i="11" s="1"/>
  <c r="K15" i="11"/>
  <c r="AJ14" i="11"/>
  <c r="AF14" i="11"/>
  <c r="AB14" i="11"/>
  <c r="J14" i="11"/>
  <c r="K14" i="11" s="1"/>
  <c r="F14" i="11"/>
  <c r="I14" i="11" s="1"/>
  <c r="AJ13" i="11"/>
  <c r="AF13" i="11"/>
  <c r="AB13" i="11"/>
  <c r="J13" i="11"/>
  <c r="K13" i="11" s="1"/>
  <c r="F13" i="11"/>
  <c r="I13" i="11" s="1"/>
  <c r="AJ12" i="11"/>
  <c r="AF12" i="11"/>
  <c r="AB12" i="11"/>
  <c r="J12" i="11"/>
  <c r="K12" i="11" s="1"/>
  <c r="F12" i="11"/>
  <c r="I12" i="11" s="1"/>
  <c r="AJ11" i="11"/>
  <c r="AF11" i="11"/>
  <c r="AB11" i="11"/>
  <c r="J11" i="11"/>
  <c r="K11" i="11" s="1"/>
  <c r="F11" i="11"/>
  <c r="I11" i="11" s="1"/>
  <c r="AJ10" i="11"/>
  <c r="AF10" i="11"/>
  <c r="AB10" i="11"/>
  <c r="J10" i="11"/>
  <c r="K10" i="11" s="1"/>
  <c r="I10" i="11"/>
  <c r="F10" i="11"/>
  <c r="AJ9" i="11"/>
  <c r="AF9" i="11"/>
  <c r="AB9" i="11"/>
  <c r="J9" i="11"/>
  <c r="K9" i="11" s="1"/>
  <c r="F9" i="11"/>
  <c r="I9" i="11" s="1"/>
  <c r="AJ8" i="11"/>
  <c r="AF8" i="11"/>
  <c r="AB8" i="11"/>
  <c r="J8" i="11"/>
  <c r="K8" i="11" s="1"/>
  <c r="F8" i="11"/>
  <c r="I8" i="11" s="1"/>
  <c r="AJ7" i="11"/>
  <c r="AF7" i="11"/>
  <c r="AB7" i="11"/>
  <c r="J7" i="11"/>
  <c r="K7" i="11" s="1"/>
  <c r="F7" i="11"/>
  <c r="I7" i="11" s="1"/>
  <c r="AJ6" i="11"/>
  <c r="AF6" i="11"/>
  <c r="AB6" i="11"/>
  <c r="J6" i="11"/>
  <c r="K6" i="11" s="1"/>
  <c r="F6" i="11"/>
  <c r="I6" i="11" s="1"/>
  <c r="AJ5" i="11"/>
  <c r="AF5" i="11"/>
  <c r="AB5" i="11"/>
  <c r="J5" i="11"/>
  <c r="F5" i="11"/>
  <c r="I5" i="11" s="1"/>
  <c r="AJ4" i="11"/>
  <c r="AF4" i="11"/>
  <c r="AB4" i="11"/>
  <c r="J4" i="11"/>
  <c r="K4" i="11" s="1"/>
  <c r="F4" i="11"/>
  <c r="I4" i="11" s="1"/>
  <c r="K3" i="11"/>
  <c r="K108" i="11" s="1"/>
  <c r="W11" i="1"/>
  <c r="X11" i="1"/>
  <c r="W12" i="1"/>
  <c r="X12" i="1"/>
  <c r="W13" i="1"/>
  <c r="X13" i="1"/>
  <c r="W14" i="1"/>
  <c r="X14" i="1"/>
  <c r="W15" i="1"/>
  <c r="X15" i="1"/>
  <c r="W16" i="1"/>
  <c r="X16" i="1"/>
  <c r="W17" i="1"/>
  <c r="X17" i="1"/>
  <c r="W18" i="1"/>
  <c r="X18" i="1"/>
  <c r="W19" i="1"/>
  <c r="X19" i="1"/>
  <c r="W20" i="1"/>
  <c r="X20" i="1"/>
  <c r="W21" i="1"/>
  <c r="X21" i="1"/>
  <c r="W22" i="1"/>
  <c r="X22" i="1"/>
  <c r="W23" i="1"/>
  <c r="X23" i="1"/>
  <c r="W24" i="1"/>
  <c r="X24" i="1"/>
  <c r="W25" i="1"/>
  <c r="X25" i="1"/>
  <c r="W26" i="1"/>
  <c r="X26" i="1"/>
  <c r="W27" i="1"/>
  <c r="X27" i="1"/>
  <c r="W28" i="1"/>
  <c r="X28" i="1"/>
  <c r="W29" i="1"/>
  <c r="X29" i="1"/>
  <c r="W30" i="1"/>
  <c r="X30" i="1"/>
  <c r="W31" i="1"/>
  <c r="X31" i="1"/>
  <c r="W32" i="1"/>
  <c r="X32" i="1"/>
  <c r="W33" i="1"/>
  <c r="X33" i="1"/>
  <c r="W34" i="1"/>
  <c r="X34" i="1"/>
  <c r="W35" i="1"/>
  <c r="X35" i="1"/>
  <c r="W36" i="1"/>
  <c r="X36" i="1"/>
  <c r="W37" i="1"/>
  <c r="X37" i="1"/>
  <c r="W38" i="1"/>
  <c r="X38" i="1"/>
  <c r="W39" i="1"/>
  <c r="X39" i="1"/>
  <c r="W40" i="1"/>
  <c r="X40" i="1"/>
  <c r="W41" i="1"/>
  <c r="X41" i="1"/>
  <c r="W42" i="1"/>
  <c r="X42" i="1"/>
  <c r="W43" i="1"/>
  <c r="X43" i="1"/>
  <c r="W44" i="1"/>
  <c r="X44" i="1"/>
  <c r="W45" i="1"/>
  <c r="X45" i="1"/>
  <c r="W46" i="1"/>
  <c r="X46" i="1"/>
  <c r="W47" i="1"/>
  <c r="X47" i="1"/>
  <c r="W48" i="1"/>
  <c r="X48" i="1"/>
  <c r="W49" i="1"/>
  <c r="X49" i="1"/>
  <c r="W50" i="1"/>
  <c r="X50" i="1"/>
  <c r="W51" i="1"/>
  <c r="X51" i="1"/>
  <c r="W52" i="1"/>
  <c r="X52" i="1"/>
  <c r="W53" i="1"/>
  <c r="X53" i="1"/>
  <c r="W54" i="1"/>
  <c r="X54" i="1"/>
  <c r="W55" i="1"/>
  <c r="X55" i="1"/>
  <c r="W56" i="1"/>
  <c r="X56" i="1"/>
  <c r="W57" i="1"/>
  <c r="X57" i="1"/>
  <c r="W58" i="1"/>
  <c r="X58" i="1"/>
  <c r="I10" i="1"/>
  <c r="J10" i="1" s="1"/>
  <c r="E10" i="1"/>
  <c r="H10" i="1" s="1"/>
  <c r="J9" i="1"/>
  <c r="I9" i="1"/>
  <c r="E9" i="1"/>
  <c r="H9" i="1" s="1"/>
  <c r="I8" i="1"/>
  <c r="J8" i="1" s="1"/>
  <c r="E8" i="1"/>
  <c r="H8" i="1" s="1"/>
  <c r="I7" i="1"/>
  <c r="J7" i="1" s="1"/>
  <c r="E7" i="1"/>
  <c r="H7" i="1" s="1"/>
  <c r="I6" i="1"/>
  <c r="J6" i="1" s="1"/>
  <c r="E6" i="1"/>
  <c r="H6" i="1" s="1"/>
  <c r="J5" i="1"/>
  <c r="I5" i="1"/>
  <c r="E5" i="1"/>
  <c r="H5" i="1" s="1"/>
  <c r="I4" i="1"/>
  <c r="J4" i="1" s="1"/>
  <c r="E4" i="1"/>
  <c r="H4" i="1" s="1"/>
  <c r="I3" i="1"/>
  <c r="J3" i="1" s="1"/>
  <c r="E3" i="1"/>
  <c r="H3" i="1" s="1"/>
  <c r="D12" i="9"/>
  <c r="N110" i="11" l="1"/>
  <c r="AJ108" i="11"/>
  <c r="AF108" i="11"/>
  <c r="J108" i="11"/>
  <c r="J110" i="11" s="1"/>
  <c r="AB108" i="11"/>
  <c r="F108" i="11"/>
  <c r="I108" i="11" s="1"/>
  <c r="S108" i="11"/>
  <c r="K5" i="11"/>
  <c r="AI21" i="7"/>
  <c r="AE21" i="7"/>
  <c r="AA21" i="7"/>
  <c r="J21" i="7"/>
  <c r="E21" i="7"/>
  <c r="H21" i="7" s="1"/>
  <c r="AI20" i="7"/>
  <c r="AE20" i="7"/>
  <c r="AA20" i="7"/>
  <c r="J20" i="7"/>
  <c r="E20" i="7"/>
  <c r="H20" i="7" s="1"/>
  <c r="AI19" i="7"/>
  <c r="AE19" i="7"/>
  <c r="AA19" i="7"/>
  <c r="I19" i="7"/>
  <c r="J19" i="7" s="1"/>
  <c r="E19" i="7"/>
  <c r="H19" i="7" s="1"/>
  <c r="AI18" i="7"/>
  <c r="AE18" i="7"/>
  <c r="AA18" i="7"/>
  <c r="I18" i="7"/>
  <c r="J18" i="7" s="1"/>
  <c r="E18" i="7"/>
  <c r="H18" i="7" s="1"/>
  <c r="AI17" i="7"/>
  <c r="AE17" i="7"/>
  <c r="AA17" i="7"/>
  <c r="I17" i="7"/>
  <c r="J17" i="7" s="1"/>
  <c r="E17" i="7"/>
  <c r="H17" i="7" s="1"/>
  <c r="AI16" i="7"/>
  <c r="AE16" i="7"/>
  <c r="AA16" i="7"/>
  <c r="I16" i="7"/>
  <c r="J16" i="7" s="1"/>
  <c r="E16" i="7"/>
  <c r="H16" i="7" s="1"/>
  <c r="AI15" i="7"/>
  <c r="AE15" i="7"/>
  <c r="AA15" i="7"/>
  <c r="AI14" i="7"/>
  <c r="AE14" i="7"/>
  <c r="AA14" i="7"/>
  <c r="I14" i="7"/>
  <c r="J14" i="7" s="1"/>
  <c r="H14" i="7"/>
  <c r="E14" i="7"/>
  <c r="AI13" i="7"/>
  <c r="AE13" i="7"/>
  <c r="AA13" i="7"/>
  <c r="I13" i="7"/>
  <c r="J13" i="7" s="1"/>
  <c r="H13" i="7"/>
  <c r="E13" i="7"/>
  <c r="AI12" i="7"/>
  <c r="AE12" i="7"/>
  <c r="AA12" i="7"/>
  <c r="I12" i="7"/>
  <c r="J12" i="7" s="1"/>
  <c r="H12" i="7"/>
  <c r="E12" i="7"/>
  <c r="AI11" i="7"/>
  <c r="AE11" i="7"/>
  <c r="AA11" i="7"/>
  <c r="I11" i="7"/>
  <c r="J11" i="7" s="1"/>
  <c r="H11" i="7"/>
  <c r="E11" i="7"/>
  <c r="AI10" i="7"/>
  <c r="AE10" i="7"/>
  <c r="AA10" i="7"/>
  <c r="I10" i="7"/>
  <c r="J10" i="7" s="1"/>
  <c r="H10" i="7"/>
  <c r="E10" i="7"/>
  <c r="AI9" i="7"/>
  <c r="AE9" i="7"/>
  <c r="AA9" i="7"/>
  <c r="I9" i="7"/>
  <c r="J9" i="7" s="1"/>
  <c r="H9" i="7"/>
  <c r="E9" i="7"/>
  <c r="AI8" i="7"/>
  <c r="AE8" i="7"/>
  <c r="AA8" i="7"/>
  <c r="J8" i="7"/>
  <c r="AI7" i="7"/>
  <c r="AE7" i="7"/>
  <c r="AA7" i="7"/>
  <c r="I7" i="7"/>
  <c r="J7" i="7" s="1"/>
  <c r="E7" i="7"/>
  <c r="H7" i="7" s="1"/>
  <c r="AI6" i="7"/>
  <c r="AE6" i="7"/>
  <c r="AA6" i="7"/>
  <c r="I6" i="7"/>
  <c r="J6" i="7" s="1"/>
  <c r="E6" i="7"/>
  <c r="H6" i="7" s="1"/>
  <c r="AI5" i="7"/>
  <c r="AE5" i="7"/>
  <c r="AA5" i="7"/>
  <c r="I5" i="7"/>
  <c r="J5" i="7" s="1"/>
  <c r="E5" i="7"/>
  <c r="H5" i="7" s="1"/>
  <c r="AI4" i="7"/>
  <c r="AE4" i="7"/>
  <c r="AA4" i="7"/>
  <c r="I4" i="7"/>
  <c r="J4" i="7" s="1"/>
  <c r="E4" i="7"/>
  <c r="H4" i="7" s="1"/>
  <c r="AI3" i="7"/>
  <c r="AE3" i="7"/>
  <c r="AA3" i="7"/>
  <c r="I3" i="7"/>
  <c r="J3" i="7" s="1"/>
  <c r="E3" i="7"/>
  <c r="H3" i="7" s="1"/>
  <c r="AI14" i="6"/>
  <c r="AE14" i="6"/>
  <c r="AA14" i="6"/>
  <c r="J14" i="6"/>
  <c r="I14" i="6"/>
  <c r="E14" i="6"/>
  <c r="H14" i="6" s="1"/>
  <c r="AI13" i="6"/>
  <c r="AE13" i="6"/>
  <c r="AA13" i="6"/>
  <c r="I13" i="6"/>
  <c r="J13" i="6" s="1"/>
  <c r="E13" i="6"/>
  <c r="H13" i="6" s="1"/>
  <c r="AI12" i="6"/>
  <c r="AE12" i="6"/>
  <c r="AA12" i="6"/>
  <c r="J12" i="6"/>
  <c r="I12" i="6"/>
  <c r="E12" i="6"/>
  <c r="H12" i="6" s="1"/>
  <c r="AI11" i="6"/>
  <c r="AE11" i="6"/>
  <c r="AA11" i="6"/>
  <c r="I11" i="6"/>
  <c r="J11" i="6" s="1"/>
  <c r="E11" i="6"/>
  <c r="H11" i="6" s="1"/>
  <c r="AI10" i="6"/>
  <c r="AE10" i="6"/>
  <c r="AA10" i="6"/>
  <c r="J10" i="6"/>
  <c r="I10" i="6"/>
  <c r="E10" i="6"/>
  <c r="H10" i="6" s="1"/>
  <c r="AI9" i="6"/>
  <c r="AE9" i="6"/>
  <c r="AA9" i="6"/>
  <c r="I9" i="6"/>
  <c r="J9" i="6" s="1"/>
  <c r="E9" i="6"/>
  <c r="H9" i="6" s="1"/>
  <c r="AI8" i="6"/>
  <c r="AE8" i="6"/>
  <c r="AA8" i="6"/>
  <c r="I8" i="6"/>
  <c r="J8" i="6" s="1"/>
  <c r="E8" i="6"/>
  <c r="H8" i="6" s="1"/>
  <c r="AI7" i="6"/>
  <c r="AE7" i="6"/>
  <c r="AA7" i="6"/>
  <c r="I7" i="6"/>
  <c r="J7" i="6" s="1"/>
  <c r="E7" i="6"/>
  <c r="H7" i="6" s="1"/>
  <c r="AI6" i="6"/>
  <c r="AE6" i="6"/>
  <c r="AA6" i="6"/>
  <c r="J6" i="6"/>
  <c r="I6" i="6"/>
  <c r="E6" i="6"/>
  <c r="H6" i="6" s="1"/>
  <c r="AI5" i="6"/>
  <c r="AE5" i="6"/>
  <c r="AA5" i="6"/>
  <c r="I5" i="6"/>
  <c r="J5" i="6" s="1"/>
  <c r="E5" i="6"/>
  <c r="H5" i="6" s="1"/>
  <c r="AI4" i="6"/>
  <c r="AE4" i="6"/>
  <c r="AA4" i="6"/>
  <c r="J4" i="6"/>
  <c r="I4" i="6"/>
  <c r="E4" i="6"/>
  <c r="H4" i="6" s="1"/>
  <c r="AI3" i="6"/>
  <c r="AE3" i="6"/>
  <c r="AA3" i="6"/>
  <c r="J3" i="6"/>
  <c r="I3" i="6"/>
  <c r="E3" i="6"/>
  <c r="H3" i="6" s="1"/>
  <c r="AI15" i="5"/>
  <c r="AE15" i="5"/>
  <c r="AA15" i="5"/>
  <c r="I15" i="5"/>
  <c r="J15" i="5" s="1"/>
  <c r="E15" i="5"/>
  <c r="H15" i="5" s="1"/>
  <c r="AI14" i="5"/>
  <c r="AE14" i="5"/>
  <c r="AA14" i="5"/>
  <c r="J14" i="5"/>
  <c r="I14" i="5"/>
  <c r="E14" i="5"/>
  <c r="H14" i="5" s="1"/>
  <c r="AI13" i="5"/>
  <c r="AE13" i="5"/>
  <c r="AA13" i="5"/>
  <c r="I13" i="5"/>
  <c r="J13" i="5" s="1"/>
  <c r="H13" i="5"/>
  <c r="E13" i="5"/>
  <c r="AI12" i="5"/>
  <c r="AE12" i="5"/>
  <c r="AA12" i="5"/>
  <c r="I12" i="5"/>
  <c r="J12" i="5" s="1"/>
  <c r="E12" i="5"/>
  <c r="H12" i="5" s="1"/>
  <c r="AI11" i="5"/>
  <c r="AE11" i="5"/>
  <c r="AA11" i="5"/>
  <c r="I11" i="5"/>
  <c r="J11" i="5" s="1"/>
  <c r="E11" i="5"/>
  <c r="H11" i="5" s="1"/>
  <c r="AI10" i="5"/>
  <c r="AE10" i="5"/>
  <c r="AA10" i="5"/>
  <c r="J10" i="5"/>
  <c r="I10" i="5"/>
  <c r="E10" i="5"/>
  <c r="H10" i="5" s="1"/>
  <c r="AI9" i="5"/>
  <c r="AE9" i="5"/>
  <c r="AA9" i="5"/>
  <c r="I9" i="5"/>
  <c r="J9" i="5" s="1"/>
  <c r="H9" i="5"/>
  <c r="E9" i="5"/>
  <c r="AI8" i="5"/>
  <c r="AE8" i="5"/>
  <c r="AA8" i="5"/>
  <c r="I8" i="5"/>
  <c r="J8" i="5" s="1"/>
  <c r="E8" i="5"/>
  <c r="H8" i="5" s="1"/>
  <c r="AI7" i="5"/>
  <c r="AE7" i="5"/>
  <c r="AA7" i="5"/>
  <c r="J7" i="5"/>
  <c r="I7" i="5"/>
  <c r="E7" i="5"/>
  <c r="H7" i="5" s="1"/>
  <c r="AI6" i="5"/>
  <c r="AE6" i="5"/>
  <c r="AA6" i="5"/>
  <c r="J6" i="5"/>
  <c r="I6" i="5"/>
  <c r="H6" i="5"/>
  <c r="E6" i="5"/>
  <c r="AI5" i="5"/>
  <c r="AE5" i="5"/>
  <c r="AA5" i="5"/>
  <c r="I5" i="5"/>
  <c r="J5" i="5" s="1"/>
  <c r="H5" i="5"/>
  <c r="E5" i="5"/>
  <c r="AI4" i="5"/>
  <c r="AE4" i="5"/>
  <c r="AA4" i="5"/>
  <c r="I4" i="5"/>
  <c r="J4" i="5" s="1"/>
  <c r="E4" i="5"/>
  <c r="H4" i="5" s="1"/>
  <c r="AI3" i="5"/>
  <c r="AE3" i="5"/>
  <c r="AA3" i="5"/>
  <c r="J3" i="5"/>
  <c r="I3" i="5"/>
  <c r="E3" i="5"/>
  <c r="H3" i="5" s="1"/>
  <c r="AI13" i="4"/>
  <c r="AE13" i="4"/>
  <c r="AA13" i="4"/>
  <c r="I13" i="4"/>
  <c r="J13" i="4" s="1"/>
  <c r="H13" i="4"/>
  <c r="E13" i="4"/>
  <c r="AI12" i="4"/>
  <c r="AE12" i="4"/>
  <c r="AA12" i="4"/>
  <c r="I12" i="4"/>
  <c r="J12" i="4" s="1"/>
  <c r="H12" i="4"/>
  <c r="E12" i="4"/>
  <c r="AI11" i="4"/>
  <c r="AE11" i="4"/>
  <c r="AA11" i="4"/>
  <c r="J11" i="4"/>
  <c r="I11" i="4"/>
  <c r="E11" i="4"/>
  <c r="H11" i="4" s="1"/>
  <c r="AI10" i="4"/>
  <c r="AE10" i="4"/>
  <c r="AA10" i="4"/>
  <c r="I10" i="4"/>
  <c r="J10" i="4" s="1"/>
  <c r="E10" i="4"/>
  <c r="H10" i="4" s="1"/>
  <c r="AI9" i="4"/>
  <c r="AE9" i="4"/>
  <c r="AA9" i="4"/>
  <c r="I9" i="4"/>
  <c r="J9" i="4" s="1"/>
  <c r="H9" i="4"/>
  <c r="E9" i="4"/>
  <c r="AI8" i="4"/>
  <c r="AE8" i="4"/>
  <c r="AA8" i="4"/>
  <c r="J8" i="4"/>
  <c r="I8" i="4"/>
  <c r="E8" i="4"/>
  <c r="H8" i="4" s="1"/>
  <c r="AI7" i="4"/>
  <c r="AE7" i="4"/>
  <c r="AA7" i="4"/>
  <c r="I7" i="4"/>
  <c r="J7" i="4" s="1"/>
  <c r="E7" i="4"/>
  <c r="H7" i="4" s="1"/>
  <c r="AI6" i="4"/>
  <c r="AE6" i="4"/>
  <c r="AA6" i="4"/>
  <c r="J6" i="4"/>
  <c r="I6" i="4"/>
  <c r="H6" i="4"/>
  <c r="E6" i="4"/>
  <c r="AI5" i="4"/>
  <c r="AE5" i="4"/>
  <c r="AA5" i="4"/>
  <c r="I5" i="4"/>
  <c r="J5" i="4" s="1"/>
  <c r="E5" i="4"/>
  <c r="H5" i="4" s="1"/>
  <c r="AI4" i="4"/>
  <c r="AE4" i="4"/>
  <c r="AA4" i="4"/>
  <c r="J4" i="4"/>
  <c r="I4" i="4"/>
  <c r="E4" i="4"/>
  <c r="H4" i="4" s="1"/>
  <c r="AI3" i="4"/>
  <c r="AE3" i="4"/>
  <c r="AA3" i="4"/>
  <c r="I3" i="4"/>
  <c r="J3" i="4" s="1"/>
  <c r="E3" i="4"/>
  <c r="H3" i="4" s="1"/>
  <c r="AI15" i="3"/>
  <c r="AE15" i="3"/>
  <c r="AA15" i="3"/>
  <c r="I15" i="3"/>
  <c r="J15" i="3" s="1"/>
  <c r="E15" i="3"/>
  <c r="H15" i="3" s="1"/>
  <c r="AI14" i="3"/>
  <c r="AE14" i="3"/>
  <c r="AA14" i="3"/>
  <c r="I14" i="3"/>
  <c r="J14" i="3" s="1"/>
  <c r="E14" i="3"/>
  <c r="H14" i="3" s="1"/>
  <c r="AI13" i="3"/>
  <c r="AE13" i="3"/>
  <c r="AA13" i="3"/>
  <c r="I13" i="3"/>
  <c r="J13" i="3" s="1"/>
  <c r="E13" i="3"/>
  <c r="H13" i="3" s="1"/>
  <c r="AI12" i="3"/>
  <c r="AE12" i="3"/>
  <c r="AA12" i="3"/>
  <c r="J12" i="3"/>
  <c r="I12" i="3"/>
  <c r="E12" i="3"/>
  <c r="H12" i="3" s="1"/>
  <c r="AI11" i="3"/>
  <c r="AE11" i="3"/>
  <c r="AA11" i="3"/>
  <c r="I11" i="3"/>
  <c r="J11" i="3" s="1"/>
  <c r="E11" i="3"/>
  <c r="H11" i="3" s="1"/>
  <c r="AI10" i="3"/>
  <c r="AE10" i="3"/>
  <c r="AA10" i="3"/>
  <c r="I10" i="3"/>
  <c r="J10" i="3" s="1"/>
  <c r="H10" i="3"/>
  <c r="E10" i="3"/>
  <c r="AI9" i="3"/>
  <c r="AE9" i="3"/>
  <c r="AA9" i="3"/>
  <c r="J9" i="3"/>
  <c r="I9" i="3"/>
  <c r="E9" i="3"/>
  <c r="H9" i="3" s="1"/>
  <c r="AI8" i="3"/>
  <c r="AE8" i="3"/>
  <c r="AA8" i="3"/>
  <c r="I8" i="3"/>
  <c r="J8" i="3" s="1"/>
  <c r="E8" i="3"/>
  <c r="H8" i="3" s="1"/>
  <c r="AI7" i="3"/>
  <c r="AE7" i="3"/>
  <c r="AA7" i="3"/>
  <c r="I7" i="3"/>
  <c r="J7" i="3" s="1"/>
  <c r="E7" i="3"/>
  <c r="H7" i="3" s="1"/>
  <c r="AI6" i="3"/>
  <c r="AE6" i="3"/>
  <c r="AA6" i="3"/>
  <c r="J6" i="3"/>
  <c r="I6" i="3"/>
  <c r="E6" i="3"/>
  <c r="H6" i="3" s="1"/>
  <c r="AI5" i="3"/>
  <c r="AE5" i="3"/>
  <c r="AA5" i="3"/>
  <c r="I5" i="3"/>
  <c r="J5" i="3" s="1"/>
  <c r="E5" i="3"/>
  <c r="H5" i="3" s="1"/>
  <c r="AI4" i="3"/>
  <c r="AE4" i="3"/>
  <c r="AA4" i="3"/>
  <c r="I4" i="3"/>
  <c r="J4" i="3" s="1"/>
  <c r="E4" i="3"/>
  <c r="H4" i="3" s="1"/>
  <c r="AI3" i="3"/>
  <c r="AE3" i="3"/>
  <c r="AA3" i="3"/>
  <c r="I3" i="3"/>
  <c r="J3" i="3" s="1"/>
  <c r="E3" i="3"/>
  <c r="H3" i="3" s="1"/>
  <c r="AH60" i="8" l="1"/>
  <c r="AF60" i="8"/>
  <c r="AD60" i="8"/>
  <c r="AB60" i="8"/>
  <c r="Z60" i="8"/>
  <c r="X60" i="8"/>
  <c r="W60" i="8"/>
  <c r="AI56" i="8"/>
  <c r="AE56" i="8"/>
  <c r="AA56" i="8"/>
  <c r="AI55" i="8"/>
  <c r="AE55" i="8"/>
  <c r="AA55" i="8"/>
  <c r="AI54" i="8"/>
  <c r="AE54" i="8"/>
  <c r="AA54" i="8"/>
  <c r="AI53" i="8"/>
  <c r="AE53" i="8"/>
  <c r="AA53" i="8"/>
  <c r="AI52" i="8"/>
  <c r="AE52" i="8"/>
  <c r="AA52" i="8"/>
  <c r="AI51" i="8"/>
  <c r="AE51" i="8"/>
  <c r="AA51" i="8"/>
  <c r="AI50" i="8"/>
  <c r="AE50" i="8"/>
  <c r="AA50" i="8"/>
  <c r="AI49" i="8"/>
  <c r="AE49" i="8"/>
  <c r="AA49" i="8"/>
  <c r="AI48" i="8"/>
  <c r="AE48" i="8"/>
  <c r="AA48" i="8"/>
  <c r="AI47" i="8"/>
  <c r="AE47" i="8"/>
  <c r="AA47" i="8"/>
  <c r="AI46" i="8"/>
  <c r="AE46" i="8"/>
  <c r="AA46" i="8"/>
  <c r="AI45" i="8"/>
  <c r="AE45" i="8"/>
  <c r="AA45" i="8"/>
  <c r="AI44" i="8"/>
  <c r="AE44" i="8"/>
  <c r="AA44" i="8"/>
  <c r="AI43" i="8"/>
  <c r="AE43" i="8"/>
  <c r="AA43" i="8"/>
  <c r="AI42" i="8"/>
  <c r="AE42" i="8"/>
  <c r="AA42" i="8"/>
  <c r="AI41" i="8"/>
  <c r="AE41" i="8"/>
  <c r="AA41" i="8"/>
  <c r="AI40" i="8"/>
  <c r="AE40" i="8"/>
  <c r="AA40" i="8"/>
  <c r="AI39" i="8"/>
  <c r="AE39" i="8"/>
  <c r="AA39" i="8"/>
  <c r="AI38" i="8"/>
  <c r="AE38" i="8"/>
  <c r="AA38" i="8"/>
  <c r="AI37" i="8"/>
  <c r="AE37" i="8"/>
  <c r="AA37" i="8"/>
  <c r="AI36" i="8"/>
  <c r="AE36" i="8"/>
  <c r="AA36" i="8"/>
  <c r="AI35" i="8"/>
  <c r="AE35" i="8"/>
  <c r="AA35" i="8"/>
  <c r="AI34" i="8"/>
  <c r="AE34" i="8"/>
  <c r="AA34" i="8"/>
  <c r="AI33" i="8"/>
  <c r="AE33" i="8"/>
  <c r="AA33" i="8"/>
  <c r="AI32" i="8"/>
  <c r="AE32" i="8"/>
  <c r="AA32" i="8"/>
  <c r="AI31" i="8"/>
  <c r="AE31" i="8"/>
  <c r="AA31" i="8"/>
  <c r="AI30" i="8"/>
  <c r="AE30" i="8"/>
  <c r="AA30" i="8"/>
  <c r="AI29" i="8"/>
  <c r="AE29" i="8"/>
  <c r="AA29" i="8"/>
  <c r="AI28" i="8"/>
  <c r="AE28" i="8"/>
  <c r="AA28" i="8"/>
  <c r="AI27" i="8"/>
  <c r="AE27" i="8"/>
  <c r="AA27" i="8"/>
  <c r="AI26" i="8"/>
  <c r="AE26" i="8"/>
  <c r="AA26" i="8"/>
  <c r="AI25" i="8"/>
  <c r="AE25" i="8"/>
  <c r="AA25" i="8"/>
  <c r="AI24" i="8"/>
  <c r="AE24" i="8"/>
  <c r="AA24" i="8"/>
  <c r="AI23" i="8"/>
  <c r="AE23" i="8"/>
  <c r="AA23" i="8"/>
  <c r="AI22" i="8"/>
  <c r="AE22" i="8"/>
  <c r="AA22" i="8"/>
  <c r="AI21" i="8"/>
  <c r="AE21" i="8"/>
  <c r="AA21" i="8"/>
  <c r="AI20" i="8"/>
  <c r="AE20" i="8"/>
  <c r="AA20" i="8"/>
  <c r="AI19" i="8"/>
  <c r="AE19" i="8"/>
  <c r="AA19" i="8"/>
  <c r="AI18" i="8"/>
  <c r="AE18" i="8"/>
  <c r="AA18" i="8"/>
  <c r="AI17" i="8"/>
  <c r="AE17" i="8"/>
  <c r="AA17" i="8"/>
  <c r="AI16" i="8"/>
  <c r="AE16" i="8"/>
  <c r="AA16" i="8"/>
  <c r="AI15" i="8"/>
  <c r="AE15" i="8"/>
  <c r="AA15" i="8"/>
  <c r="AI14" i="8"/>
  <c r="AE14" i="8"/>
  <c r="AA14" i="8"/>
  <c r="AI13" i="8"/>
  <c r="AE13" i="8"/>
  <c r="AA13" i="8"/>
  <c r="AI12" i="8"/>
  <c r="AE12" i="8"/>
  <c r="AA12" i="8"/>
  <c r="AI11" i="8"/>
  <c r="AE11" i="8"/>
  <c r="AA11" i="8"/>
  <c r="AI10" i="8"/>
  <c r="AE10" i="8"/>
  <c r="AA10" i="8"/>
  <c r="AI9" i="8"/>
  <c r="AE9" i="8"/>
  <c r="AA9" i="8"/>
  <c r="AI8" i="8"/>
  <c r="AE8" i="8"/>
  <c r="AA8" i="8"/>
  <c r="AI7" i="8"/>
  <c r="AE7" i="8"/>
  <c r="AA7" i="8"/>
  <c r="AI6" i="8"/>
  <c r="AE6" i="8"/>
  <c r="AA6" i="8"/>
  <c r="AI5" i="8"/>
  <c r="AE5" i="8"/>
  <c r="AA5" i="8"/>
  <c r="AI4" i="8"/>
  <c r="AI60" i="8" s="1"/>
  <c r="AE4" i="8"/>
  <c r="AE60" i="8" s="1"/>
  <c r="AA4" i="8"/>
  <c r="AA60" i="8" s="1"/>
  <c r="AH60" i="7"/>
  <c r="AF60" i="7"/>
  <c r="AD60" i="7"/>
  <c r="AB60" i="7"/>
  <c r="Z60" i="7"/>
  <c r="X60" i="7"/>
  <c r="W60" i="7"/>
  <c r="AI56" i="7"/>
  <c r="AE56" i="7"/>
  <c r="AA56" i="7"/>
  <c r="AI55" i="7"/>
  <c r="AE55" i="7"/>
  <c r="AA55" i="7"/>
  <c r="AI54" i="7"/>
  <c r="AE54" i="7"/>
  <c r="AA54" i="7"/>
  <c r="AI53" i="7"/>
  <c r="AE53" i="7"/>
  <c r="AA53" i="7"/>
  <c r="AI52" i="7"/>
  <c r="AE52" i="7"/>
  <c r="AA52" i="7"/>
  <c r="AI51" i="7"/>
  <c r="AE51" i="7"/>
  <c r="AA51" i="7"/>
  <c r="AI50" i="7"/>
  <c r="AE50" i="7"/>
  <c r="AA50" i="7"/>
  <c r="AI49" i="7"/>
  <c r="AE49" i="7"/>
  <c r="AA49" i="7"/>
  <c r="AI48" i="7"/>
  <c r="AE48" i="7"/>
  <c r="AA48" i="7"/>
  <c r="AI47" i="7"/>
  <c r="AE47" i="7"/>
  <c r="AA47" i="7"/>
  <c r="AI46" i="7"/>
  <c r="AE46" i="7"/>
  <c r="AA46" i="7"/>
  <c r="AI45" i="7"/>
  <c r="AE45" i="7"/>
  <c r="AA45" i="7"/>
  <c r="AI44" i="7"/>
  <c r="AE44" i="7"/>
  <c r="AA44" i="7"/>
  <c r="AI43" i="7"/>
  <c r="AE43" i="7"/>
  <c r="AA43" i="7"/>
  <c r="AI42" i="7"/>
  <c r="AE42" i="7"/>
  <c r="AA42" i="7"/>
  <c r="AI41" i="7"/>
  <c r="AE41" i="7"/>
  <c r="AA41" i="7"/>
  <c r="AI40" i="7"/>
  <c r="AE40" i="7"/>
  <c r="AA40" i="7"/>
  <c r="AI39" i="7"/>
  <c r="AE39" i="7"/>
  <c r="AA39" i="7"/>
  <c r="AI38" i="7"/>
  <c r="AE38" i="7"/>
  <c r="AA38" i="7"/>
  <c r="AI37" i="7"/>
  <c r="AE37" i="7"/>
  <c r="AA37" i="7"/>
  <c r="AI36" i="7"/>
  <c r="AE36" i="7"/>
  <c r="AA36" i="7"/>
  <c r="AI35" i="7"/>
  <c r="AE35" i="7"/>
  <c r="AA35" i="7"/>
  <c r="AI34" i="7"/>
  <c r="AE34" i="7"/>
  <c r="AA34" i="7"/>
  <c r="AI33" i="7"/>
  <c r="AE33" i="7"/>
  <c r="AA33" i="7"/>
  <c r="AI32" i="7"/>
  <c r="AE32" i="7"/>
  <c r="AA32" i="7"/>
  <c r="AI31" i="7"/>
  <c r="AE31" i="7"/>
  <c r="AA31" i="7"/>
  <c r="AI30" i="7"/>
  <c r="AE30" i="7"/>
  <c r="AA30" i="7"/>
  <c r="AI29" i="7"/>
  <c r="AE29" i="7"/>
  <c r="AA29" i="7"/>
  <c r="AI28" i="7"/>
  <c r="AE28" i="7"/>
  <c r="AA28" i="7"/>
  <c r="AI27" i="7"/>
  <c r="AE27" i="7"/>
  <c r="AA27" i="7"/>
  <c r="AI26" i="7"/>
  <c r="AI60" i="7" s="1"/>
  <c r="AE26" i="7"/>
  <c r="AA26" i="7"/>
  <c r="AI25" i="7"/>
  <c r="AE25" i="7"/>
  <c r="AA25" i="7"/>
  <c r="AI24" i="7"/>
  <c r="AE24" i="7"/>
  <c r="AA24" i="7"/>
  <c r="AI23" i="7"/>
  <c r="AE23" i="7"/>
  <c r="AA23" i="7"/>
  <c r="AI22" i="7"/>
  <c r="AE22" i="7"/>
  <c r="AA22" i="7"/>
  <c r="AA60" i="7" s="1"/>
  <c r="AE60" i="7"/>
  <c r="AH60" i="6"/>
  <c r="AF60" i="6"/>
  <c r="AD60" i="6"/>
  <c r="AB60" i="6"/>
  <c r="Z60" i="6"/>
  <c r="X60" i="6"/>
  <c r="W60" i="6"/>
  <c r="AI56" i="6"/>
  <c r="AE56" i="6"/>
  <c r="AA56" i="6"/>
  <c r="AI55" i="6"/>
  <c r="AE55" i="6"/>
  <c r="AA55" i="6"/>
  <c r="AI54" i="6"/>
  <c r="AE54" i="6"/>
  <c r="AA54" i="6"/>
  <c r="AI53" i="6"/>
  <c r="AE53" i="6"/>
  <c r="AA53" i="6"/>
  <c r="AI52" i="6"/>
  <c r="AE52" i="6"/>
  <c r="AA52" i="6"/>
  <c r="AI51" i="6"/>
  <c r="AE51" i="6"/>
  <c r="AA51" i="6"/>
  <c r="AI50" i="6"/>
  <c r="AE50" i="6"/>
  <c r="AA50" i="6"/>
  <c r="AI49" i="6"/>
  <c r="AE49" i="6"/>
  <c r="AA49" i="6"/>
  <c r="AI48" i="6"/>
  <c r="AE48" i="6"/>
  <c r="AA48" i="6"/>
  <c r="AI47" i="6"/>
  <c r="AE47" i="6"/>
  <c r="AA47" i="6"/>
  <c r="AI46" i="6"/>
  <c r="AE46" i="6"/>
  <c r="AA46" i="6"/>
  <c r="AI45" i="6"/>
  <c r="AE45" i="6"/>
  <c r="AA45" i="6"/>
  <c r="AI44" i="6"/>
  <c r="AE44" i="6"/>
  <c r="AA44" i="6"/>
  <c r="AI43" i="6"/>
  <c r="AE43" i="6"/>
  <c r="AA43" i="6"/>
  <c r="AI42" i="6"/>
  <c r="AE42" i="6"/>
  <c r="AA42" i="6"/>
  <c r="AI41" i="6"/>
  <c r="AE41" i="6"/>
  <c r="AA41" i="6"/>
  <c r="AI40" i="6"/>
  <c r="AE40" i="6"/>
  <c r="AA40" i="6"/>
  <c r="AI39" i="6"/>
  <c r="AE39" i="6"/>
  <c r="AA39" i="6"/>
  <c r="AI38" i="6"/>
  <c r="AE38" i="6"/>
  <c r="AA38" i="6"/>
  <c r="AI37" i="6"/>
  <c r="AE37" i="6"/>
  <c r="AA37" i="6"/>
  <c r="AI36" i="6"/>
  <c r="AE36" i="6"/>
  <c r="AA36" i="6"/>
  <c r="AI35" i="6"/>
  <c r="AE35" i="6"/>
  <c r="AA35" i="6"/>
  <c r="AI34" i="6"/>
  <c r="AE34" i="6"/>
  <c r="AA34" i="6"/>
  <c r="AI33" i="6"/>
  <c r="AE33" i="6"/>
  <c r="AA33" i="6"/>
  <c r="AI32" i="6"/>
  <c r="AE32" i="6"/>
  <c r="AA32" i="6"/>
  <c r="AI31" i="6"/>
  <c r="AE31" i="6"/>
  <c r="AA31" i="6"/>
  <c r="AI30" i="6"/>
  <c r="AE30" i="6"/>
  <c r="AA30" i="6"/>
  <c r="AI29" i="6"/>
  <c r="AE29" i="6"/>
  <c r="AA29" i="6"/>
  <c r="AI28" i="6"/>
  <c r="AE28" i="6"/>
  <c r="AA28" i="6"/>
  <c r="AI27" i="6"/>
  <c r="AE27" i="6"/>
  <c r="AA27" i="6"/>
  <c r="AI26" i="6"/>
  <c r="AE26" i="6"/>
  <c r="AA26" i="6"/>
  <c r="AI25" i="6"/>
  <c r="AE25" i="6"/>
  <c r="AA25" i="6"/>
  <c r="AI24" i="6"/>
  <c r="AE24" i="6"/>
  <c r="AA24" i="6"/>
  <c r="AI23" i="6"/>
  <c r="AE23" i="6"/>
  <c r="AA23" i="6"/>
  <c r="AI22" i="6"/>
  <c r="AE22" i="6"/>
  <c r="AA22" i="6"/>
  <c r="AI21" i="6"/>
  <c r="AE21" i="6"/>
  <c r="AA21" i="6"/>
  <c r="AI20" i="6"/>
  <c r="AE20" i="6"/>
  <c r="AA20" i="6"/>
  <c r="AI19" i="6"/>
  <c r="AE19" i="6"/>
  <c r="AA19" i="6"/>
  <c r="AI18" i="6"/>
  <c r="AI60" i="6" s="1"/>
  <c r="AE18" i="6"/>
  <c r="AA18" i="6"/>
  <c r="AI17" i="6"/>
  <c r="AE17" i="6"/>
  <c r="AA17" i="6"/>
  <c r="AI16" i="6"/>
  <c r="AE16" i="6"/>
  <c r="AA16" i="6"/>
  <c r="AA60" i="6" s="1"/>
  <c r="AI15" i="6"/>
  <c r="AE15" i="6"/>
  <c r="AE60" i="6" s="1"/>
  <c r="AA15" i="6"/>
  <c r="AH60" i="5"/>
  <c r="AF60" i="5"/>
  <c r="AD60" i="5"/>
  <c r="AB60" i="5"/>
  <c r="Z60" i="5"/>
  <c r="X60" i="5"/>
  <c r="W60" i="5"/>
  <c r="AI56" i="5"/>
  <c r="AE56" i="5"/>
  <c r="AA56" i="5"/>
  <c r="AI55" i="5"/>
  <c r="AE55" i="5"/>
  <c r="AA55" i="5"/>
  <c r="AI54" i="5"/>
  <c r="AE54" i="5"/>
  <c r="AA54" i="5"/>
  <c r="AI53" i="5"/>
  <c r="AE53" i="5"/>
  <c r="AA53" i="5"/>
  <c r="AI52" i="5"/>
  <c r="AE52" i="5"/>
  <c r="AA52" i="5"/>
  <c r="AI51" i="5"/>
  <c r="AE51" i="5"/>
  <c r="AA51" i="5"/>
  <c r="AI50" i="5"/>
  <c r="AE50" i="5"/>
  <c r="AA50" i="5"/>
  <c r="AI49" i="5"/>
  <c r="AE49" i="5"/>
  <c r="AA49" i="5"/>
  <c r="AI48" i="5"/>
  <c r="AE48" i="5"/>
  <c r="AA48" i="5"/>
  <c r="AI47" i="5"/>
  <c r="AE47" i="5"/>
  <c r="AA47" i="5"/>
  <c r="AI46" i="5"/>
  <c r="AE46" i="5"/>
  <c r="AA46" i="5"/>
  <c r="AI45" i="5"/>
  <c r="AE45" i="5"/>
  <c r="AA45" i="5"/>
  <c r="AI44" i="5"/>
  <c r="AE44" i="5"/>
  <c r="AA44" i="5"/>
  <c r="AI43" i="5"/>
  <c r="AE43" i="5"/>
  <c r="AA43" i="5"/>
  <c r="AI42" i="5"/>
  <c r="AE42" i="5"/>
  <c r="AA42" i="5"/>
  <c r="AI41" i="5"/>
  <c r="AE41" i="5"/>
  <c r="AA41" i="5"/>
  <c r="AI40" i="5"/>
  <c r="AE40" i="5"/>
  <c r="AA40" i="5"/>
  <c r="AI39" i="5"/>
  <c r="AE39" i="5"/>
  <c r="AA39" i="5"/>
  <c r="AI38" i="5"/>
  <c r="AE38" i="5"/>
  <c r="AA38" i="5"/>
  <c r="AI37" i="5"/>
  <c r="AE37" i="5"/>
  <c r="AA37" i="5"/>
  <c r="AI36" i="5"/>
  <c r="AE36" i="5"/>
  <c r="AA36" i="5"/>
  <c r="AI35" i="5"/>
  <c r="AE35" i="5"/>
  <c r="AA35" i="5"/>
  <c r="AI34" i="5"/>
  <c r="AE34" i="5"/>
  <c r="AA34" i="5"/>
  <c r="AI33" i="5"/>
  <c r="AE33" i="5"/>
  <c r="AA33" i="5"/>
  <c r="AI32" i="5"/>
  <c r="AE32" i="5"/>
  <c r="AA32" i="5"/>
  <c r="AI31" i="5"/>
  <c r="AE31" i="5"/>
  <c r="AA31" i="5"/>
  <c r="AI30" i="5"/>
  <c r="AE30" i="5"/>
  <c r="AA30" i="5"/>
  <c r="AI29" i="5"/>
  <c r="AE29" i="5"/>
  <c r="AA29" i="5"/>
  <c r="AI28" i="5"/>
  <c r="AE28" i="5"/>
  <c r="AA28" i="5"/>
  <c r="AI27" i="5"/>
  <c r="AE27" i="5"/>
  <c r="AA27" i="5"/>
  <c r="AI26" i="5"/>
  <c r="AE26" i="5"/>
  <c r="AA26" i="5"/>
  <c r="AI25" i="5"/>
  <c r="AE25" i="5"/>
  <c r="AA25" i="5"/>
  <c r="AI24" i="5"/>
  <c r="AE24" i="5"/>
  <c r="AA24" i="5"/>
  <c r="AI23" i="5"/>
  <c r="AE23" i="5"/>
  <c r="AA23" i="5"/>
  <c r="AI22" i="5"/>
  <c r="AE22" i="5"/>
  <c r="AA22" i="5"/>
  <c r="AI21" i="5"/>
  <c r="AE21" i="5"/>
  <c r="AA21" i="5"/>
  <c r="AI20" i="5"/>
  <c r="AI60" i="5" s="1"/>
  <c r="AE20" i="5"/>
  <c r="AA20" i="5"/>
  <c r="AI19" i="5"/>
  <c r="AE19" i="5"/>
  <c r="AA19" i="5"/>
  <c r="AI18" i="5"/>
  <c r="AE18" i="5"/>
  <c r="AA18" i="5"/>
  <c r="AA60" i="5" s="1"/>
  <c r="AI17" i="5"/>
  <c r="AE17" i="5"/>
  <c r="AE60" i="5" s="1"/>
  <c r="AA17" i="5"/>
  <c r="AI16" i="5"/>
  <c r="AE16" i="5"/>
  <c r="AA16" i="5"/>
  <c r="AH60" i="4"/>
  <c r="AF60" i="4"/>
  <c r="AD60" i="4"/>
  <c r="AB60" i="4"/>
  <c r="Z60" i="4"/>
  <c r="X60" i="4"/>
  <c r="W60" i="4"/>
  <c r="AI56" i="4"/>
  <c r="AE56" i="4"/>
  <c r="AA56" i="4"/>
  <c r="AI55" i="4"/>
  <c r="AE55" i="4"/>
  <c r="AA55" i="4"/>
  <c r="AI54" i="4"/>
  <c r="AE54" i="4"/>
  <c r="AA54" i="4"/>
  <c r="AI53" i="4"/>
  <c r="AE53" i="4"/>
  <c r="AA53" i="4"/>
  <c r="AI52" i="4"/>
  <c r="AE52" i="4"/>
  <c r="AA52" i="4"/>
  <c r="AI51" i="4"/>
  <c r="AE51" i="4"/>
  <c r="AA51" i="4"/>
  <c r="AI50" i="4"/>
  <c r="AE50" i="4"/>
  <c r="AA50" i="4"/>
  <c r="AI49" i="4"/>
  <c r="AE49" i="4"/>
  <c r="AA49" i="4"/>
  <c r="AI48" i="4"/>
  <c r="AE48" i="4"/>
  <c r="AA48" i="4"/>
  <c r="AI47" i="4"/>
  <c r="AE47" i="4"/>
  <c r="AA47" i="4"/>
  <c r="AI46" i="4"/>
  <c r="AE46" i="4"/>
  <c r="AA46" i="4"/>
  <c r="AI45" i="4"/>
  <c r="AE45" i="4"/>
  <c r="AA45" i="4"/>
  <c r="AI44" i="4"/>
  <c r="AE44" i="4"/>
  <c r="AA44" i="4"/>
  <c r="AI43" i="4"/>
  <c r="AE43" i="4"/>
  <c r="AA43" i="4"/>
  <c r="AI42" i="4"/>
  <c r="AE42" i="4"/>
  <c r="AA42" i="4"/>
  <c r="AI41" i="4"/>
  <c r="AE41" i="4"/>
  <c r="AA41" i="4"/>
  <c r="AI40" i="4"/>
  <c r="AE40" i="4"/>
  <c r="AA40" i="4"/>
  <c r="AI39" i="4"/>
  <c r="AE39" i="4"/>
  <c r="AA39" i="4"/>
  <c r="AI38" i="4"/>
  <c r="AE38" i="4"/>
  <c r="AA38" i="4"/>
  <c r="AI37" i="4"/>
  <c r="AE37" i="4"/>
  <c r="AA37" i="4"/>
  <c r="AI36" i="4"/>
  <c r="AE36" i="4"/>
  <c r="AA36" i="4"/>
  <c r="AI35" i="4"/>
  <c r="AE35" i="4"/>
  <c r="AA35" i="4"/>
  <c r="AI34" i="4"/>
  <c r="AE34" i="4"/>
  <c r="AA34" i="4"/>
  <c r="AI33" i="4"/>
  <c r="AE33" i="4"/>
  <c r="AA33" i="4"/>
  <c r="AI32" i="4"/>
  <c r="AE32" i="4"/>
  <c r="AA32" i="4"/>
  <c r="AI31" i="4"/>
  <c r="AE31" i="4"/>
  <c r="AA31" i="4"/>
  <c r="AI30" i="4"/>
  <c r="AE30" i="4"/>
  <c r="AA30" i="4"/>
  <c r="AI29" i="4"/>
  <c r="AE29" i="4"/>
  <c r="AA29" i="4"/>
  <c r="AI28" i="4"/>
  <c r="AE28" i="4"/>
  <c r="AA28" i="4"/>
  <c r="AI27" i="4"/>
  <c r="AE27" i="4"/>
  <c r="AA27" i="4"/>
  <c r="AI26" i="4"/>
  <c r="AE26" i="4"/>
  <c r="AA26" i="4"/>
  <c r="AI25" i="4"/>
  <c r="AE25" i="4"/>
  <c r="AA25" i="4"/>
  <c r="AI24" i="4"/>
  <c r="AE24" i="4"/>
  <c r="AA24" i="4"/>
  <c r="AI23" i="4"/>
  <c r="AE23" i="4"/>
  <c r="AA23" i="4"/>
  <c r="AI22" i="4"/>
  <c r="AE22" i="4"/>
  <c r="AA22" i="4"/>
  <c r="AI21" i="4"/>
  <c r="AE21" i="4"/>
  <c r="AA21" i="4"/>
  <c r="AI20" i="4"/>
  <c r="AE20" i="4"/>
  <c r="AA20" i="4"/>
  <c r="AI19" i="4"/>
  <c r="AE19" i="4"/>
  <c r="AA19" i="4"/>
  <c r="AI18" i="4"/>
  <c r="AE18" i="4"/>
  <c r="AA18" i="4"/>
  <c r="AI17" i="4"/>
  <c r="AE17" i="4"/>
  <c r="AA17" i="4"/>
  <c r="AI16" i="4"/>
  <c r="AE16" i="4"/>
  <c r="AA16" i="4"/>
  <c r="AI15" i="4"/>
  <c r="AE15" i="4"/>
  <c r="AE60" i="4" s="1"/>
  <c r="AA15" i="4"/>
  <c r="AI14" i="4"/>
  <c r="AI60" i="4" s="1"/>
  <c r="AE14" i="4"/>
  <c r="AA14" i="4"/>
  <c r="AA60" i="4" s="1"/>
  <c r="AA38" i="3"/>
  <c r="AE38" i="3"/>
  <c r="AI38" i="3"/>
  <c r="AA39" i="3"/>
  <c r="AE39" i="3"/>
  <c r="AI39" i="3"/>
  <c r="AA40" i="3"/>
  <c r="AE40" i="3"/>
  <c r="AI40" i="3"/>
  <c r="AA41" i="3"/>
  <c r="AE41" i="3"/>
  <c r="AI41" i="3"/>
  <c r="AA42" i="3"/>
  <c r="AE42" i="3"/>
  <c r="AI42" i="3"/>
  <c r="AA43" i="3"/>
  <c r="AE43" i="3"/>
  <c r="AI43" i="3"/>
  <c r="AA44" i="3"/>
  <c r="AE44" i="3"/>
  <c r="AI44" i="3"/>
  <c r="AA45" i="3"/>
  <c r="AE45" i="3"/>
  <c r="AI45" i="3"/>
  <c r="AA46" i="3"/>
  <c r="AE46" i="3"/>
  <c r="AI46" i="3"/>
  <c r="AA47" i="3"/>
  <c r="AE47" i="3"/>
  <c r="AI47" i="3"/>
  <c r="AA48" i="3"/>
  <c r="AE48" i="3"/>
  <c r="AI48" i="3"/>
  <c r="AA49" i="3"/>
  <c r="AE49" i="3"/>
  <c r="AI49" i="3"/>
  <c r="AA50" i="3"/>
  <c r="AE50" i="3"/>
  <c r="AI50" i="3"/>
  <c r="AA51" i="3"/>
  <c r="AE51" i="3"/>
  <c r="AI51" i="3"/>
  <c r="AA52" i="3"/>
  <c r="AE52" i="3"/>
  <c r="AI52" i="3"/>
  <c r="AA53" i="3"/>
  <c r="AE53" i="3"/>
  <c r="AI53" i="3"/>
  <c r="AA54" i="3"/>
  <c r="AE54" i="3"/>
  <c r="AI54" i="3"/>
  <c r="AA55" i="3"/>
  <c r="AE55" i="3"/>
  <c r="AI55" i="3"/>
  <c r="AA56" i="3"/>
  <c r="AE56" i="3"/>
  <c r="AI56" i="3"/>
  <c r="AA37" i="3"/>
  <c r="AH60" i="3"/>
  <c r="AF60" i="3"/>
  <c r="AD60" i="3"/>
  <c r="AB60" i="3"/>
  <c r="Z60" i="3"/>
  <c r="X60" i="3"/>
  <c r="W60" i="3"/>
  <c r="AI37" i="3"/>
  <c r="AE37" i="3"/>
  <c r="AI36" i="3"/>
  <c r="AE36" i="3"/>
  <c r="AA36" i="3"/>
  <c r="AI35" i="3"/>
  <c r="AE35" i="3"/>
  <c r="AA35" i="3"/>
  <c r="AI34" i="3"/>
  <c r="AE34" i="3"/>
  <c r="AA34" i="3"/>
  <c r="AI33" i="3"/>
  <c r="AE33" i="3"/>
  <c r="AA33" i="3"/>
  <c r="AI32" i="3"/>
  <c r="AE32" i="3"/>
  <c r="AA32" i="3"/>
  <c r="AI31" i="3"/>
  <c r="AE31" i="3"/>
  <c r="AA31" i="3"/>
  <c r="AI30" i="3"/>
  <c r="AE30" i="3"/>
  <c r="AA30" i="3"/>
  <c r="AI29" i="3"/>
  <c r="AE29" i="3"/>
  <c r="AA29" i="3"/>
  <c r="AI28" i="3"/>
  <c r="AE28" i="3"/>
  <c r="AA28" i="3"/>
  <c r="AI27" i="3"/>
  <c r="AE27" i="3"/>
  <c r="AA27" i="3"/>
  <c r="AI26" i="3"/>
  <c r="AE26" i="3"/>
  <c r="AA26" i="3"/>
  <c r="AI25" i="3"/>
  <c r="AE25" i="3"/>
  <c r="AA25" i="3"/>
  <c r="AI24" i="3"/>
  <c r="AE24" i="3"/>
  <c r="AA24" i="3"/>
  <c r="AI23" i="3"/>
  <c r="AE23" i="3"/>
  <c r="AA23" i="3"/>
  <c r="AI22" i="3"/>
  <c r="AE22" i="3"/>
  <c r="AA22" i="3"/>
  <c r="AI21" i="3"/>
  <c r="AE21" i="3"/>
  <c r="AA21" i="3"/>
  <c r="AI20" i="3"/>
  <c r="AE20" i="3"/>
  <c r="AA20" i="3"/>
  <c r="AI19" i="3"/>
  <c r="AE19" i="3"/>
  <c r="AA19" i="3"/>
  <c r="AI18" i="3"/>
  <c r="AE18" i="3"/>
  <c r="AA18" i="3"/>
  <c r="AI17" i="3"/>
  <c r="AE17" i="3"/>
  <c r="AA17" i="3"/>
  <c r="AI16" i="3"/>
  <c r="AE16" i="3"/>
  <c r="AA16" i="3"/>
  <c r="AA60" i="3" l="1"/>
  <c r="AE60" i="3"/>
  <c r="AI60" i="3"/>
  <c r="AI60" i="2" l="1"/>
  <c r="AH60" i="2"/>
  <c r="AF60" i="2"/>
  <c r="AE60" i="2"/>
  <c r="AD60" i="2"/>
  <c r="AB60" i="2"/>
  <c r="AA60" i="2"/>
  <c r="Z60" i="2"/>
  <c r="W60" i="2"/>
  <c r="X60" i="2"/>
  <c r="J17" i="2"/>
  <c r="AI16" i="2"/>
  <c r="AE16" i="2"/>
  <c r="AA16" i="2"/>
  <c r="I16" i="2"/>
  <c r="J16" i="2" s="1"/>
  <c r="E16" i="2"/>
  <c r="H16" i="2" s="1"/>
  <c r="J15" i="2"/>
  <c r="AI14" i="2"/>
  <c r="AE14" i="2"/>
  <c r="AA14" i="2"/>
  <c r="I14" i="2"/>
  <c r="J14" i="2" s="1"/>
  <c r="E14" i="2"/>
  <c r="H14" i="2" s="1"/>
  <c r="AI13" i="2"/>
  <c r="AE13" i="2"/>
  <c r="AA13" i="2"/>
  <c r="I13" i="2"/>
  <c r="J13" i="2" s="1"/>
  <c r="E13" i="2"/>
  <c r="H13" i="2" s="1"/>
  <c r="AI12" i="2"/>
  <c r="AE12" i="2"/>
  <c r="AA12" i="2"/>
  <c r="I12" i="2"/>
  <c r="J12" i="2" s="1"/>
  <c r="E12" i="2"/>
  <c r="H12" i="2" s="1"/>
  <c r="AI11" i="2"/>
  <c r="AE11" i="2"/>
  <c r="AA11" i="2"/>
  <c r="J11" i="2"/>
  <c r="I11" i="2"/>
  <c r="E11" i="2"/>
  <c r="H11" i="2" s="1"/>
  <c r="AI10" i="2"/>
  <c r="AE10" i="2"/>
  <c r="AA10" i="2"/>
  <c r="J10" i="2"/>
  <c r="I10" i="2"/>
  <c r="E10" i="2"/>
  <c r="H10" i="2" s="1"/>
  <c r="AI9" i="2"/>
  <c r="AE9" i="2"/>
  <c r="AA9" i="2"/>
  <c r="I9" i="2"/>
  <c r="J9" i="2" s="1"/>
  <c r="H9" i="2"/>
  <c r="E9" i="2"/>
  <c r="AI8" i="2"/>
  <c r="AE8" i="2"/>
  <c r="AA8" i="2"/>
  <c r="I8" i="2"/>
  <c r="J8" i="2" s="1"/>
  <c r="H8" i="2"/>
  <c r="E8" i="2"/>
  <c r="AI7" i="2"/>
  <c r="AE7" i="2"/>
  <c r="AA7" i="2"/>
  <c r="I7" i="2"/>
  <c r="J7" i="2" s="1"/>
  <c r="E7" i="2"/>
  <c r="H7" i="2" s="1"/>
  <c r="AI6" i="2"/>
  <c r="AE6" i="2"/>
  <c r="AA6" i="2"/>
  <c r="I6" i="2"/>
  <c r="J6" i="2" s="1"/>
  <c r="E6" i="2"/>
  <c r="H6" i="2" s="1"/>
  <c r="AI5" i="2"/>
  <c r="AE5" i="2"/>
  <c r="AA5" i="2"/>
  <c r="I5" i="2"/>
  <c r="J5" i="2" s="1"/>
  <c r="E5" i="2"/>
  <c r="H5" i="2" s="1"/>
  <c r="AI4" i="2"/>
  <c r="AE4" i="2"/>
  <c r="AA4" i="2"/>
  <c r="J4" i="2"/>
  <c r="I4" i="2"/>
  <c r="E4" i="2"/>
  <c r="H4" i="2" s="1"/>
  <c r="J3" i="2"/>
  <c r="M9" i="9" l="1"/>
  <c r="N9" i="9"/>
  <c r="O9" i="9"/>
  <c r="P9" i="9"/>
  <c r="Q9" i="9"/>
  <c r="L9" i="9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29" i="8"/>
  <c r="J30" i="8"/>
  <c r="J31" i="8"/>
  <c r="J32" i="8"/>
  <c r="J33" i="8"/>
  <c r="J34" i="8"/>
  <c r="J35" i="8"/>
  <c r="J36" i="8"/>
  <c r="J37" i="8"/>
  <c r="J38" i="8"/>
  <c r="J39" i="8"/>
  <c r="J40" i="8"/>
  <c r="J41" i="8"/>
  <c r="J42" i="8"/>
  <c r="J43" i="8"/>
  <c r="J44" i="8"/>
  <c r="J45" i="8"/>
  <c r="J46" i="8"/>
  <c r="J47" i="8"/>
  <c r="J48" i="8"/>
  <c r="J49" i="8"/>
  <c r="J50" i="8"/>
  <c r="J51" i="8"/>
  <c r="J52" i="8"/>
  <c r="J53" i="8"/>
  <c r="J54" i="8"/>
  <c r="J55" i="8"/>
  <c r="J56" i="8"/>
  <c r="J57" i="8"/>
  <c r="J58" i="8"/>
  <c r="J22" i="7"/>
  <c r="J23" i="7"/>
  <c r="J24" i="7"/>
  <c r="J25" i="7"/>
  <c r="J26" i="7"/>
  <c r="J27" i="7"/>
  <c r="J28" i="7"/>
  <c r="J29" i="7"/>
  <c r="J30" i="7"/>
  <c r="J31" i="7"/>
  <c r="J32" i="7"/>
  <c r="J33" i="7"/>
  <c r="J34" i="7"/>
  <c r="J35" i="7"/>
  <c r="J36" i="7"/>
  <c r="J37" i="7"/>
  <c r="J38" i="7"/>
  <c r="J39" i="7"/>
  <c r="J40" i="7"/>
  <c r="J41" i="7"/>
  <c r="J42" i="7"/>
  <c r="J43" i="7"/>
  <c r="J44" i="7"/>
  <c r="J45" i="7"/>
  <c r="J46" i="7"/>
  <c r="J47" i="7"/>
  <c r="J48" i="7"/>
  <c r="J49" i="7"/>
  <c r="J50" i="7"/>
  <c r="J51" i="7"/>
  <c r="J52" i="7"/>
  <c r="J53" i="7"/>
  <c r="J54" i="7"/>
  <c r="J55" i="7"/>
  <c r="J56" i="7"/>
  <c r="J57" i="7"/>
  <c r="J58" i="7"/>
  <c r="J15" i="6"/>
  <c r="J60" i="6" s="1"/>
  <c r="J16" i="6"/>
  <c r="J17" i="6"/>
  <c r="J18" i="6"/>
  <c r="J19" i="6"/>
  <c r="J20" i="6"/>
  <c r="J21" i="6"/>
  <c r="J22" i="6"/>
  <c r="J23" i="6"/>
  <c r="J24" i="6"/>
  <c r="J25" i="6"/>
  <c r="J26" i="6"/>
  <c r="J27" i="6"/>
  <c r="J28" i="6"/>
  <c r="J29" i="6"/>
  <c r="J30" i="6"/>
  <c r="J31" i="6"/>
  <c r="J32" i="6"/>
  <c r="J33" i="6"/>
  <c r="J34" i="6"/>
  <c r="J35" i="6"/>
  <c r="J36" i="6"/>
  <c r="J37" i="6"/>
  <c r="J38" i="6"/>
  <c r="J39" i="6"/>
  <c r="J40" i="6"/>
  <c r="J41" i="6"/>
  <c r="J42" i="6"/>
  <c r="J43" i="6"/>
  <c r="J44" i="6"/>
  <c r="J45" i="6"/>
  <c r="J46" i="6"/>
  <c r="J47" i="6"/>
  <c r="J48" i="6"/>
  <c r="J49" i="6"/>
  <c r="J50" i="6"/>
  <c r="J51" i="6"/>
  <c r="J52" i="6"/>
  <c r="J53" i="6"/>
  <c r="J54" i="6"/>
  <c r="J55" i="6"/>
  <c r="J56" i="6"/>
  <c r="J57" i="6"/>
  <c r="J58" i="6"/>
  <c r="J16" i="5"/>
  <c r="J17" i="5"/>
  <c r="J18" i="5"/>
  <c r="J19" i="5"/>
  <c r="J20" i="5"/>
  <c r="J21" i="5"/>
  <c r="J22" i="5"/>
  <c r="J23" i="5"/>
  <c r="J24" i="5"/>
  <c r="J25" i="5"/>
  <c r="J26" i="5"/>
  <c r="J27" i="5"/>
  <c r="J28" i="5"/>
  <c r="J29" i="5"/>
  <c r="J30" i="5"/>
  <c r="J31" i="5"/>
  <c r="J32" i="5"/>
  <c r="J33" i="5"/>
  <c r="J34" i="5"/>
  <c r="J35" i="5"/>
  <c r="J36" i="5"/>
  <c r="J37" i="5"/>
  <c r="J38" i="5"/>
  <c r="J39" i="5"/>
  <c r="J40" i="5"/>
  <c r="J41" i="5"/>
  <c r="J42" i="5"/>
  <c r="J43" i="5"/>
  <c r="J44" i="5"/>
  <c r="J45" i="5"/>
  <c r="J46" i="5"/>
  <c r="J47" i="5"/>
  <c r="J48" i="5"/>
  <c r="J49" i="5"/>
  <c r="J50" i="5"/>
  <c r="J51" i="5"/>
  <c r="J52" i="5"/>
  <c r="J53" i="5"/>
  <c r="J54" i="5"/>
  <c r="J55" i="5"/>
  <c r="J56" i="5"/>
  <c r="J57" i="5"/>
  <c r="J58" i="5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32" i="4"/>
  <c r="J33" i="4"/>
  <c r="J34" i="4"/>
  <c r="J35" i="4"/>
  <c r="J36" i="4"/>
  <c r="J37" i="4"/>
  <c r="J38" i="4"/>
  <c r="J39" i="4"/>
  <c r="J40" i="4"/>
  <c r="J41" i="4"/>
  <c r="J42" i="4"/>
  <c r="J43" i="4"/>
  <c r="J44" i="4"/>
  <c r="J45" i="4"/>
  <c r="J46" i="4"/>
  <c r="J47" i="4"/>
  <c r="J48" i="4"/>
  <c r="J49" i="4"/>
  <c r="J50" i="4"/>
  <c r="J51" i="4"/>
  <c r="J52" i="4"/>
  <c r="J53" i="4"/>
  <c r="J54" i="4"/>
  <c r="J55" i="4"/>
  <c r="J56" i="4"/>
  <c r="J57" i="4"/>
  <c r="J58" i="4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8" i="3"/>
  <c r="J39" i="3"/>
  <c r="J40" i="3"/>
  <c r="J41" i="3"/>
  <c r="J42" i="3"/>
  <c r="J43" i="3"/>
  <c r="J44" i="3"/>
  <c r="J45" i="3"/>
  <c r="J46" i="3"/>
  <c r="J47" i="3"/>
  <c r="J48" i="3"/>
  <c r="J49" i="3"/>
  <c r="J50" i="3"/>
  <c r="J51" i="3"/>
  <c r="J52" i="3"/>
  <c r="J53" i="3"/>
  <c r="J54" i="3"/>
  <c r="J55" i="3"/>
  <c r="J56" i="3"/>
  <c r="J57" i="3"/>
  <c r="J58" i="3"/>
  <c r="J3" i="8"/>
  <c r="R9" i="9"/>
  <c r="R4" i="9"/>
  <c r="Q60" i="3"/>
  <c r="H4" i="9" s="1"/>
  <c r="P60" i="3"/>
  <c r="G4" i="9" s="1"/>
  <c r="O60" i="3"/>
  <c r="F4" i="9" s="1"/>
  <c r="N60" i="3"/>
  <c r="E4" i="9" s="1"/>
  <c r="M60" i="3"/>
  <c r="D4" i="9" s="1"/>
  <c r="L60" i="3"/>
  <c r="K60" i="3"/>
  <c r="I4" i="9" s="1"/>
  <c r="I60" i="3"/>
  <c r="G60" i="3"/>
  <c r="F60" i="3"/>
  <c r="E57" i="3"/>
  <c r="H57" i="3" s="1"/>
  <c r="E56" i="3"/>
  <c r="H56" i="3" s="1"/>
  <c r="E55" i="3"/>
  <c r="H55" i="3" s="1"/>
  <c r="E54" i="3"/>
  <c r="H54" i="3" s="1"/>
  <c r="E53" i="3"/>
  <c r="H53" i="3" s="1"/>
  <c r="E52" i="3"/>
  <c r="H52" i="3" s="1"/>
  <c r="E51" i="3"/>
  <c r="H51" i="3" s="1"/>
  <c r="E50" i="3"/>
  <c r="H50" i="3" s="1"/>
  <c r="E49" i="3"/>
  <c r="H49" i="3" s="1"/>
  <c r="E48" i="3"/>
  <c r="H48" i="3" s="1"/>
  <c r="E47" i="3"/>
  <c r="H47" i="3" s="1"/>
  <c r="E46" i="3"/>
  <c r="H46" i="3" s="1"/>
  <c r="E45" i="3"/>
  <c r="H45" i="3" s="1"/>
  <c r="E44" i="3"/>
  <c r="H44" i="3" s="1"/>
  <c r="E43" i="3"/>
  <c r="H43" i="3" s="1"/>
  <c r="E42" i="3"/>
  <c r="H42" i="3" s="1"/>
  <c r="E41" i="3"/>
  <c r="H41" i="3" s="1"/>
  <c r="E40" i="3"/>
  <c r="H40" i="3" s="1"/>
  <c r="E39" i="3"/>
  <c r="H39" i="3" s="1"/>
  <c r="E38" i="3"/>
  <c r="H38" i="3" s="1"/>
  <c r="E37" i="3"/>
  <c r="H37" i="3" s="1"/>
  <c r="E36" i="3"/>
  <c r="H36" i="3" s="1"/>
  <c r="E35" i="3"/>
  <c r="H35" i="3" s="1"/>
  <c r="E34" i="3"/>
  <c r="H34" i="3" s="1"/>
  <c r="E33" i="3"/>
  <c r="H33" i="3" s="1"/>
  <c r="E32" i="3"/>
  <c r="H32" i="3" s="1"/>
  <c r="E31" i="3"/>
  <c r="H31" i="3" s="1"/>
  <c r="E30" i="3"/>
  <c r="H30" i="3" s="1"/>
  <c r="E29" i="3"/>
  <c r="H29" i="3" s="1"/>
  <c r="E28" i="3"/>
  <c r="H28" i="3" s="1"/>
  <c r="E27" i="3"/>
  <c r="H27" i="3" s="1"/>
  <c r="E26" i="3"/>
  <c r="H26" i="3" s="1"/>
  <c r="E25" i="3"/>
  <c r="H25" i="3" s="1"/>
  <c r="E24" i="3"/>
  <c r="H24" i="3" s="1"/>
  <c r="E23" i="3"/>
  <c r="H23" i="3" s="1"/>
  <c r="E22" i="3"/>
  <c r="H22" i="3" s="1"/>
  <c r="E21" i="3"/>
  <c r="H21" i="3" s="1"/>
  <c r="E20" i="3"/>
  <c r="H20" i="3" s="1"/>
  <c r="E19" i="3"/>
  <c r="H19" i="3" s="1"/>
  <c r="E18" i="3"/>
  <c r="H18" i="3" s="1"/>
  <c r="E17" i="3"/>
  <c r="H17" i="3" s="1"/>
  <c r="E16" i="3"/>
  <c r="H16" i="3" s="1"/>
  <c r="Q60" i="4"/>
  <c r="P60" i="4"/>
  <c r="O60" i="4"/>
  <c r="N60" i="4"/>
  <c r="M60" i="4"/>
  <c r="L60" i="4"/>
  <c r="K60" i="4"/>
  <c r="R5" i="9" s="1"/>
  <c r="I60" i="4"/>
  <c r="G60" i="4"/>
  <c r="F60" i="4"/>
  <c r="E57" i="4"/>
  <c r="H57" i="4" s="1"/>
  <c r="E56" i="4"/>
  <c r="H56" i="4" s="1"/>
  <c r="E55" i="4"/>
  <c r="H55" i="4" s="1"/>
  <c r="E54" i="4"/>
  <c r="H54" i="4" s="1"/>
  <c r="E53" i="4"/>
  <c r="H53" i="4" s="1"/>
  <c r="E52" i="4"/>
  <c r="H52" i="4" s="1"/>
  <c r="H51" i="4"/>
  <c r="E51" i="4"/>
  <c r="E50" i="4"/>
  <c r="H50" i="4" s="1"/>
  <c r="E49" i="4"/>
  <c r="H49" i="4" s="1"/>
  <c r="E48" i="4"/>
  <c r="H48" i="4" s="1"/>
  <c r="E47" i="4"/>
  <c r="H47" i="4" s="1"/>
  <c r="E46" i="4"/>
  <c r="H46" i="4" s="1"/>
  <c r="E45" i="4"/>
  <c r="H45" i="4" s="1"/>
  <c r="E44" i="4"/>
  <c r="H44" i="4" s="1"/>
  <c r="E43" i="4"/>
  <c r="H43" i="4" s="1"/>
  <c r="E42" i="4"/>
  <c r="H42" i="4" s="1"/>
  <c r="E41" i="4"/>
  <c r="H41" i="4" s="1"/>
  <c r="E40" i="4"/>
  <c r="H40" i="4" s="1"/>
  <c r="E39" i="4"/>
  <c r="H39" i="4" s="1"/>
  <c r="E38" i="4"/>
  <c r="H38" i="4" s="1"/>
  <c r="E37" i="4"/>
  <c r="H37" i="4" s="1"/>
  <c r="E36" i="4"/>
  <c r="H36" i="4" s="1"/>
  <c r="E35" i="4"/>
  <c r="H35" i="4" s="1"/>
  <c r="E34" i="4"/>
  <c r="H34" i="4" s="1"/>
  <c r="E33" i="4"/>
  <c r="H33" i="4" s="1"/>
  <c r="E32" i="4"/>
  <c r="H32" i="4" s="1"/>
  <c r="E31" i="4"/>
  <c r="H31" i="4" s="1"/>
  <c r="E30" i="4"/>
  <c r="H30" i="4" s="1"/>
  <c r="E29" i="4"/>
  <c r="H29" i="4" s="1"/>
  <c r="E28" i="4"/>
  <c r="H28" i="4" s="1"/>
  <c r="E27" i="4"/>
  <c r="H27" i="4" s="1"/>
  <c r="E26" i="4"/>
  <c r="H26" i="4" s="1"/>
  <c r="E25" i="4"/>
  <c r="H25" i="4" s="1"/>
  <c r="E24" i="4"/>
  <c r="H24" i="4" s="1"/>
  <c r="E23" i="4"/>
  <c r="H23" i="4" s="1"/>
  <c r="E22" i="4"/>
  <c r="H22" i="4" s="1"/>
  <c r="E21" i="4"/>
  <c r="H21" i="4" s="1"/>
  <c r="E20" i="4"/>
  <c r="H20" i="4" s="1"/>
  <c r="E19" i="4"/>
  <c r="H19" i="4" s="1"/>
  <c r="E18" i="4"/>
  <c r="H18" i="4" s="1"/>
  <c r="E17" i="4"/>
  <c r="H17" i="4" s="1"/>
  <c r="E16" i="4"/>
  <c r="H16" i="4" s="1"/>
  <c r="E15" i="4"/>
  <c r="H15" i="4" s="1"/>
  <c r="E14" i="4"/>
  <c r="H14" i="4" s="1"/>
  <c r="Q60" i="5"/>
  <c r="P60" i="5"/>
  <c r="O60" i="5"/>
  <c r="N60" i="5"/>
  <c r="M60" i="5"/>
  <c r="L60" i="5"/>
  <c r="K60" i="5"/>
  <c r="R6" i="9" s="1"/>
  <c r="I60" i="5"/>
  <c r="G60" i="5"/>
  <c r="F60" i="5"/>
  <c r="E57" i="5"/>
  <c r="H57" i="5" s="1"/>
  <c r="E56" i="5"/>
  <c r="H56" i="5" s="1"/>
  <c r="E55" i="5"/>
  <c r="H55" i="5" s="1"/>
  <c r="E54" i="5"/>
  <c r="H54" i="5" s="1"/>
  <c r="E53" i="5"/>
  <c r="H53" i="5" s="1"/>
  <c r="E52" i="5"/>
  <c r="H52" i="5" s="1"/>
  <c r="E51" i="5"/>
  <c r="H51" i="5" s="1"/>
  <c r="E50" i="5"/>
  <c r="H50" i="5" s="1"/>
  <c r="E49" i="5"/>
  <c r="H49" i="5" s="1"/>
  <c r="E48" i="5"/>
  <c r="H48" i="5" s="1"/>
  <c r="H47" i="5"/>
  <c r="E47" i="5"/>
  <c r="E46" i="5"/>
  <c r="H46" i="5" s="1"/>
  <c r="E45" i="5"/>
  <c r="H45" i="5" s="1"/>
  <c r="H44" i="5"/>
  <c r="E44" i="5"/>
  <c r="E43" i="5"/>
  <c r="H43" i="5" s="1"/>
  <c r="E42" i="5"/>
  <c r="H42" i="5" s="1"/>
  <c r="E41" i="5"/>
  <c r="H41" i="5" s="1"/>
  <c r="E40" i="5"/>
  <c r="H40" i="5" s="1"/>
  <c r="E39" i="5"/>
  <c r="H39" i="5" s="1"/>
  <c r="E38" i="5"/>
  <c r="H38" i="5" s="1"/>
  <c r="E37" i="5"/>
  <c r="H37" i="5" s="1"/>
  <c r="H36" i="5"/>
  <c r="E36" i="5"/>
  <c r="E35" i="5"/>
  <c r="H35" i="5" s="1"/>
  <c r="E34" i="5"/>
  <c r="H34" i="5" s="1"/>
  <c r="H33" i="5"/>
  <c r="E33" i="5"/>
  <c r="E32" i="5"/>
  <c r="H32" i="5" s="1"/>
  <c r="H31" i="5"/>
  <c r="E31" i="5"/>
  <c r="E30" i="5"/>
  <c r="H30" i="5" s="1"/>
  <c r="E29" i="5"/>
  <c r="H29" i="5" s="1"/>
  <c r="E28" i="5"/>
  <c r="H28" i="5" s="1"/>
  <c r="E27" i="5"/>
  <c r="H27" i="5" s="1"/>
  <c r="E26" i="5"/>
  <c r="H26" i="5" s="1"/>
  <c r="H25" i="5"/>
  <c r="E25" i="5"/>
  <c r="H24" i="5"/>
  <c r="E24" i="5"/>
  <c r="E23" i="5"/>
  <c r="H23" i="5" s="1"/>
  <c r="E22" i="5"/>
  <c r="H22" i="5" s="1"/>
  <c r="E21" i="5"/>
  <c r="H21" i="5" s="1"/>
  <c r="H20" i="5"/>
  <c r="E20" i="5"/>
  <c r="E19" i="5"/>
  <c r="H19" i="5" s="1"/>
  <c r="E18" i="5"/>
  <c r="H18" i="5" s="1"/>
  <c r="H17" i="5"/>
  <c r="E17" i="5"/>
  <c r="E16" i="5"/>
  <c r="H16" i="5" s="1"/>
  <c r="Q60" i="6"/>
  <c r="P60" i="6"/>
  <c r="O60" i="6"/>
  <c r="N60" i="6"/>
  <c r="M60" i="6"/>
  <c r="L60" i="6"/>
  <c r="K60" i="6"/>
  <c r="R7" i="9" s="1"/>
  <c r="I60" i="6"/>
  <c r="G60" i="6"/>
  <c r="F60" i="6"/>
  <c r="E57" i="6"/>
  <c r="H57" i="6" s="1"/>
  <c r="E56" i="6"/>
  <c r="H56" i="6" s="1"/>
  <c r="E55" i="6"/>
  <c r="H55" i="6" s="1"/>
  <c r="H54" i="6"/>
  <c r="E54" i="6"/>
  <c r="E53" i="6"/>
  <c r="H53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H46" i="6"/>
  <c r="E46" i="6"/>
  <c r="E45" i="6"/>
  <c r="H45" i="6" s="1"/>
  <c r="E44" i="6"/>
  <c r="H44" i="6" s="1"/>
  <c r="E43" i="6"/>
  <c r="H43" i="6" s="1"/>
  <c r="E42" i="6"/>
  <c r="H42" i="6" s="1"/>
  <c r="E41" i="6"/>
  <c r="H41" i="6" s="1"/>
  <c r="E40" i="6"/>
  <c r="H40" i="6" s="1"/>
  <c r="E39" i="6"/>
  <c r="H39" i="6" s="1"/>
  <c r="H38" i="6"/>
  <c r="E38" i="6"/>
  <c r="E37" i="6"/>
  <c r="H37" i="6" s="1"/>
  <c r="E36" i="6"/>
  <c r="H36" i="6" s="1"/>
  <c r="E35" i="6"/>
  <c r="H35" i="6" s="1"/>
  <c r="E34" i="6"/>
  <c r="H34" i="6" s="1"/>
  <c r="E33" i="6"/>
  <c r="H33" i="6" s="1"/>
  <c r="E32" i="6"/>
  <c r="H32" i="6" s="1"/>
  <c r="E31" i="6"/>
  <c r="H31" i="6" s="1"/>
  <c r="E30" i="6"/>
  <c r="H30" i="6" s="1"/>
  <c r="H29" i="6"/>
  <c r="E29" i="6"/>
  <c r="E28" i="6"/>
  <c r="H28" i="6" s="1"/>
  <c r="E27" i="6"/>
  <c r="H27" i="6" s="1"/>
  <c r="E26" i="6"/>
  <c r="H26" i="6" s="1"/>
  <c r="E25" i="6"/>
  <c r="H25" i="6" s="1"/>
  <c r="E24" i="6"/>
  <c r="H24" i="6" s="1"/>
  <c r="E23" i="6"/>
  <c r="H23" i="6" s="1"/>
  <c r="E22" i="6"/>
  <c r="H22" i="6" s="1"/>
  <c r="H21" i="6"/>
  <c r="E21" i="6"/>
  <c r="E20" i="6"/>
  <c r="H20" i="6" s="1"/>
  <c r="E19" i="6"/>
  <c r="H19" i="6" s="1"/>
  <c r="E18" i="6"/>
  <c r="H18" i="6" s="1"/>
  <c r="H17" i="6"/>
  <c r="E17" i="6"/>
  <c r="E16" i="6"/>
  <c r="H16" i="6" s="1"/>
  <c r="E15" i="6"/>
  <c r="H15" i="6" s="1"/>
  <c r="Q60" i="2"/>
  <c r="P60" i="2"/>
  <c r="O60" i="2"/>
  <c r="N60" i="2"/>
  <c r="M60" i="2"/>
  <c r="L60" i="2"/>
  <c r="K60" i="2"/>
  <c r="R3" i="9" s="1"/>
  <c r="I60" i="2"/>
  <c r="I62" i="2" s="1"/>
  <c r="G60" i="2"/>
  <c r="F60" i="2"/>
  <c r="E57" i="2"/>
  <c r="H57" i="2" s="1"/>
  <c r="E56" i="2"/>
  <c r="H56" i="2" s="1"/>
  <c r="H55" i="2"/>
  <c r="E55" i="2"/>
  <c r="E54" i="2"/>
  <c r="H54" i="2" s="1"/>
  <c r="H53" i="2"/>
  <c r="E53" i="2"/>
  <c r="E52" i="2"/>
  <c r="H52" i="2" s="1"/>
  <c r="H51" i="2"/>
  <c r="E51" i="2"/>
  <c r="E50" i="2"/>
  <c r="H50" i="2" s="1"/>
  <c r="E49" i="2"/>
  <c r="H49" i="2" s="1"/>
  <c r="E48" i="2"/>
  <c r="H48" i="2" s="1"/>
  <c r="E47" i="2"/>
  <c r="H47" i="2" s="1"/>
  <c r="E46" i="2"/>
  <c r="H46" i="2" s="1"/>
  <c r="H45" i="2"/>
  <c r="E45" i="2"/>
  <c r="E44" i="2"/>
  <c r="H44" i="2" s="1"/>
  <c r="H43" i="2"/>
  <c r="E43" i="2"/>
  <c r="E42" i="2"/>
  <c r="H42" i="2" s="1"/>
  <c r="E41" i="2"/>
  <c r="H41" i="2" s="1"/>
  <c r="E40" i="2"/>
  <c r="H40" i="2" s="1"/>
  <c r="E39" i="2"/>
  <c r="H39" i="2" s="1"/>
  <c r="E38" i="2"/>
  <c r="H38" i="2" s="1"/>
  <c r="E37" i="2"/>
  <c r="H37" i="2" s="1"/>
  <c r="E36" i="2"/>
  <c r="H36" i="2" s="1"/>
  <c r="H35" i="2"/>
  <c r="E35" i="2"/>
  <c r="E34" i="2"/>
  <c r="H34" i="2" s="1"/>
  <c r="E33" i="2"/>
  <c r="H33" i="2" s="1"/>
  <c r="E32" i="2"/>
  <c r="H32" i="2" s="1"/>
  <c r="E31" i="2"/>
  <c r="H31" i="2" s="1"/>
  <c r="E30" i="2"/>
  <c r="H30" i="2" s="1"/>
  <c r="H29" i="2"/>
  <c r="E29" i="2"/>
  <c r="E28" i="2"/>
  <c r="H28" i="2" s="1"/>
  <c r="H27" i="2"/>
  <c r="E27" i="2"/>
  <c r="E26" i="2"/>
  <c r="H26" i="2" s="1"/>
  <c r="E25" i="2"/>
  <c r="H25" i="2" s="1"/>
  <c r="E24" i="2"/>
  <c r="H24" i="2" s="1"/>
  <c r="E23" i="2"/>
  <c r="H23" i="2" s="1"/>
  <c r="E22" i="2"/>
  <c r="H22" i="2" s="1"/>
  <c r="E21" i="2"/>
  <c r="H21" i="2" s="1"/>
  <c r="E20" i="2"/>
  <c r="H20" i="2" s="1"/>
  <c r="H19" i="2"/>
  <c r="E19" i="2"/>
  <c r="E60" i="2" s="1"/>
  <c r="E18" i="2"/>
  <c r="H18" i="2" s="1"/>
  <c r="M62" i="5" l="1"/>
  <c r="E60" i="6"/>
  <c r="H60" i="6" s="1"/>
  <c r="M62" i="6"/>
  <c r="I62" i="6"/>
  <c r="R60" i="6"/>
  <c r="E60" i="5"/>
  <c r="H60" i="5" s="1"/>
  <c r="I62" i="5"/>
  <c r="E60" i="4"/>
  <c r="H60" i="4" s="1"/>
  <c r="I62" i="4"/>
  <c r="M62" i="4"/>
  <c r="R60" i="4"/>
  <c r="M62" i="3"/>
  <c r="I62" i="3"/>
  <c r="B4" i="9"/>
  <c r="M4" i="9" s="1"/>
  <c r="C4" i="9"/>
  <c r="L4" i="9" s="1"/>
  <c r="J60" i="3"/>
  <c r="E60" i="3"/>
  <c r="H60" i="3" s="1"/>
  <c r="M62" i="2"/>
  <c r="H60" i="2"/>
  <c r="J60" i="5"/>
  <c r="J60" i="2"/>
  <c r="J60" i="4"/>
  <c r="R60" i="3"/>
  <c r="R60" i="5"/>
  <c r="R60" i="2"/>
  <c r="O4" i="9" l="1"/>
  <c r="N4" i="9"/>
  <c r="Q4" i="9"/>
  <c r="P4" i="9"/>
  <c r="E22" i="7"/>
  <c r="E23" i="7"/>
  <c r="E24" i="7"/>
  <c r="E25" i="7"/>
  <c r="E26" i="7"/>
  <c r="E27" i="7"/>
  <c r="E28" i="7"/>
  <c r="E2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6" i="7"/>
  <c r="E47" i="7"/>
  <c r="E48" i="7"/>
  <c r="E49" i="7"/>
  <c r="E50" i="7"/>
  <c r="E51" i="7"/>
  <c r="E52" i="7"/>
  <c r="E53" i="7"/>
  <c r="E54" i="7"/>
  <c r="E55" i="7"/>
  <c r="E56" i="7"/>
  <c r="E57" i="7"/>
  <c r="E4" i="8"/>
  <c r="E5" i="8"/>
  <c r="E6" i="8"/>
  <c r="E7" i="8"/>
  <c r="H7" i="8" s="1"/>
  <c r="E8" i="8"/>
  <c r="H8" i="8" s="1"/>
  <c r="E9" i="8"/>
  <c r="E10" i="8"/>
  <c r="E11" i="8"/>
  <c r="E12" i="8"/>
  <c r="E13" i="8"/>
  <c r="E14" i="8"/>
  <c r="E15" i="8"/>
  <c r="E16" i="8"/>
  <c r="H16" i="8" s="1"/>
  <c r="E17" i="8"/>
  <c r="E18" i="8"/>
  <c r="E19" i="8"/>
  <c r="E20" i="8"/>
  <c r="E21" i="8"/>
  <c r="E22" i="8"/>
  <c r="E23" i="8"/>
  <c r="E24" i="8"/>
  <c r="E25" i="8"/>
  <c r="E26" i="8"/>
  <c r="E27" i="8"/>
  <c r="E28" i="8"/>
  <c r="E29" i="8"/>
  <c r="E30" i="8"/>
  <c r="E31" i="8"/>
  <c r="E32" i="8"/>
  <c r="E33" i="8"/>
  <c r="E34" i="8"/>
  <c r="E35" i="8"/>
  <c r="E36" i="8"/>
  <c r="E37" i="8"/>
  <c r="E38" i="8"/>
  <c r="E39" i="8"/>
  <c r="E40" i="8"/>
  <c r="E41" i="8"/>
  <c r="E42" i="8"/>
  <c r="E43" i="8"/>
  <c r="E44" i="8"/>
  <c r="E45" i="8"/>
  <c r="E46" i="8"/>
  <c r="E47" i="8"/>
  <c r="E48" i="8"/>
  <c r="E49" i="8"/>
  <c r="E50" i="8"/>
  <c r="E51" i="8"/>
  <c r="E52" i="8"/>
  <c r="E53" i="8"/>
  <c r="E54" i="8"/>
  <c r="E55" i="8"/>
  <c r="E56" i="8"/>
  <c r="E57" i="8"/>
  <c r="E3" i="8"/>
  <c r="H20" i="8"/>
  <c r="H19" i="8"/>
  <c r="H18" i="8"/>
  <c r="H17" i="8"/>
  <c r="H15" i="8"/>
  <c r="H14" i="8"/>
  <c r="H13" i="8"/>
  <c r="H12" i="8"/>
  <c r="H11" i="8"/>
  <c r="H10" i="8"/>
  <c r="H9" i="8"/>
  <c r="H6" i="8"/>
  <c r="H5" i="8"/>
  <c r="H4" i="8"/>
  <c r="H3" i="8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J4" i="9" l="1"/>
  <c r="J5" i="9"/>
  <c r="J6" i="9"/>
  <c r="J7" i="9"/>
  <c r="J8" i="9"/>
  <c r="J9" i="9"/>
  <c r="J3" i="9"/>
  <c r="C10" i="9"/>
  <c r="D10" i="9"/>
  <c r="E10" i="9"/>
  <c r="F10" i="9"/>
  <c r="G10" i="9"/>
  <c r="H10" i="9"/>
  <c r="I10" i="9"/>
  <c r="B10" i="9"/>
  <c r="Q60" i="8"/>
  <c r="H9" i="9" s="1"/>
  <c r="P60" i="8"/>
  <c r="G9" i="9" s="1"/>
  <c r="O60" i="8"/>
  <c r="F9" i="9" s="1"/>
  <c r="N60" i="8"/>
  <c r="E9" i="9" s="1"/>
  <c r="M60" i="8"/>
  <c r="D9" i="9" s="1"/>
  <c r="L60" i="8"/>
  <c r="K60" i="8"/>
  <c r="I9" i="9" s="1"/>
  <c r="I60" i="8"/>
  <c r="B9" i="9" s="1"/>
  <c r="G60" i="8"/>
  <c r="F60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J60" i="8"/>
  <c r="Q60" i="7"/>
  <c r="H8" i="9" s="1"/>
  <c r="P60" i="7"/>
  <c r="G8" i="9" s="1"/>
  <c r="O60" i="7"/>
  <c r="F8" i="9" s="1"/>
  <c r="N60" i="7"/>
  <c r="E8" i="9" s="1"/>
  <c r="M60" i="7"/>
  <c r="D8" i="9" s="1"/>
  <c r="L60" i="7"/>
  <c r="K60" i="7"/>
  <c r="I60" i="7"/>
  <c r="G60" i="7"/>
  <c r="F60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J60" i="7"/>
  <c r="H7" i="9"/>
  <c r="G7" i="9"/>
  <c r="F7" i="9"/>
  <c r="E7" i="9"/>
  <c r="D7" i="9"/>
  <c r="I7" i="9"/>
  <c r="H6" i="9"/>
  <c r="G6" i="9"/>
  <c r="F6" i="9"/>
  <c r="E6" i="9"/>
  <c r="D6" i="9"/>
  <c r="I6" i="9"/>
  <c r="H5" i="9"/>
  <c r="G5" i="9"/>
  <c r="F5" i="9"/>
  <c r="E5" i="9"/>
  <c r="D5" i="9"/>
  <c r="I5" i="9"/>
  <c r="H3" i="9"/>
  <c r="G3" i="9"/>
  <c r="F3" i="9"/>
  <c r="E3" i="9"/>
  <c r="D3" i="9"/>
  <c r="I3" i="9"/>
  <c r="O60" i="1"/>
  <c r="J32" i="1"/>
  <c r="H32" i="1"/>
  <c r="J31" i="1"/>
  <c r="H31" i="1"/>
  <c r="J30" i="1"/>
  <c r="H30" i="1"/>
  <c r="J29" i="1"/>
  <c r="H29" i="1"/>
  <c r="J28" i="1"/>
  <c r="H28" i="1"/>
  <c r="J27" i="1"/>
  <c r="H27" i="1"/>
  <c r="J26" i="1"/>
  <c r="H26" i="1"/>
  <c r="J25" i="1"/>
  <c r="H25" i="1"/>
  <c r="J24" i="1"/>
  <c r="H24" i="1"/>
  <c r="J23" i="1"/>
  <c r="H23" i="1"/>
  <c r="J22" i="1"/>
  <c r="H22" i="1"/>
  <c r="J21" i="1"/>
  <c r="H21" i="1"/>
  <c r="J20" i="1"/>
  <c r="H20" i="1"/>
  <c r="J19" i="1"/>
  <c r="H19" i="1"/>
  <c r="J18" i="1"/>
  <c r="H18" i="1"/>
  <c r="J17" i="1"/>
  <c r="H17" i="1"/>
  <c r="J16" i="1"/>
  <c r="H16" i="1"/>
  <c r="J15" i="1"/>
  <c r="H15" i="1"/>
  <c r="J14" i="1"/>
  <c r="H14" i="1"/>
  <c r="J13" i="1"/>
  <c r="H13" i="1"/>
  <c r="J12" i="1"/>
  <c r="H12" i="1"/>
  <c r="J11" i="1"/>
  <c r="H11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33" i="1"/>
  <c r="Q60" i="1"/>
  <c r="P60" i="1"/>
  <c r="N60" i="1"/>
  <c r="M60" i="1"/>
  <c r="L60" i="1"/>
  <c r="K60" i="1"/>
  <c r="I60" i="1"/>
  <c r="G60" i="1"/>
  <c r="F60" i="1"/>
  <c r="H57" i="1"/>
  <c r="H56" i="1"/>
  <c r="H55" i="1"/>
  <c r="H54" i="1"/>
  <c r="H53" i="1"/>
  <c r="H52" i="1"/>
  <c r="H51" i="1"/>
  <c r="H50" i="1"/>
  <c r="H49" i="1"/>
  <c r="H48" i="1"/>
  <c r="H47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I8" i="9" l="1"/>
  <c r="I11" i="9" s="1"/>
  <c r="R8" i="9"/>
  <c r="I62" i="7"/>
  <c r="B8" i="9"/>
  <c r="M62" i="7"/>
  <c r="C8" i="9"/>
  <c r="C5" i="9"/>
  <c r="M62" i="8"/>
  <c r="C9" i="9"/>
  <c r="K9" i="9"/>
  <c r="I62" i="8"/>
  <c r="C7" i="9"/>
  <c r="B7" i="9"/>
  <c r="K7" i="9" s="1"/>
  <c r="C6" i="9"/>
  <c r="B6" i="9"/>
  <c r="K6" i="9" s="1"/>
  <c r="B5" i="9"/>
  <c r="K5" i="9" s="1"/>
  <c r="M62" i="1"/>
  <c r="I62" i="1"/>
  <c r="C3" i="9"/>
  <c r="G11" i="9"/>
  <c r="B3" i="9"/>
  <c r="O3" i="9" s="1"/>
  <c r="K4" i="9"/>
  <c r="E11" i="9"/>
  <c r="F11" i="9"/>
  <c r="H11" i="9"/>
  <c r="D11" i="9"/>
  <c r="R60" i="8"/>
  <c r="E60" i="8"/>
  <c r="H60" i="8" s="1"/>
  <c r="R60" i="7"/>
  <c r="E60" i="7"/>
  <c r="H60" i="7" s="1"/>
  <c r="E60" i="1"/>
  <c r="H60" i="1" s="1"/>
  <c r="R60" i="1"/>
  <c r="K8" i="9" l="1"/>
  <c r="Q8" i="9"/>
  <c r="P8" i="9"/>
  <c r="L8" i="9"/>
  <c r="N8" i="9"/>
  <c r="O8" i="9"/>
  <c r="M8" i="9"/>
  <c r="N7" i="9"/>
  <c r="M7" i="9"/>
  <c r="L7" i="9"/>
  <c r="P7" i="9"/>
  <c r="O7" i="9"/>
  <c r="Q7" i="9"/>
  <c r="N6" i="9"/>
  <c r="M6" i="9"/>
  <c r="Q6" i="9"/>
  <c r="P6" i="9"/>
  <c r="L6" i="9"/>
  <c r="O6" i="9"/>
  <c r="Q5" i="9"/>
  <c r="M5" i="9"/>
  <c r="N5" i="9"/>
  <c r="L5" i="9"/>
  <c r="P5" i="9"/>
  <c r="O5" i="9"/>
  <c r="L3" i="9"/>
  <c r="K3" i="9"/>
  <c r="M3" i="9"/>
  <c r="N3" i="9"/>
  <c r="P3" i="9"/>
  <c r="Q3" i="9"/>
  <c r="C11" i="9"/>
  <c r="B11" i="9"/>
  <c r="J60" i="1" l="1"/>
</calcChain>
</file>

<file path=xl/sharedStrings.xml><?xml version="1.0" encoding="utf-8"?>
<sst xmlns="http://schemas.openxmlformats.org/spreadsheetml/2006/main" count="3078" uniqueCount="140">
  <si>
    <t>START</t>
  </si>
  <si>
    <t>END</t>
  </si>
  <si>
    <t># SHOT</t>
  </si>
  <si>
    <t>NO PRINT</t>
  </si>
  <si>
    <t>Duplicates</t>
  </si>
  <si>
    <t># 2B PRINTED</t>
  </si>
  <si>
    <t># PRINTED</t>
  </si>
  <si>
    <t>BALANCE</t>
  </si>
  <si>
    <t># SALES</t>
  </si>
  <si>
    <t>BYPASS</t>
  </si>
  <si>
    <t>NO SHOW</t>
  </si>
  <si>
    <t>DECLINE</t>
  </si>
  <si>
    <t>DIGITAL-only</t>
  </si>
  <si>
    <t>Stolen</t>
  </si>
  <si>
    <t>NOTES</t>
  </si>
  <si>
    <t>vip</t>
  </si>
  <si>
    <t>pos 1</t>
  </si>
  <si>
    <t>pos 2</t>
  </si>
  <si>
    <t>-</t>
  </si>
  <si>
    <t>AT&amp;T Stadium Tours 2023. DCR</t>
  </si>
  <si>
    <r>
      <t xml:space="preserve"># SHOT </t>
    </r>
    <r>
      <rPr>
        <b/>
        <sz val="9"/>
        <color theme="1" tint="0.499984740745262"/>
        <rFont val="Aptos Narrow"/>
        <family val="2"/>
        <scheme val="minor"/>
      </rPr>
      <t>(= # RASTERS)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</si>
  <si>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(UNSELLABLE)</t>
    </r>
  </si>
  <si>
    <r>
      <t xml:space="preserve">NOT PRINTED </t>
    </r>
    <r>
      <rPr>
        <b/>
        <sz val="8"/>
        <color theme="1" tint="0.499984740745262"/>
        <rFont val="Aptos Narrow"/>
        <family val="2"/>
        <scheme val="minor"/>
      </rPr>
      <t>(Duplicates)</t>
    </r>
  </si>
  <si>
    <t># PRINTED FOR SALE</t>
  </si>
  <si>
    <t xml:space="preserve">DIGITAL </t>
  </si>
  <si>
    <t>WALK</t>
  </si>
  <si>
    <t>Total Waste Sheets</t>
  </si>
  <si>
    <t>Monday</t>
  </si>
  <si>
    <t>Tuesday</t>
  </si>
  <si>
    <t>Wednesday</t>
  </si>
  <si>
    <t>Thursday</t>
  </si>
  <si>
    <t>Friday</t>
  </si>
  <si>
    <t>Saturday</t>
  </si>
  <si>
    <t>Sunday</t>
  </si>
  <si>
    <t># Printed</t>
  </si>
  <si>
    <t>Bypass</t>
  </si>
  <si>
    <t>No Show</t>
  </si>
  <si>
    <t>Declined</t>
  </si>
  <si>
    <t>Digital-only</t>
  </si>
  <si>
    <t># Sold</t>
  </si>
  <si>
    <t>Week Totals</t>
  </si>
  <si>
    <t>Success Rate</t>
  </si>
  <si>
    <r>
      <rPr>
        <b/>
        <sz val="20"/>
        <color theme="1"/>
        <rFont val="Aptos Narrow"/>
        <scheme val="minor"/>
      </rPr>
      <t xml:space="preserve">WEEK 11 </t>
    </r>
    <r>
      <rPr>
        <sz val="20"/>
        <color theme="1"/>
        <rFont val="Aptos Narrow"/>
        <scheme val="minor"/>
      </rPr>
      <t>(3/25 - 3/31)</t>
    </r>
  </si>
  <si>
    <t>EASTER</t>
  </si>
  <si>
    <t>Single</t>
  </si>
  <si>
    <t>Additional</t>
  </si>
  <si>
    <t>Total</t>
  </si>
  <si>
    <t xml:space="preserve">Suzanne 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</si>
  <si>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47; Rastered 4084</t>
    </r>
  </si>
  <si>
    <t>Tim</t>
  </si>
  <si>
    <t>4153 test</t>
  </si>
  <si>
    <t>+</t>
  </si>
  <si>
    <t>Kathy</t>
  </si>
  <si>
    <t>4183 showed up late; 82 not printed</t>
  </si>
  <si>
    <t xml:space="preserve">Tony </t>
  </si>
  <si>
    <t>reprint 4185 5 times</t>
  </si>
  <si>
    <t>Sammye</t>
  </si>
  <si>
    <t>4213 showed up late ; reprint 4206</t>
  </si>
  <si>
    <t>Brent</t>
  </si>
  <si>
    <t>reprint 4232</t>
  </si>
  <si>
    <t>reprint 4242</t>
  </si>
  <si>
    <t>Kim</t>
  </si>
  <si>
    <t>4259-no print eyes closed</t>
  </si>
  <si>
    <r>
      <t xml:space="preserve">(4268 showed up late) </t>
    </r>
    <r>
      <rPr>
        <b/>
        <sz val="8"/>
        <color rgb="FFFF0000"/>
        <rFont val="Calibri"/>
        <family val="2"/>
      </rPr>
      <t>4303 -&gt; 4307 taken after there tour</t>
    </r>
  </si>
  <si>
    <t>Todd</t>
  </si>
  <si>
    <t>4321,4327,4328 take after tour</t>
  </si>
  <si>
    <t>Maria</t>
  </si>
  <si>
    <t>no print 4303-4306; reprint 4295</t>
  </si>
  <si>
    <t>Maria,Todd</t>
  </si>
  <si>
    <r>
      <t xml:space="preserve">ADDED TO THE SCHEDULE
</t>
    </r>
    <r>
      <rPr>
        <sz val="8"/>
        <color theme="1"/>
        <rFont val="Calibri"/>
        <family val="2"/>
      </rP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7; Rastered 4088</t>
    </r>
  </si>
  <si>
    <t>4321,4327,4328 take for 2pm tour; no pritn 4322</t>
  </si>
  <si>
    <t>5:00</t>
  </si>
  <si>
    <r>
      <t xml:space="preserve">Group VIP photo → [NE GAP]; 
Print → one 5x7 / person </t>
    </r>
    <r>
      <rPr>
        <b/>
        <sz val="8"/>
        <color theme="1"/>
        <rFont val="Calibri"/>
        <family val="2"/>
      </rPr>
      <t xml:space="preserve">
Printed 63; Rastered 4091</t>
    </r>
  </si>
  <si>
    <t>Terry</t>
  </si>
  <si>
    <t>4330 test photo</t>
  </si>
  <si>
    <t>4337 no print</t>
  </si>
  <si>
    <t>Sherry</t>
  </si>
  <si>
    <t>4352 was late</t>
  </si>
  <si>
    <t>TBD</t>
  </si>
  <si>
    <t>ADDED TO THE SCHEDULE; Stolen 4369</t>
  </si>
  <si>
    <t>Reprint 4385</t>
  </si>
  <si>
    <t>ADDED TO THE SCHEDULE</t>
  </si>
  <si>
    <t>Phil</t>
  </si>
  <si>
    <r>
      <t xml:space="preserve">MADE ADJUSTMENTS 4398 TEST PHOTO </t>
    </r>
    <r>
      <rPr>
        <b/>
        <sz val="7"/>
        <color theme="1"/>
        <rFont val="Calibri"/>
        <family val="2"/>
      </rPr>
      <t xml:space="preserve">
MISCOMMUNICATION W TOUR GUIDE OVER 16 PEOPLE SHOWED UP LATE</t>
    </r>
    <r>
      <rPr>
        <b/>
        <sz val="7"/>
        <color rgb="FFFF0000"/>
        <rFont val="Calibri"/>
        <family val="2"/>
      </rPr>
      <t>??</t>
    </r>
  </si>
  <si>
    <t>Roger</t>
  </si>
  <si>
    <t>4451 IS RETAKE FROM 1pm;4447 stolen</t>
  </si>
  <si>
    <t>4507-08 no print</t>
  </si>
  <si>
    <t>Suzanne</t>
  </si>
  <si>
    <t>Joy</t>
  </si>
  <si>
    <t>Cliff</t>
  </si>
  <si>
    <t>no print 4558</t>
  </si>
  <si>
    <t>Bart</t>
  </si>
  <si>
    <t>Tony</t>
  </si>
  <si>
    <t>4587 no print/eye closed; printed extra sheet</t>
  </si>
  <si>
    <t>no print 4606, 4613, 4599; Bart sttd half group left early</t>
  </si>
  <si>
    <t>4615 test photo</t>
  </si>
  <si>
    <t>2 addtionals: 4625,4626</t>
  </si>
  <si>
    <t>Drop Photos Please</t>
  </si>
  <si>
    <t>4695 belongs to 1:15 group, checked with front desk if group was still here</t>
  </si>
  <si>
    <t>4749/4750 retakes for 1:30pm</t>
  </si>
  <si>
    <t>last 3 pics, are added group last minute. 4771,72,73 Soccer team</t>
  </si>
  <si>
    <t>Ted</t>
  </si>
  <si>
    <t>Glenn</t>
  </si>
  <si>
    <t>Gloria</t>
  </si>
  <si>
    <t>xtra print 4796</t>
  </si>
  <si>
    <t>Stolen 4821</t>
  </si>
  <si>
    <t>xtra print 4863</t>
  </si>
  <si>
    <t>xtra print 4902</t>
  </si>
  <si>
    <t>2 stolen 4941-42</t>
  </si>
  <si>
    <t>4943 no print</t>
  </si>
  <si>
    <t>4971 no print, 3 xtra prints</t>
  </si>
  <si>
    <t>Cynthia</t>
  </si>
  <si>
    <t>Mr. West</t>
  </si>
  <si>
    <t>Jody</t>
  </si>
  <si>
    <t>Cynthia  (Mychall)</t>
  </si>
  <si>
    <t>→</t>
  </si>
  <si>
    <t>Gloria(Mychall)</t>
  </si>
  <si>
    <t>4004 is a photo of staff, 4006 stolen.
4010 late but sold@12:30 [-1 no show, +1 sale]</t>
  </si>
  <si>
    <t>1 xtra print, &amp; 1 dig only</t>
  </si>
  <si>
    <t>1 xtral print.</t>
  </si>
  <si>
    <t>Original Numbers not correct, [10:30 + 11:00; 11:30]
Already Printed; need to fix (post-its)/prints/&amp; Sales
CAUSED ISSUES!, SALES EFFECTED: 11:00 REMOVED FROM TABLE BEFORE RETURN; SPIKE IN DECLINES, Had to redo ALL Sales, &amp; #s incl [11:30] 
SEE HAND NOTES &amp; POST-ITS.
2 xtra prints. 
40 = retake [40 = +1 dup], →77/78 =retake @ 12:00</t>
  </si>
  <si>
    <t>Original Numbers not correct, [10:30 + 11:00; 11:30]
SEE HAND NOTES &amp; POST-ITS. 
1 xtra print; 4050 reprint is military; + PANO SALE</t>
  </si>
  <si>
    <t>Group VIP photo → [NE GAP]; 
Print → one 5x7 / person 
Printed 32; Rastered 4223</t>
  </si>
  <si>
    <t>Original Numbers not correct, [10:30 + 11:00; 11:30]
SEE HAND NOTES &amp; POST-ITS.</t>
  </si>
  <si>
    <t>4077 &amp; 4078 retakes [40 =orig, 10:30]
4069/4070 reprints? (reprints as in retakes? or xtra sheets printed?</t>
  </si>
  <si>
    <t>Group VIP photo → [GREEN SCREEN]; 
1:30 Andrea Popps pics 4129/4130 
Print → one 5x7 / person 
Printed 11; Rastered 4129</t>
  </si>
  <si>
    <t>WALKED PAST WHILE MOVING!!!!</t>
  </si>
  <si>
    <t>NUMBERS INCORRECT. 74 &amp;75 TAKEN LATE ARRIVAL. NOT PART OF 3:30.
4175 STOLEN. TOUR GUIDE NOT INFORMED OVER WALKIE ABOUT MOVE, SO ONLY BROUGHT BACK A FEW GUESTS</t>
  </si>
  <si>
    <t>4187 STOLEN. 1 XTRA SHEET PRINTED.</t>
  </si>
  <si>
    <t>FORCED TO MOVE BEFORE 4PM</t>
  </si>
  <si>
    <t>wk 11</t>
  </si>
  <si>
    <t>Row Labels</t>
  </si>
  <si>
    <t>Grand Total</t>
  </si>
  <si>
    <t>Sum of BYPASS2</t>
  </si>
  <si>
    <t>DATE</t>
  </si>
  <si>
    <t>TIME</t>
  </si>
  <si>
    <t>GUIDE</t>
  </si>
  <si>
    <t>Sum of BYPASS</t>
  </si>
  <si>
    <t>Sum of NO SHOW</t>
  </si>
  <si>
    <t>TOTAL NO SHOW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</si>
</sst>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0"/>
    <numFmt numFmtId="165" formatCode="[$-409]d\-mmm;@"/>
  </numFmts>
  <fonts count="54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7"/>
      <color theme="1"/>
      <name val="Aptos Narrow"/>
      <family val="2"/>
      <scheme val="minor"/>
    </font>
    <font>
      <b/>
      <sz val="8"/>
      <color theme="1" tint="0.499984740745262"/>
      <name val="Aptos Narrow"/>
      <family val="2"/>
      <scheme val="minor"/>
    </font>
    <font>
      <b/>
      <sz val="7"/>
      <color theme="0" tint="-0.249977111117893"/>
      <name val="Aptos Narrow"/>
      <family val="2"/>
      <scheme val="minor"/>
    </font>
    <font>
      <sz val="9"/>
      <color theme="1"/>
      <name val="Aptos Narrow"/>
      <family val="2"/>
      <scheme val="minor"/>
    </font>
    <font>
      <sz val="11"/>
      <color theme="1" tint="0.499984740745262"/>
      <name val="Aptos Narrow"/>
      <family val="2"/>
      <scheme val="minor"/>
    </font>
    <font>
      <sz val="7"/>
      <color theme="0" tint="-0.249977111117893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8"/>
      <color theme="0" tint="-0.34998626667073579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  <font>
      <sz val="7"/>
      <name val="Aptos Narrow"/>
      <family val="2"/>
      <scheme val="minor"/>
    </font>
    <font>
      <b/>
      <sz val="8"/>
      <name val="Aptos Narrow"/>
      <family val="2"/>
      <scheme val="minor"/>
    </font>
    <font>
      <b/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9"/>
      <color theme="1" tint="0.499984740745262"/>
      <name val="Aptos Narrow"/>
      <family val="2"/>
      <scheme val="minor"/>
    </font>
    <font>
      <sz val="8"/>
      <name val="Aptos Narrow"/>
      <family val="2"/>
      <scheme val="minor"/>
    </font>
    <font>
      <b/>
      <sz val="9"/>
      <color theme="1"/>
      <name val="Aptos Narrow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scheme val="minor"/>
    </font>
    <font>
      <b/>
      <sz val="8"/>
      <color rgb="FFFF0000"/>
      <name val="Aptos Narrow"/>
      <scheme val="minor"/>
    </font>
    <font>
      <b/>
      <sz val="11"/>
      <color indexed="8"/>
      <name val="Aptos Narrow"/>
      <scheme val="minor"/>
    </font>
    <font>
      <sz val="20"/>
      <color theme="1"/>
      <name val="Aptos Narrow"/>
      <scheme val="minor"/>
    </font>
    <font>
      <b/>
      <sz val="20"/>
      <color theme="1"/>
      <name val="Aptos Narrow"/>
      <scheme val="minor"/>
    </font>
    <font>
      <sz val="9"/>
      <color theme="0" tint="-0.499984740745262"/>
      <name val="Aptos Narrow"/>
      <family val="2"/>
      <scheme val="minor"/>
    </font>
    <font>
      <b/>
      <sz val="9"/>
      <color rgb="FF0070C0"/>
      <name val="Aptos Narrow"/>
      <scheme val="minor"/>
    </font>
    <font>
      <b/>
      <sz val="9"/>
      <color rgb="FFFF00FF"/>
      <name val="Aptos Narrow"/>
      <scheme val="minor"/>
    </font>
    <font>
      <b/>
      <sz val="9"/>
      <color rgb="FFCC9900"/>
      <name val="Aptos Narrow"/>
      <scheme val="minor"/>
    </font>
    <font>
      <b/>
      <sz val="9"/>
      <color theme="9" tint="-0.249977111117893"/>
      <name val="Aptos Narrow"/>
      <scheme val="minor"/>
    </font>
    <font>
      <b/>
      <sz val="9"/>
      <color rgb="FF7030A0"/>
      <name val="Aptos Narrow"/>
      <scheme val="minor"/>
    </font>
    <font>
      <b/>
      <sz val="9"/>
      <color rgb="FF92D050"/>
      <name val="Aptos Narrow"/>
      <scheme val="minor"/>
    </font>
    <font>
      <b/>
      <sz val="9"/>
      <color rgb="FFFF0000"/>
      <name val="Aptos Narrow"/>
      <scheme val="minor"/>
    </font>
    <font>
      <b/>
      <sz val="9"/>
      <color rgb="FF00B050"/>
      <name val="Aptos Narrow"/>
      <scheme val="minor"/>
    </font>
    <font>
      <sz val="11"/>
      <color rgb="FFFF0000"/>
      <name val="Aptos Narrow"/>
      <family val="2"/>
      <scheme val="minor"/>
    </font>
    <font>
      <b/>
      <sz val="11"/>
      <color theme="0"/>
      <name val="Aptos Narrow"/>
      <scheme val="minor"/>
    </font>
    <font>
      <sz val="7"/>
      <color theme="0"/>
      <name val="Aptos Narrow"/>
      <scheme val="minor"/>
    </font>
    <font>
      <b/>
      <sz val="11"/>
      <color rgb="FFFF66FF"/>
      <name val="Aptos Narrow"/>
      <family val="2"/>
      <scheme val="minor"/>
    </font>
    <font>
      <b/>
      <sz val="11"/>
      <color rgb="FF00B0F0"/>
      <name val="Aptos Narrow"/>
      <family val="2"/>
      <scheme val="minor"/>
    </font>
    <font>
      <b/>
      <sz val="11"/>
      <color theme="2" tint="-0.499984740745262"/>
      <name val="Aptos Narrow"/>
      <family val="2"/>
      <scheme val="minor"/>
    </font>
    <font>
      <sz val="8"/>
      <color theme="1"/>
      <name val="Calibri"/>
      <family val="2"/>
    </font>
    <font>
      <b/>
      <sz val="8"/>
      <color theme="1"/>
      <name val="Calibri"/>
      <family val="2"/>
    </font>
    <font>
      <sz val="8"/>
      <color theme="1"/>
      <name val="Arial"/>
      <family val="2"/>
    </font>
    <font>
      <b/>
      <sz val="8"/>
      <color rgb="FFFF0000"/>
      <name val="Calibri"/>
      <family val="2"/>
    </font>
    <font>
      <b/>
      <sz val="7"/>
      <color theme="1"/>
      <name val="Calibri"/>
      <family val="2"/>
    </font>
    <font>
      <b/>
      <sz val="7"/>
      <color rgb="FF999999"/>
      <name val="Calibri"/>
      <family val="2"/>
    </font>
    <font>
      <sz val="7"/>
      <color theme="1"/>
      <name val="Arial"/>
      <family val="2"/>
    </font>
    <font>
      <b/>
      <sz val="7"/>
      <color rgb="FFFF0000"/>
      <name val="Calibri"/>
      <family val="2"/>
    </font>
    <font>
      <sz val="7"/>
      <color theme="0" tint="-0.499984740745262"/>
      <name val="Arial"/>
      <family val="2"/>
    </font>
    <font>
      <sz val="7"/>
      <color rgb="FFFF0000"/>
      <name val="Arial"/>
      <family val="2"/>
    </font>
    <font>
      <sz val="9"/>
      <color theme="0"/>
      <name val="Aptos Narrow"/>
      <family val="2"/>
      <scheme val="minor"/>
    </font>
    <font>
      <sz val="6"/>
      <color theme="1"/>
      <name val="Aptos Narrow"/>
      <family val="2"/>
      <scheme val="minor"/>
    </font>
    <font>
      <b/>
      <sz val="11"/>
      <color rgb="FFFF0000"/>
      <name val="Aptos Narrow"/>
      <scheme val="minor"/>
    </font>
    <font>
      <b/>
      <sz val="11"/>
      <name val="Aptos Narrow"/>
      <scheme val="minor"/>
    </font>
  </fonts>
  <fills count="2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D5FF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0000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9" fillId="0" borderId="0" applyFont="0" applyFill="0" applyBorder="0" applyAlignment="0" applyProtection="0"/>
  </cellStyleXfs>
  <cellXfs count="259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vertical="center" textRotation="90"/>
    </xf>
    <xf numFmtId="0" fontId="1" fillId="4" borderId="3" xfId="0" applyFont="1" applyFill="1" applyBorder="1" applyAlignment="1">
      <alignment horizontal="center" vertical="center" textRotation="90"/>
    </xf>
    <xf numFmtId="0" fontId="1" fillId="3" borderId="2" xfId="0" applyFont="1" applyFill="1" applyBorder="1" applyAlignment="1">
      <alignment horizontal="center" vertical="center" textRotation="90"/>
    </xf>
    <xf numFmtId="0" fontId="1" fillId="5" borderId="1" xfId="0" applyFont="1" applyFill="1" applyBorder="1" applyAlignment="1">
      <alignment horizontal="center" vertical="center" textRotation="90"/>
    </xf>
    <xf numFmtId="0" fontId="4" fillId="6" borderId="4" xfId="0" applyFont="1" applyFill="1" applyBorder="1" applyAlignment="1">
      <alignment horizontal="center" vertical="center" textRotation="90"/>
    </xf>
    <xf numFmtId="0" fontId="1" fillId="7" borderId="5" xfId="0" applyFont="1" applyFill="1" applyBorder="1" applyAlignment="1">
      <alignment horizontal="center" vertical="center" textRotation="90"/>
    </xf>
    <xf numFmtId="0" fontId="1" fillId="8" borderId="1" xfId="0" applyFont="1" applyFill="1" applyBorder="1" applyAlignment="1">
      <alignment horizontal="center" vertical="center" textRotation="90"/>
    </xf>
    <xf numFmtId="0" fontId="1" fillId="8" borderId="3" xfId="0" applyFont="1" applyFill="1" applyBorder="1" applyAlignment="1">
      <alignment horizontal="center" vertical="center" textRotation="90"/>
    </xf>
    <xf numFmtId="0" fontId="1" fillId="8" borderId="5" xfId="0" applyFont="1" applyFill="1" applyBorder="1" applyAlignment="1">
      <alignment horizontal="center" vertical="center" textRotation="90"/>
    </xf>
    <xf numFmtId="0" fontId="1" fillId="0" borderId="0" xfId="0" applyFont="1" applyAlignment="1">
      <alignment horizontal="center" vertical="center" textRotation="90"/>
    </xf>
    <xf numFmtId="49" fontId="0" fillId="9" borderId="9" xfId="0" applyNumberFormat="1" applyFill="1" applyBorder="1" applyAlignment="1">
      <alignment horizontal="center" vertical="center"/>
    </xf>
    <xf numFmtId="0" fontId="5" fillId="9" borderId="10" xfId="0" applyFont="1" applyFill="1" applyBorder="1" applyAlignment="1">
      <alignment vertical="center"/>
    </xf>
    <xf numFmtId="1" fontId="6" fillId="9" borderId="9" xfId="0" applyNumberFormat="1" applyFont="1" applyFill="1" applyBorder="1" applyAlignment="1">
      <alignment horizontal="center" vertical="center"/>
    </xf>
    <xf numFmtId="1" fontId="6" fillId="9" borderId="11" xfId="0" applyNumberFormat="1" applyFont="1" applyFill="1" applyBorder="1" applyAlignment="1">
      <alignment horizontal="center" vertical="center"/>
    </xf>
    <xf numFmtId="1" fontId="0" fillId="9" borderId="9" xfId="0" applyNumberFormat="1" applyFill="1" applyBorder="1" applyAlignment="1">
      <alignment horizontal="center" vertical="center"/>
    </xf>
    <xf numFmtId="0" fontId="0" fillId="9" borderId="12" xfId="0" applyFill="1" applyBorder="1" applyAlignment="1">
      <alignment horizontal="center" vertical="center"/>
    </xf>
    <xf numFmtId="1" fontId="0" fillId="9" borderId="11" xfId="0" applyNumberFormat="1" applyFill="1" applyBorder="1" applyAlignment="1">
      <alignment horizontal="center" vertical="center"/>
    </xf>
    <xf numFmtId="0" fontId="1" fillId="9" borderId="9" xfId="0" applyFont="1" applyFill="1" applyBorder="1" applyAlignment="1">
      <alignment horizontal="center" vertical="center"/>
    </xf>
    <xf numFmtId="0" fontId="7" fillId="9" borderId="13" xfId="0" applyFont="1" applyFill="1" applyBorder="1" applyAlignment="1">
      <alignment horizontal="center" vertical="center"/>
    </xf>
    <xf numFmtId="0" fontId="1" fillId="9" borderId="10" xfId="0" applyFont="1" applyFill="1" applyBorder="1" applyAlignment="1">
      <alignment horizontal="center" vertical="center"/>
    </xf>
    <xf numFmtId="0" fontId="8" fillId="9" borderId="14" xfId="0" applyFont="1" applyFill="1" applyBorder="1" applyAlignment="1">
      <alignment horizontal="center" vertical="center"/>
    </xf>
    <xf numFmtId="0" fontId="0" fillId="9" borderId="10" xfId="0" applyFill="1" applyBorder="1" applyAlignment="1">
      <alignment horizontal="center" vertical="center"/>
    </xf>
    <xf numFmtId="0" fontId="0" fillId="0" borderId="0" xfId="0" applyAlignment="1">
      <alignment horizontal="right"/>
    </xf>
    <xf numFmtId="20" fontId="10" fillId="10" borderId="16" xfId="0" applyNumberFormat="1" applyFont="1" applyFill="1" applyBorder="1" applyAlignment="1">
      <alignment horizontal="center" vertical="center"/>
    </xf>
    <xf numFmtId="0" fontId="11" fillId="10" borderId="17" xfId="0" applyFont="1" applyFill="1" applyBorder="1" applyAlignment="1">
      <alignment vertical="center"/>
    </xf>
    <xf numFmtId="164" fontId="10" fillId="10" borderId="16" xfId="0" applyNumberFormat="1" applyFont="1" applyFill="1" applyBorder="1" applyAlignment="1">
      <alignment horizontal="center" vertical="center"/>
    </xf>
    <xf numFmtId="164" fontId="10" fillId="10" borderId="18" xfId="0" applyNumberFormat="1" applyFont="1" applyFill="1" applyBorder="1" applyAlignment="1">
      <alignment horizontal="center" vertical="center"/>
    </xf>
    <xf numFmtId="1" fontId="10" fillId="3" borderId="16" xfId="0" applyNumberFormat="1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1" fontId="10" fillId="3" borderId="18" xfId="0" applyNumberFormat="1" applyFont="1" applyFill="1" applyBorder="1" applyAlignment="1">
      <alignment horizontal="center" vertical="center"/>
    </xf>
    <xf numFmtId="0" fontId="10" fillId="11" borderId="16" xfId="0" applyFont="1" applyFill="1" applyBorder="1" applyAlignment="1">
      <alignment horizontal="center" vertical="center"/>
    </xf>
    <xf numFmtId="0" fontId="12" fillId="6" borderId="20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0" xfId="0" applyFont="1"/>
    <xf numFmtId="20" fontId="10" fillId="12" borderId="16" xfId="0" applyNumberFormat="1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vertical="center"/>
    </xf>
    <xf numFmtId="164" fontId="10" fillId="12" borderId="16" xfId="0" applyNumberFormat="1" applyFont="1" applyFill="1" applyBorder="1" applyAlignment="1">
      <alignment horizontal="center" vertical="center"/>
    </xf>
    <xf numFmtId="164" fontId="10" fillId="12" borderId="18" xfId="0" applyNumberFormat="1" applyFont="1" applyFill="1" applyBorder="1" applyAlignment="1">
      <alignment horizontal="center" vertical="center"/>
    </xf>
    <xf numFmtId="1" fontId="10" fillId="12" borderId="19" xfId="0" applyNumberFormat="1" applyFont="1" applyFill="1" applyBorder="1" applyAlignment="1">
      <alignment horizontal="center" vertical="center"/>
    </xf>
    <xf numFmtId="0" fontId="10" fillId="12" borderId="19" xfId="0" applyFont="1" applyFill="1" applyBorder="1" applyAlignment="1">
      <alignment horizontal="center" vertical="center"/>
    </xf>
    <xf numFmtId="0" fontId="10" fillId="12" borderId="16" xfId="0" applyFont="1" applyFill="1" applyBorder="1" applyAlignment="1">
      <alignment horizontal="center" vertical="center"/>
    </xf>
    <xf numFmtId="0" fontId="10" fillId="12" borderId="17" xfId="0" applyFont="1" applyFill="1" applyBorder="1" applyAlignment="1">
      <alignment horizontal="center" vertical="center"/>
    </xf>
    <xf numFmtId="0" fontId="14" fillId="12" borderId="8" xfId="0" applyFont="1" applyFill="1" applyBorder="1" applyAlignment="1">
      <alignment horizontal="center" vertical="center"/>
    </xf>
    <xf numFmtId="0" fontId="14" fillId="12" borderId="19" xfId="0" applyFont="1" applyFill="1" applyBorder="1" applyAlignment="1">
      <alignment horizontal="center" vertical="center"/>
    </xf>
    <xf numFmtId="0" fontId="14" fillId="12" borderId="17" xfId="0" applyFont="1" applyFill="1" applyBorder="1" applyAlignment="1">
      <alignment horizontal="center" vertical="center"/>
    </xf>
    <xf numFmtId="49" fontId="0" fillId="9" borderId="21" xfId="0" applyNumberFormat="1" applyFill="1" applyBorder="1" applyAlignment="1">
      <alignment horizontal="center" vertical="center"/>
    </xf>
    <xf numFmtId="0" fontId="5" fillId="9" borderId="22" xfId="0" applyFont="1" applyFill="1" applyBorder="1" applyAlignment="1">
      <alignment vertical="center"/>
    </xf>
    <xf numFmtId="1" fontId="6" fillId="9" borderId="21" xfId="0" applyNumberFormat="1" applyFont="1" applyFill="1" applyBorder="1" applyAlignment="1">
      <alignment horizontal="center" vertical="center"/>
    </xf>
    <xf numFmtId="1" fontId="6" fillId="9" borderId="23" xfId="0" applyNumberFormat="1" applyFont="1" applyFill="1" applyBorder="1" applyAlignment="1">
      <alignment horizontal="center" vertical="center"/>
    </xf>
    <xf numFmtId="1" fontId="0" fillId="9" borderId="21" xfId="0" applyNumberFormat="1" applyFill="1" applyBorder="1" applyAlignment="1">
      <alignment horizontal="center" vertical="center"/>
    </xf>
    <xf numFmtId="0" fontId="0" fillId="9" borderId="24" xfId="0" applyFill="1" applyBorder="1" applyAlignment="1">
      <alignment horizontal="center" vertical="center"/>
    </xf>
    <xf numFmtId="1" fontId="0" fillId="9" borderId="23" xfId="0" applyNumberFormat="1" applyFill="1" applyBorder="1" applyAlignment="1">
      <alignment horizontal="center" vertical="center"/>
    </xf>
    <xf numFmtId="0" fontId="1" fillId="9" borderId="21" xfId="0" applyFont="1" applyFill="1" applyBorder="1" applyAlignment="1">
      <alignment horizontal="center" vertical="center"/>
    </xf>
    <xf numFmtId="0" fontId="7" fillId="9" borderId="25" xfId="0" applyFont="1" applyFill="1" applyBorder="1" applyAlignment="1">
      <alignment horizontal="center" vertical="center"/>
    </xf>
    <xf numFmtId="0" fontId="1" fillId="9" borderId="22" xfId="0" applyFont="1" applyFill="1" applyBorder="1" applyAlignment="1">
      <alignment horizontal="center" vertical="center"/>
    </xf>
    <xf numFmtId="0" fontId="8" fillId="9" borderId="26" xfId="0" applyFont="1" applyFill="1" applyBorder="1" applyAlignment="1">
      <alignment horizontal="center" vertical="center"/>
    </xf>
    <xf numFmtId="0" fontId="0" fillId="9" borderId="22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" fontId="15" fillId="3" borderId="30" xfId="0" applyNumberFormat="1" applyFont="1" applyFill="1" applyBorder="1" applyAlignment="1">
      <alignment horizontal="center" vertical="center"/>
    </xf>
    <xf numFmtId="0" fontId="15" fillId="4" borderId="31" xfId="0" applyFont="1" applyFill="1" applyBorder="1" applyAlignment="1">
      <alignment horizontal="center" vertical="center"/>
    </xf>
    <xf numFmtId="1" fontId="15" fillId="3" borderId="32" xfId="0" applyNumberFormat="1" applyFont="1" applyFill="1" applyBorder="1" applyAlignment="1">
      <alignment horizontal="center" vertical="center"/>
    </xf>
    <xf numFmtId="0" fontId="15" fillId="5" borderId="30" xfId="0" applyFont="1" applyFill="1" applyBorder="1" applyAlignment="1">
      <alignment horizontal="center" vertical="center"/>
    </xf>
    <xf numFmtId="0" fontId="4" fillId="6" borderId="33" xfId="0" applyFont="1" applyFill="1" applyBorder="1" applyAlignment="1">
      <alignment horizontal="center" vertical="center"/>
    </xf>
    <xf numFmtId="0" fontId="15" fillId="7" borderId="34" xfId="0" applyFont="1" applyFill="1" applyBorder="1" applyAlignment="1">
      <alignment horizontal="center" vertical="center"/>
    </xf>
    <xf numFmtId="0" fontId="15" fillId="8" borderId="30" xfId="0" applyFont="1" applyFill="1" applyBorder="1" applyAlignment="1">
      <alignment horizontal="center" vertical="center"/>
    </xf>
    <xf numFmtId="0" fontId="15" fillId="8" borderId="31" xfId="0" applyFont="1" applyFill="1" applyBorder="1" applyAlignment="1">
      <alignment horizontal="center" vertical="center"/>
    </xf>
    <xf numFmtId="0" fontId="15" fillId="13" borderId="34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3" borderId="21" xfId="0" applyFont="1" applyFill="1" applyBorder="1" applyAlignment="1">
      <alignment horizontal="center" vertical="center" textRotation="90"/>
    </xf>
    <xf numFmtId="0" fontId="1" fillId="4" borderId="24" xfId="0" applyFont="1" applyFill="1" applyBorder="1" applyAlignment="1">
      <alignment horizontal="center" vertical="center" textRotation="90"/>
    </xf>
    <xf numFmtId="0" fontId="1" fillId="3" borderId="23" xfId="0" applyFont="1" applyFill="1" applyBorder="1" applyAlignment="1">
      <alignment horizontal="center" vertical="center" textRotation="90"/>
    </xf>
    <xf numFmtId="0" fontId="1" fillId="5" borderId="21" xfId="0" applyFont="1" applyFill="1" applyBorder="1" applyAlignment="1">
      <alignment horizontal="center" vertical="center" textRotation="90"/>
    </xf>
    <xf numFmtId="0" fontId="4" fillId="6" borderId="25" xfId="0" applyFont="1" applyFill="1" applyBorder="1" applyAlignment="1">
      <alignment horizontal="center" vertical="center" textRotation="90"/>
    </xf>
    <xf numFmtId="0" fontId="1" fillId="7" borderId="22" xfId="0" applyFont="1" applyFill="1" applyBorder="1" applyAlignment="1">
      <alignment horizontal="center" vertical="center" textRotation="90"/>
    </xf>
    <xf numFmtId="0" fontId="1" fillId="8" borderId="21" xfId="0" applyFont="1" applyFill="1" applyBorder="1" applyAlignment="1">
      <alignment horizontal="center" vertical="center" textRotation="90"/>
    </xf>
    <xf numFmtId="0" fontId="1" fillId="8" borderId="24" xfId="0" applyFont="1" applyFill="1" applyBorder="1" applyAlignment="1">
      <alignment horizontal="center" vertical="center" textRotation="90"/>
    </xf>
    <xf numFmtId="0" fontId="1" fillId="13" borderId="22" xfId="0" applyFont="1" applyFill="1" applyBorder="1" applyAlignment="1">
      <alignment horizontal="center" vertical="center" textRotation="90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5" fillId="0" borderId="0" xfId="0" applyFont="1"/>
    <xf numFmtId="1" fontId="0" fillId="0" borderId="0" xfId="0" applyNumberFormat="1" applyAlignment="1">
      <alignment vertical="center"/>
    </xf>
    <xf numFmtId="0" fontId="1" fillId="8" borderId="2" xfId="0" applyFont="1" applyFill="1" applyBorder="1" applyAlignment="1">
      <alignment horizontal="center" vertical="center" textRotation="90"/>
    </xf>
    <xf numFmtId="0" fontId="0" fillId="9" borderId="11" xfId="0" applyFill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4" fillId="12" borderId="18" xfId="0" applyFont="1" applyFill="1" applyBorder="1" applyAlignment="1">
      <alignment horizontal="center" vertical="center"/>
    </xf>
    <xf numFmtId="0" fontId="0" fillId="9" borderId="23" xfId="0" applyFill="1" applyBorder="1" applyAlignment="1">
      <alignment horizontal="center" vertical="center"/>
    </xf>
    <xf numFmtId="0" fontId="15" fillId="8" borderId="32" xfId="0" applyFont="1" applyFill="1" applyBorder="1" applyAlignment="1">
      <alignment horizontal="center" vertical="center"/>
    </xf>
    <xf numFmtId="0" fontId="1" fillId="8" borderId="23" xfId="0" applyFont="1" applyFill="1" applyBorder="1" applyAlignment="1">
      <alignment horizontal="center" vertical="center" textRotation="90"/>
    </xf>
    <xf numFmtId="0" fontId="1" fillId="8" borderId="41" xfId="0" applyFont="1" applyFill="1" applyBorder="1" applyAlignment="1">
      <alignment horizontal="center" vertical="center" textRotation="90"/>
    </xf>
    <xf numFmtId="0" fontId="0" fillId="9" borderId="14" xfId="0" applyFill="1" applyBorder="1" applyAlignment="1">
      <alignment horizontal="center" vertical="center"/>
    </xf>
    <xf numFmtId="0" fontId="0" fillId="9" borderId="26" xfId="0" applyFill="1" applyBorder="1" applyAlignment="1">
      <alignment horizontal="center" vertical="center"/>
    </xf>
    <xf numFmtId="0" fontId="15" fillId="8" borderId="42" xfId="0" applyFont="1" applyFill="1" applyBorder="1" applyAlignment="1">
      <alignment horizontal="center" vertical="center"/>
    </xf>
    <xf numFmtId="0" fontId="1" fillId="8" borderId="26" xfId="0" applyFont="1" applyFill="1" applyBorder="1" applyAlignment="1">
      <alignment horizontal="center" vertical="center" textRotation="90"/>
    </xf>
    <xf numFmtId="0" fontId="1" fillId="8" borderId="4" xfId="0" applyFont="1" applyFill="1" applyBorder="1" applyAlignment="1">
      <alignment horizontal="center" vertical="center" textRotation="90"/>
    </xf>
    <xf numFmtId="0" fontId="0" fillId="9" borderId="13" xfId="0" applyFill="1" applyBorder="1" applyAlignment="1">
      <alignment horizontal="center" vertical="center"/>
    </xf>
    <xf numFmtId="0" fontId="14" fillId="12" borderId="20" xfId="0" applyFont="1" applyFill="1" applyBorder="1" applyAlignment="1">
      <alignment horizontal="center" vertical="center"/>
    </xf>
    <xf numFmtId="0" fontId="0" fillId="9" borderId="25" xfId="0" applyFill="1" applyBorder="1" applyAlignment="1">
      <alignment horizontal="center" vertical="center"/>
    </xf>
    <xf numFmtId="0" fontId="15" fillId="8" borderId="33" xfId="0" applyFont="1" applyFill="1" applyBorder="1" applyAlignment="1">
      <alignment horizontal="center" vertical="center"/>
    </xf>
    <xf numFmtId="0" fontId="1" fillId="8" borderId="25" xfId="0" applyFont="1" applyFill="1" applyBorder="1" applyAlignment="1">
      <alignment horizontal="center" vertical="center" textRotation="90"/>
    </xf>
    <xf numFmtId="0" fontId="10" fillId="3" borderId="20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textRotation="90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textRotation="90"/>
    </xf>
    <xf numFmtId="0" fontId="5" fillId="3" borderId="0" xfId="0" applyFont="1" applyFill="1" applyAlignment="1">
      <alignment horizontal="center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9" borderId="19" xfId="0" applyFill="1" applyBorder="1" applyAlignment="1">
      <alignment horizontal="center" vertical="center"/>
    </xf>
    <xf numFmtId="9" fontId="5" fillId="0" borderId="0" xfId="1" applyFont="1"/>
    <xf numFmtId="0" fontId="20" fillId="0" borderId="0" xfId="0" applyFont="1"/>
    <xf numFmtId="0" fontId="21" fillId="0" borderId="0" xfId="0" applyFont="1" applyAlignment="1">
      <alignment horizontal="center"/>
    </xf>
    <xf numFmtId="165" fontId="22" fillId="0" borderId="0" xfId="0" applyNumberFormat="1" applyFont="1"/>
    <xf numFmtId="0" fontId="2" fillId="0" borderId="0" xfId="0" applyFont="1" applyAlignment="1">
      <alignment horizontal="right"/>
    </xf>
    <xf numFmtId="0" fontId="25" fillId="0" borderId="0" xfId="0" applyFont="1" applyAlignment="1">
      <alignment horizontal="left" textRotation="90"/>
    </xf>
    <xf numFmtId="9" fontId="25" fillId="0" borderId="0" xfId="1" applyFont="1" applyAlignment="1">
      <alignment horizontal="left"/>
    </xf>
    <xf numFmtId="0" fontId="26" fillId="0" borderId="0" xfId="0" applyFont="1" applyAlignment="1">
      <alignment horizontal="center" textRotation="90"/>
    </xf>
    <xf numFmtId="0" fontId="27" fillId="0" borderId="0" xfId="0" applyFont="1" applyAlignment="1">
      <alignment horizontal="center" textRotation="90"/>
    </xf>
    <xf numFmtId="0" fontId="28" fillId="0" borderId="0" xfId="0" applyFont="1" applyAlignment="1">
      <alignment horizontal="center" textRotation="90"/>
    </xf>
    <xf numFmtId="0" fontId="29" fillId="0" borderId="0" xfId="0" applyFont="1" applyAlignment="1">
      <alignment horizontal="center" textRotation="90"/>
    </xf>
    <xf numFmtId="0" fontId="30" fillId="0" borderId="0" xfId="0" applyFont="1" applyAlignment="1">
      <alignment horizontal="center" textRotation="90"/>
    </xf>
    <xf numFmtId="0" fontId="31" fillId="0" borderId="0" xfId="0" applyFont="1" applyAlignment="1">
      <alignment horizontal="center" textRotation="90"/>
    </xf>
    <xf numFmtId="0" fontId="32" fillId="0" borderId="0" xfId="0" applyFont="1" applyAlignment="1">
      <alignment horizontal="center" textRotation="90"/>
    </xf>
    <xf numFmtId="0" fontId="33" fillId="0" borderId="0" xfId="0" applyFont="1" applyAlignment="1">
      <alignment horizontal="center" textRotation="90"/>
    </xf>
    <xf numFmtId="165" fontId="35" fillId="9" borderId="0" xfId="0" applyNumberFormat="1" applyFont="1" applyFill="1"/>
    <xf numFmtId="0" fontId="36" fillId="9" borderId="0" xfId="0" applyFont="1" applyFill="1"/>
    <xf numFmtId="16" fontId="1" fillId="0" borderId="0" xfId="0" applyNumberFormat="1" applyFont="1"/>
    <xf numFmtId="0" fontId="1" fillId="15" borderId="1" xfId="0" applyFont="1" applyFill="1" applyBorder="1" applyAlignment="1">
      <alignment horizontal="center" vertical="center" textRotation="90"/>
    </xf>
    <xf numFmtId="0" fontId="1" fillId="12" borderId="19" xfId="0" applyFont="1" applyFill="1" applyBorder="1" applyAlignment="1">
      <alignment horizontal="center" vertical="center" textRotation="90"/>
    </xf>
    <xf numFmtId="0" fontId="1" fillId="16" borderId="18" xfId="0" applyFont="1" applyFill="1" applyBorder="1" applyAlignment="1">
      <alignment horizontal="center" vertical="center" textRotation="90"/>
    </xf>
    <xf numFmtId="0" fontId="1" fillId="16" borderId="7" xfId="0" applyFont="1" applyFill="1" applyBorder="1" applyAlignment="1">
      <alignment horizontal="center" vertical="center" textRotation="90"/>
    </xf>
    <xf numFmtId="0" fontId="1" fillId="16" borderId="8" xfId="0" applyFont="1" applyFill="1" applyBorder="1" applyAlignment="1">
      <alignment horizontal="center" vertical="center" textRotation="90"/>
    </xf>
    <xf numFmtId="0" fontId="37" fillId="17" borderId="19" xfId="0" applyFont="1" applyFill="1" applyBorder="1" applyAlignment="1">
      <alignment horizontal="center" vertical="center" textRotation="90"/>
    </xf>
    <xf numFmtId="0" fontId="1" fillId="18" borderId="18" xfId="0" applyFont="1" applyFill="1" applyBorder="1" applyAlignment="1">
      <alignment horizontal="center" vertical="center" textRotation="90"/>
    </xf>
    <xf numFmtId="0" fontId="1" fillId="18" borderId="7" xfId="0" applyFont="1" applyFill="1" applyBorder="1" applyAlignment="1">
      <alignment horizontal="center" vertical="center" textRotation="90"/>
    </xf>
    <xf numFmtId="0" fontId="1" fillId="18" borderId="8" xfId="0" applyFont="1" applyFill="1" applyBorder="1" applyAlignment="1">
      <alignment horizontal="center" vertical="center" textRotation="90"/>
    </xf>
    <xf numFmtId="0" fontId="38" fillId="17" borderId="19" xfId="0" applyFont="1" applyFill="1" applyBorder="1" applyAlignment="1">
      <alignment horizontal="center" vertical="center" textRotation="90"/>
    </xf>
    <xf numFmtId="0" fontId="1" fillId="19" borderId="18" xfId="0" applyFont="1" applyFill="1" applyBorder="1" applyAlignment="1">
      <alignment horizontal="center" vertical="center" textRotation="90"/>
    </xf>
    <xf numFmtId="0" fontId="1" fillId="19" borderId="7" xfId="0" applyFont="1" applyFill="1" applyBorder="1" applyAlignment="1">
      <alignment horizontal="center" vertical="center" textRotation="90"/>
    </xf>
    <xf numFmtId="0" fontId="1" fillId="19" borderId="8" xfId="0" applyFont="1" applyFill="1" applyBorder="1" applyAlignment="1">
      <alignment horizontal="center" vertical="center" textRotation="90"/>
    </xf>
    <xf numFmtId="0" fontId="39" fillId="17" borderId="19" xfId="0" applyFont="1" applyFill="1" applyBorder="1" applyAlignment="1">
      <alignment horizontal="center" vertical="center" textRotation="90"/>
    </xf>
    <xf numFmtId="0" fontId="0" fillId="9" borderId="18" xfId="0" applyFill="1" applyBorder="1" applyAlignment="1">
      <alignment horizontal="center" vertical="center"/>
    </xf>
    <xf numFmtId="0" fontId="0" fillId="9" borderId="7" xfId="0" applyFill="1" applyBorder="1" applyAlignment="1">
      <alignment horizontal="center" vertical="center"/>
    </xf>
    <xf numFmtId="0" fontId="0" fillId="9" borderId="8" xfId="0" applyFill="1" applyBorder="1" applyAlignment="1">
      <alignment horizontal="center" vertical="center"/>
    </xf>
    <xf numFmtId="20" fontId="1" fillId="20" borderId="19" xfId="0" applyNumberFormat="1" applyFont="1" applyFill="1" applyBorder="1" applyAlignment="1">
      <alignment horizontal="center" vertical="center"/>
    </xf>
    <xf numFmtId="0" fontId="5" fillId="20" borderId="17" xfId="0" applyFont="1" applyFill="1" applyBorder="1" applyAlignment="1">
      <alignment horizontal="center" vertical="center" wrapText="1"/>
    </xf>
    <xf numFmtId="0" fontId="10" fillId="16" borderId="18" xfId="0" applyFont="1" applyFill="1" applyBorder="1" applyAlignment="1">
      <alignment horizontal="center" vertical="center"/>
    </xf>
    <xf numFmtId="0" fontId="10" fillId="16" borderId="7" xfId="0" applyFont="1" applyFill="1" applyBorder="1" applyAlignment="1">
      <alignment horizontal="center" vertical="center"/>
    </xf>
    <xf numFmtId="0" fontId="10" fillId="16" borderId="8" xfId="0" applyFont="1" applyFill="1" applyBorder="1" applyAlignment="1">
      <alignment horizontal="center" vertical="center"/>
    </xf>
    <xf numFmtId="0" fontId="37" fillId="17" borderId="19" xfId="0" applyFont="1" applyFill="1" applyBorder="1" applyAlignment="1">
      <alignment horizontal="center" vertical="center"/>
    </xf>
    <xf numFmtId="0" fontId="10" fillId="18" borderId="18" xfId="0" applyFont="1" applyFill="1" applyBorder="1" applyAlignment="1">
      <alignment horizontal="center" vertical="center"/>
    </xf>
    <xf numFmtId="0" fontId="10" fillId="18" borderId="7" xfId="0" applyFont="1" applyFill="1" applyBorder="1" applyAlignment="1">
      <alignment horizontal="center" vertical="center"/>
    </xf>
    <xf numFmtId="0" fontId="10" fillId="18" borderId="8" xfId="0" applyFont="1" applyFill="1" applyBorder="1" applyAlignment="1">
      <alignment horizontal="center" vertical="center"/>
    </xf>
    <xf numFmtId="0" fontId="38" fillId="17" borderId="19" xfId="0" applyFont="1" applyFill="1" applyBorder="1" applyAlignment="1">
      <alignment horizontal="center" vertical="center"/>
    </xf>
    <xf numFmtId="0" fontId="10" fillId="19" borderId="18" xfId="0" applyFont="1" applyFill="1" applyBorder="1" applyAlignment="1">
      <alignment horizontal="center" vertical="center"/>
    </xf>
    <xf numFmtId="0" fontId="10" fillId="19" borderId="7" xfId="0" applyFont="1" applyFill="1" applyBorder="1" applyAlignment="1">
      <alignment horizontal="center" vertical="center"/>
    </xf>
    <xf numFmtId="0" fontId="10" fillId="19" borderId="8" xfId="0" applyFont="1" applyFill="1" applyBorder="1" applyAlignment="1">
      <alignment horizontal="center" vertical="center"/>
    </xf>
    <xf numFmtId="0" fontId="39" fillId="17" borderId="19" xfId="0" applyFont="1" applyFill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1" fontId="10" fillId="15" borderId="16" xfId="0" applyNumberFormat="1" applyFont="1" applyFill="1" applyBorder="1" applyAlignment="1">
      <alignment horizontal="center" vertical="center"/>
    </xf>
    <xf numFmtId="1" fontId="10" fillId="7" borderId="17" xfId="0" applyNumberFormat="1" applyFont="1" applyFill="1" applyBorder="1" applyAlignment="1">
      <alignment horizontal="center" vertical="center"/>
    </xf>
    <xf numFmtId="0" fontId="0" fillId="21" borderId="19" xfId="0" applyFill="1" applyBorder="1" applyAlignment="1">
      <alignment horizontal="center" vertical="center"/>
    </xf>
    <xf numFmtId="0" fontId="0" fillId="14" borderId="19" xfId="0" applyFill="1" applyBorder="1" applyAlignment="1">
      <alignment horizontal="center" vertical="center"/>
    </xf>
    <xf numFmtId="0" fontId="0" fillId="19" borderId="18" xfId="0" applyFill="1" applyBorder="1" applyAlignment="1">
      <alignment horizontal="center" vertical="center"/>
    </xf>
    <xf numFmtId="0" fontId="0" fillId="19" borderId="8" xfId="0" applyFill="1" applyBorder="1" applyAlignment="1">
      <alignment horizontal="center" vertical="center"/>
    </xf>
    <xf numFmtId="0" fontId="0" fillId="22" borderId="19" xfId="0" applyFill="1" applyBorder="1" applyAlignment="1">
      <alignment horizontal="center" vertical="center"/>
    </xf>
    <xf numFmtId="0" fontId="5" fillId="23" borderId="0" xfId="0" applyFont="1" applyFill="1"/>
    <xf numFmtId="0" fontId="0" fillId="12" borderId="19" xfId="0" applyFill="1" applyBorder="1" applyAlignment="1">
      <alignment horizontal="center" vertical="center"/>
    </xf>
    <xf numFmtId="0" fontId="14" fillId="4" borderId="19" xfId="0" applyFont="1" applyFill="1" applyBorder="1" applyAlignment="1">
      <alignment horizontal="center" vertical="center"/>
    </xf>
    <xf numFmtId="0" fontId="10" fillId="24" borderId="19" xfId="0" applyFont="1" applyFill="1" applyBorder="1" applyAlignment="1">
      <alignment horizontal="center" vertical="center"/>
    </xf>
    <xf numFmtId="1" fontId="10" fillId="0" borderId="8" xfId="0" applyNumberFormat="1" applyFont="1" applyBorder="1" applyAlignment="1">
      <alignment horizontal="center" vertical="center"/>
    </xf>
    <xf numFmtId="1" fontId="10" fillId="0" borderId="17" xfId="0" applyNumberFormat="1" applyFont="1" applyBorder="1" applyAlignment="1">
      <alignment horizontal="center" vertical="center"/>
    </xf>
    <xf numFmtId="0" fontId="8" fillId="13" borderId="8" xfId="0" applyFont="1" applyFill="1" applyBorder="1" applyAlignment="1">
      <alignment horizontal="center" vertical="center"/>
    </xf>
    <xf numFmtId="0" fontId="34" fillId="13" borderId="8" xfId="0" applyFont="1" applyFill="1" applyBorder="1" applyAlignment="1">
      <alignment horizontal="center" vertical="center"/>
    </xf>
    <xf numFmtId="1" fontId="8" fillId="15" borderId="16" xfId="0" applyNumberFormat="1" applyFont="1" applyFill="1" applyBorder="1" applyAlignment="1">
      <alignment horizontal="center" vertical="center"/>
    </xf>
    <xf numFmtId="1" fontId="10" fillId="13" borderId="17" xfId="0" applyNumberFormat="1" applyFont="1" applyFill="1" applyBorder="1" applyAlignment="1">
      <alignment horizontal="center" vertical="center"/>
    </xf>
    <xf numFmtId="164" fontId="10" fillId="25" borderId="16" xfId="0" applyNumberFormat="1" applyFont="1" applyFill="1" applyBorder="1" applyAlignment="1">
      <alignment horizontal="center" vertical="center"/>
    </xf>
    <xf numFmtId="164" fontId="10" fillId="25" borderId="18" xfId="0" applyNumberFormat="1" applyFont="1" applyFill="1" applyBorder="1" applyAlignment="1">
      <alignment horizontal="center" vertical="center"/>
    </xf>
    <xf numFmtId="0" fontId="10" fillId="25" borderId="8" xfId="0" applyFont="1" applyFill="1" applyBorder="1" applyAlignment="1">
      <alignment horizontal="center" vertical="center"/>
    </xf>
    <xf numFmtId="0" fontId="10" fillId="25" borderId="19" xfId="0" applyFont="1" applyFill="1" applyBorder="1" applyAlignment="1">
      <alignment horizontal="center" vertical="center"/>
    </xf>
    <xf numFmtId="0" fontId="10" fillId="25" borderId="18" xfId="0" applyFont="1" applyFill="1" applyBorder="1" applyAlignment="1">
      <alignment horizontal="center" vertical="center"/>
    </xf>
    <xf numFmtId="0" fontId="10" fillId="25" borderId="20" xfId="0" applyFont="1" applyFill="1" applyBorder="1" applyAlignment="1">
      <alignment horizontal="center" vertical="center"/>
    </xf>
    <xf numFmtId="1" fontId="10" fillId="25" borderId="8" xfId="0" applyNumberFormat="1" applyFont="1" applyFill="1" applyBorder="1" applyAlignment="1">
      <alignment horizontal="center" vertical="center"/>
    </xf>
    <xf numFmtId="1" fontId="10" fillId="25" borderId="17" xfId="0" applyNumberFormat="1" applyFont="1" applyFill="1" applyBorder="1" applyAlignment="1">
      <alignment horizontal="center" vertical="center"/>
    </xf>
    <xf numFmtId="0" fontId="50" fillId="9" borderId="0" xfId="0" applyFont="1" applyFill="1"/>
    <xf numFmtId="0" fontId="32" fillId="8" borderId="0" xfId="0" applyFont="1" applyFill="1" applyAlignment="1">
      <alignment horizontal="center" vertical="center"/>
    </xf>
    <xf numFmtId="9" fontId="51" fillId="0" borderId="0" xfId="1" applyFont="1" applyAlignment="1">
      <alignment horizontal="center"/>
    </xf>
    <xf numFmtId="0" fontId="52" fillId="0" borderId="8" xfId="0" applyFont="1" applyBorder="1" applyAlignment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9" fillId="10" borderId="38" xfId="0" applyFont="1" applyFill="1" applyBorder="1" applyAlignment="1">
      <alignment horizontal="left" vertical="top" wrapText="1"/>
    </xf>
    <xf numFmtId="0" fontId="9" fillId="10" borderId="39" xfId="0" applyFont="1" applyFill="1" applyBorder="1" applyAlignment="1">
      <alignment horizontal="left" vertical="top" wrapText="1"/>
    </xf>
    <xf numFmtId="0" fontId="9" fillId="10" borderId="40" xfId="0" applyFont="1" applyFill="1" applyBorder="1" applyAlignment="1">
      <alignment horizontal="left" vertical="top" wrapText="1"/>
    </xf>
    <xf numFmtId="0" fontId="13" fillId="10" borderId="6" xfId="0" applyFont="1" applyFill="1" applyBorder="1" applyAlignment="1">
      <alignment vertical="center" wrapText="1"/>
    </xf>
    <xf numFmtId="0" fontId="13" fillId="10" borderId="7" xfId="0" applyFont="1" applyFill="1" applyBorder="1" applyAlignment="1">
      <alignment vertical="center" wrapText="1"/>
    </xf>
    <xf numFmtId="0" fontId="13" fillId="10" borderId="15" xfId="0" applyFont="1" applyFill="1" applyBorder="1" applyAlignment="1">
      <alignment vertical="center" wrapText="1"/>
    </xf>
    <xf numFmtId="0" fontId="13" fillId="12" borderId="6" xfId="0" applyFont="1" applyFill="1" applyBorder="1" applyAlignment="1">
      <alignment vertical="center" wrapText="1"/>
    </xf>
    <xf numFmtId="0" fontId="13" fillId="12" borderId="7" xfId="0" applyFont="1" applyFill="1" applyBorder="1" applyAlignment="1">
      <alignment vertical="center" wrapText="1"/>
    </xf>
    <xf numFmtId="0" fontId="13" fillId="12" borderId="15" xfId="0" applyFont="1" applyFill="1" applyBorder="1" applyAlignment="1">
      <alignment vertical="center" wrapText="1"/>
    </xf>
    <xf numFmtId="0" fontId="9" fillId="9" borderId="27" xfId="0" applyFont="1" applyFill="1" applyBorder="1" applyAlignment="1">
      <alignment vertical="center"/>
    </xf>
    <xf numFmtId="0" fontId="9" fillId="9" borderId="28" xfId="0" applyFont="1" applyFill="1" applyBorder="1" applyAlignment="1">
      <alignment vertical="center"/>
    </xf>
    <xf numFmtId="0" fontId="9" fillId="9" borderId="29" xfId="0" applyFont="1" applyFill="1" applyBorder="1" applyAlignment="1">
      <alignment vertical="center"/>
    </xf>
    <xf numFmtId="0" fontId="9" fillId="10" borderId="35" xfId="0" applyFont="1" applyFill="1" applyBorder="1" applyAlignment="1">
      <alignment horizontal="left" vertical="top" wrapText="1"/>
    </xf>
    <xf numFmtId="0" fontId="9" fillId="10" borderId="36" xfId="0" applyFont="1" applyFill="1" applyBorder="1" applyAlignment="1">
      <alignment horizontal="left" vertical="top" wrapText="1"/>
    </xf>
    <xf numFmtId="0" fontId="9" fillId="10" borderId="37" xfId="0" applyFont="1" applyFill="1" applyBorder="1" applyAlignment="1">
      <alignment horizontal="left" vertical="top" wrapText="1"/>
    </xf>
    <xf numFmtId="0" fontId="46" fillId="0" borderId="6" xfId="0" applyFont="1" applyBorder="1" applyAlignment="1">
      <alignment horizontal="left" vertical="center" wrapText="1"/>
    </xf>
    <xf numFmtId="0" fontId="46" fillId="0" borderId="7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center" vertical="center" textRotation="90"/>
    </xf>
    <xf numFmtId="0" fontId="1" fillId="0" borderId="7" xfId="0" applyFont="1" applyBorder="1" applyAlignment="1">
      <alignment horizontal="center" vertical="center" textRotation="90"/>
    </xf>
    <xf numFmtId="0" fontId="1" fillId="0" borderId="8" xfId="0" applyFont="1" applyBorder="1" applyAlignment="1">
      <alignment horizontal="center" vertical="center" textRotation="90"/>
    </xf>
    <xf numFmtId="0" fontId="9" fillId="9" borderId="6" xfId="0" applyFont="1" applyFill="1" applyBorder="1" applyAlignment="1">
      <alignment vertical="center"/>
    </xf>
    <xf numFmtId="0" fontId="9" fillId="9" borderId="7" xfId="0" applyFont="1" applyFill="1" applyBorder="1" applyAlignment="1">
      <alignment vertical="center"/>
    </xf>
    <xf numFmtId="0" fontId="9" fillId="9" borderId="15" xfId="0" applyFont="1" applyFill="1" applyBorder="1" applyAlignment="1">
      <alignment vertical="center"/>
    </xf>
    <xf numFmtId="0" fontId="44" fillId="0" borderId="6" xfId="0" applyFont="1" applyBorder="1" applyAlignment="1">
      <alignment vertical="center" wrapText="1"/>
    </xf>
    <xf numFmtId="0" fontId="44" fillId="0" borderId="7" xfId="0" applyFont="1" applyBorder="1" applyAlignment="1">
      <alignment vertical="center" wrapText="1"/>
    </xf>
    <xf numFmtId="0" fontId="44" fillId="0" borderId="15" xfId="0" applyFont="1" applyBorder="1" applyAlignment="1">
      <alignment vertical="center" wrapText="1"/>
    </xf>
    <xf numFmtId="0" fontId="41" fillId="0" borderId="6" xfId="0" applyFont="1" applyBorder="1" applyAlignment="1">
      <alignment vertical="center" wrapText="1"/>
    </xf>
    <xf numFmtId="0" fontId="41" fillId="0" borderId="7" xfId="0" applyFont="1" applyBorder="1" applyAlignment="1">
      <alignment vertical="center" wrapText="1"/>
    </xf>
    <xf numFmtId="0" fontId="41" fillId="0" borderId="15" xfId="0" applyFont="1" applyBorder="1" applyAlignment="1">
      <alignment vertical="center" wrapText="1"/>
    </xf>
    <xf numFmtId="0" fontId="42" fillId="0" borderId="6" xfId="0" applyFont="1" applyBorder="1" applyAlignment="1">
      <alignment vertical="center" wrapText="1"/>
    </xf>
    <xf numFmtId="0" fontId="42" fillId="0" borderId="7" xfId="0" applyFont="1" applyBorder="1" applyAlignment="1">
      <alignment vertical="center" wrapText="1"/>
    </xf>
    <xf numFmtId="0" fontId="42" fillId="0" borderId="15" xfId="0" applyFont="1" applyBorder="1" applyAlignment="1">
      <alignment vertical="center" wrapText="1"/>
    </xf>
    <xf numFmtId="0" fontId="43" fillId="12" borderId="6" xfId="0" applyFont="1" applyFill="1" applyBorder="1" applyAlignment="1">
      <alignment vertical="center" wrapText="1"/>
    </xf>
    <xf numFmtId="0" fontId="43" fillId="12" borderId="7" xfId="0" applyFont="1" applyFill="1" applyBorder="1" applyAlignment="1">
      <alignment vertical="center" wrapText="1"/>
    </xf>
    <xf numFmtId="0" fontId="43" fillId="12" borderId="15" xfId="0" applyFont="1" applyFill="1" applyBorder="1" applyAlignment="1">
      <alignment vertical="center" wrapText="1"/>
    </xf>
    <xf numFmtId="0" fontId="40" fillId="12" borderId="27" xfId="0" applyFont="1" applyFill="1" applyBorder="1" applyAlignment="1">
      <alignment vertical="center" wrapText="1"/>
    </xf>
    <xf numFmtId="0" fontId="40" fillId="12" borderId="28" xfId="0" applyFont="1" applyFill="1" applyBorder="1" applyAlignment="1">
      <alignment vertical="center" wrapText="1"/>
    </xf>
    <xf numFmtId="0" fontId="40" fillId="12" borderId="29" xfId="0" applyFont="1" applyFill="1" applyBorder="1" applyAlignment="1">
      <alignment vertical="center" wrapText="1"/>
    </xf>
    <xf numFmtId="0" fontId="40" fillId="12" borderId="43" xfId="0" applyFont="1" applyFill="1" applyBorder="1" applyAlignment="1">
      <alignment vertical="center" wrapText="1"/>
    </xf>
    <xf numFmtId="0" fontId="40" fillId="12" borderId="44" xfId="0" applyFont="1" applyFill="1" applyBorder="1" applyAlignment="1">
      <alignment vertical="center" wrapText="1"/>
    </xf>
    <xf numFmtId="0" fontId="40" fillId="12" borderId="45" xfId="0" applyFont="1" applyFill="1" applyBorder="1" applyAlignment="1">
      <alignment vertical="center" wrapText="1"/>
    </xf>
    <xf numFmtId="0" fontId="47" fillId="0" borderId="6" xfId="0" applyFont="1" applyBorder="1" applyAlignment="1">
      <alignment vertical="center" wrapText="1"/>
    </xf>
    <xf numFmtId="0" fontId="47" fillId="0" borderId="7" xfId="0" applyFont="1" applyBorder="1" applyAlignment="1">
      <alignment vertical="center" wrapText="1"/>
    </xf>
    <xf numFmtId="0" fontId="47" fillId="0" borderId="15" xfId="0" applyFont="1" applyBorder="1" applyAlignment="1">
      <alignment vertical="center" wrapText="1"/>
    </xf>
    <xf numFmtId="0" fontId="45" fillId="0" borderId="6" xfId="0" applyFont="1" applyBorder="1" applyAlignment="1">
      <alignment vertical="center" wrapText="1"/>
    </xf>
    <xf numFmtId="0" fontId="45" fillId="0" borderId="7" xfId="0" applyFont="1" applyBorder="1" applyAlignment="1">
      <alignment vertical="center" wrapText="1"/>
    </xf>
    <xf numFmtId="0" fontId="45" fillId="0" borderId="15" xfId="0" applyFont="1" applyBorder="1" applyAlignment="1">
      <alignment vertical="center" wrapText="1"/>
    </xf>
    <xf numFmtId="0" fontId="46" fillId="0" borderId="6" xfId="0" applyFont="1" applyBorder="1" applyAlignment="1">
      <alignment vertical="center" wrapText="1"/>
    </xf>
    <xf numFmtId="0" fontId="46" fillId="0" borderId="7" xfId="0" applyFont="1" applyBorder="1" applyAlignment="1">
      <alignment vertical="center" wrapText="1"/>
    </xf>
    <xf numFmtId="0" fontId="46" fillId="0" borderId="15" xfId="0" applyFont="1" applyBorder="1" applyAlignment="1">
      <alignment vertical="center" wrapText="1"/>
    </xf>
    <xf numFmtId="0" fontId="48" fillId="0" borderId="6" xfId="0" applyFont="1" applyBorder="1" applyAlignment="1">
      <alignment horizontal="left" vertical="center" wrapText="1"/>
    </xf>
    <xf numFmtId="0" fontId="48" fillId="0" borderId="7" xfId="0" applyFont="1" applyBorder="1" applyAlignment="1">
      <alignment horizontal="left" vertical="center" wrapText="1"/>
    </xf>
    <xf numFmtId="0" fontId="49" fillId="0" borderId="6" xfId="0" applyFont="1" applyBorder="1" applyAlignment="1">
      <alignment horizontal="left" vertical="center" wrapText="1"/>
    </xf>
    <xf numFmtId="0" fontId="49" fillId="0" borderId="7" xfId="0" applyFont="1" applyBorder="1" applyAlignment="1">
      <alignment horizontal="left" vertical="center" wrapText="1"/>
    </xf>
    <xf numFmtId="0" fontId="46" fillId="12" borderId="6" xfId="0" applyFont="1" applyFill="1" applyBorder="1" applyAlignment="1">
      <alignment horizontal="left" vertical="center" wrapText="1"/>
    </xf>
    <xf numFmtId="0" fontId="46" fillId="12" borderId="7" xfId="0" applyFont="1" applyFill="1" applyBorder="1" applyAlignment="1">
      <alignment horizontal="left" vertical="center" wrapText="1"/>
    </xf>
    <xf numFmtId="0" fontId="23" fillId="0" borderId="0" xfId="0" applyFont="1" applyAlignment="1">
      <alignment horizontal="center"/>
    </xf>
    <xf numFmtId="16" fontId="53" fillId="0" borderId="0" xfId="0" applyNumberFormat="1" applyFont="1"/>
    <xf numFmtId="0" fontId="0" fillId="0" borderId="0" xfId="0" applyNumberFormat="1"/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56"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  <dxf>
      <fill>
        <patternFill>
          <bgColor rgb="FF66FF66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00FF"/>
      <color rgb="FFCC9900"/>
      <color rgb="FFFFFFCC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pivotCacheDefinition" Target="pivotCache/pivotCacheDefinition2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pivotCacheDefinition" Target="pivotCache/pivotCacheDefinition1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[TOTALS - 2024.03.25 - WK11.xlsx]Sheet1!PivotTable1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6.6580927384076991E-2"/>
          <c:y val="0.26328484981044037"/>
          <c:w val="0.91701159230096252"/>
          <c:h val="0.5377438757655292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Total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Sheet1!$A$2:$A$8</c:f>
              <c:strCache>
                <c:ptCount val="6"/>
                <c:pt idx="0">
                  <c:v>Glenn</c:v>
                </c:pt>
                <c:pt idx="1">
                  <c:v>Kim</c:v>
                </c:pt>
                <c:pt idx="2">
                  <c:v>Mr. West</c:v>
                </c:pt>
                <c:pt idx="3">
                  <c:v>Roger</c:v>
                </c:pt>
                <c:pt idx="4">
                  <c:v>Sammye</c:v>
                </c:pt>
                <c:pt idx="5">
                  <c:v>Ted</c:v>
                </c:pt>
              </c:strCache>
            </c:strRef>
          </c:cat>
          <c:val>
            <c:numRef>
              <c:f>Sheet1!$B$2:$B$8</c:f>
              <c:numCache>
                <c:formatCode>General</c:formatCode>
                <c:ptCount val="6"/>
                <c:pt idx="0">
                  <c:v>6</c:v>
                </c:pt>
                <c:pt idx="1">
                  <c:v>14</c:v>
                </c:pt>
                <c:pt idx="2">
                  <c:v>6</c:v>
                </c:pt>
                <c:pt idx="3">
                  <c:v>17</c:v>
                </c:pt>
                <c:pt idx="4">
                  <c:v>16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BA-44FD-84F8-280BBECAA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31594256"/>
        <c:axId val="2031595216"/>
      </c:barChart>
      <c:catAx>
        <c:axId val="2031594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595216"/>
        <c:crosses val="autoZero"/>
        <c:auto val="1"/>
        <c:lblAlgn val="ctr"/>
        <c:lblOffset val="100"/>
        <c:noMultiLvlLbl val="0"/>
      </c:catAx>
      <c:valAx>
        <c:axId val="2031595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31594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8081474190726154"/>
          <c:y val="9.3668708078156873E-2"/>
          <c:w val="9.9740813648293958E-2"/>
          <c:h val="8.15977690288714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375668067398312E-2"/>
          <c:y val="5.0925925925925923E-2"/>
          <c:w val="0.96822536820203176"/>
          <c:h val="0.827920164251448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SUM!$L$2</c:f>
              <c:strCache>
                <c:ptCount val="1"/>
                <c:pt idx="0">
                  <c:v>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SUM!$L$3:$L$9</c:f>
              <c:numCache>
                <c:formatCode>0%</c:formatCode>
                <c:ptCount val="7"/>
                <c:pt idx="0">
                  <c:v>0</c:v>
                </c:pt>
                <c:pt idx="1">
                  <c:v>5.8823529411764705E-2</c:v>
                </c:pt>
                <c:pt idx="2">
                  <c:v>0</c:v>
                </c:pt>
                <c:pt idx="3">
                  <c:v>0.1951219512195122</c:v>
                </c:pt>
                <c:pt idx="4">
                  <c:v>0</c:v>
                </c:pt>
                <c:pt idx="5">
                  <c:v>0.18285714285714286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2D5-4841-BA8D-193FE48044BC}"/>
            </c:ext>
          </c:extLst>
        </c:ser>
        <c:ser>
          <c:idx val="2"/>
          <c:order val="1"/>
          <c:tx>
            <c:strRef>
              <c:f>SUM!$M$2</c:f>
              <c:strCache>
                <c:ptCount val="1"/>
                <c:pt idx="0">
                  <c:v>No Show</c:v>
                </c:pt>
              </c:strCache>
            </c:strRef>
          </c:tx>
          <c:spPr>
            <a:solidFill>
              <a:srgbClr val="FFFF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SUM!$M$3:$M$9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4.4117647058823532E-2</c:v>
                </c:pt>
                <c:pt idx="2">
                  <c:v>0.16161616161616163</c:v>
                </c:pt>
                <c:pt idx="3">
                  <c:v>0.12195121951219512</c:v>
                </c:pt>
                <c:pt idx="4">
                  <c:v>0.15025906735751296</c:v>
                </c:pt>
                <c:pt idx="5">
                  <c:v>0.13142857142857142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2D5-4841-BA8D-193FE48044BC}"/>
            </c:ext>
          </c:extLst>
        </c:ser>
        <c:ser>
          <c:idx val="3"/>
          <c:order val="2"/>
          <c:tx>
            <c:strRef>
              <c:f>SUM!$N$2</c:f>
              <c:strCache>
                <c:ptCount val="1"/>
                <c:pt idx="0">
                  <c:v>Declined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SUM!$N$3:$N$9</c:f>
              <c:numCache>
                <c:formatCode>0%</c:formatCode>
                <c:ptCount val="7"/>
                <c:pt idx="0">
                  <c:v>0.25903614457831325</c:v>
                </c:pt>
                <c:pt idx="1">
                  <c:v>0.29411764705882354</c:v>
                </c:pt>
                <c:pt idx="2">
                  <c:v>0.31313131313131315</c:v>
                </c:pt>
                <c:pt idx="3">
                  <c:v>0.25609756097560976</c:v>
                </c:pt>
                <c:pt idx="4">
                  <c:v>0.20207253886010362</c:v>
                </c:pt>
                <c:pt idx="5">
                  <c:v>0.22285714285714286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2D5-4841-BA8D-193FE48044BC}"/>
            </c:ext>
          </c:extLst>
        </c:ser>
        <c:ser>
          <c:idx val="4"/>
          <c:order val="3"/>
          <c:tx>
            <c:strRef>
              <c:f>SUM!$O$2</c:f>
              <c:strCache>
                <c:ptCount val="1"/>
                <c:pt idx="0">
                  <c:v>Duplicates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SUM!$O$3:$O$9</c:f>
              <c:numCache>
                <c:formatCode>0%</c:formatCode>
                <c:ptCount val="7"/>
                <c:pt idx="0">
                  <c:v>7.8313253012048195E-2</c:v>
                </c:pt>
                <c:pt idx="1">
                  <c:v>0.125</c:v>
                </c:pt>
                <c:pt idx="2">
                  <c:v>3.0303030303030304E-2</c:v>
                </c:pt>
                <c:pt idx="3">
                  <c:v>6.097560975609756E-2</c:v>
                </c:pt>
                <c:pt idx="4">
                  <c:v>0.10880829015544041</c:v>
                </c:pt>
                <c:pt idx="5">
                  <c:v>4.5714285714285714E-2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2D5-4841-BA8D-193FE48044BC}"/>
            </c:ext>
          </c:extLst>
        </c:ser>
        <c:ser>
          <c:idx val="5"/>
          <c:order val="4"/>
          <c:tx>
            <c:strRef>
              <c:f>SUM!$P$2</c:f>
              <c:strCache>
                <c:ptCount val="1"/>
                <c:pt idx="0">
                  <c:v>Digital-only</c:v>
                </c:pt>
              </c:strCache>
            </c:strRef>
          </c:tx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SUM!$P$3:$P$9</c:f>
              <c:numCache>
                <c:formatCode>0%</c:formatCode>
                <c:ptCount val="7"/>
                <c:pt idx="0">
                  <c:v>6.024096385542169E-3</c:v>
                </c:pt>
                <c:pt idx="1">
                  <c:v>0</c:v>
                </c:pt>
                <c:pt idx="2">
                  <c:v>1.0101010101010102E-2</c:v>
                </c:pt>
                <c:pt idx="3">
                  <c:v>2.4390243902439025E-2</c:v>
                </c:pt>
                <c:pt idx="4">
                  <c:v>1.0362694300518135E-2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2D5-4841-BA8D-193FE48044BC}"/>
            </c:ext>
          </c:extLst>
        </c:ser>
        <c:ser>
          <c:idx val="6"/>
          <c:order val="5"/>
          <c:tx>
            <c:strRef>
              <c:f>SUM!$Q$2</c:f>
              <c:strCache>
                <c:ptCount val="1"/>
                <c:pt idx="0">
                  <c:v>Stolen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SUM!$Q$3:$Q$9</c:f>
              <c:numCache>
                <c:formatCode>0%</c:formatCode>
                <c:ptCount val="7"/>
                <c:pt idx="0">
                  <c:v>0</c:v>
                </c:pt>
                <c:pt idx="1">
                  <c:v>1.4705882352941176E-2</c:v>
                </c:pt>
                <c:pt idx="2">
                  <c:v>0</c:v>
                </c:pt>
                <c:pt idx="3">
                  <c:v>0</c:v>
                </c:pt>
                <c:pt idx="4">
                  <c:v>1.5544041450777202E-2</c:v>
                </c:pt>
                <c:pt idx="5">
                  <c:v>2.2857142857142857E-2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2D5-4841-BA8D-193FE48044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10670607"/>
        <c:axId val="1451890784"/>
      </c:barChart>
      <c:catAx>
        <c:axId val="2010670607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51890784"/>
        <c:crosses val="autoZero"/>
        <c:auto val="1"/>
        <c:lblAlgn val="ctr"/>
        <c:lblOffset val="100"/>
        <c:noMultiLvlLbl val="0"/>
      </c:catAx>
      <c:valAx>
        <c:axId val="1451890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106706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7514416209007945"/>
          <c:y val="5.4406956825231799E-2"/>
          <c:w val="0.27037016432770283"/>
          <c:h val="7.49214712827069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B67-4E53-805B-2820D4F04D29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B67-4E53-805B-2820D4F04D29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B67-4E53-805B-2820D4F04D29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B67-4E53-805B-2820D4F04D29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B67-4E53-805B-2820D4F04D29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B67-4E53-805B-2820D4F04D29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B67-4E53-805B-2820D4F04D29}"/>
              </c:ext>
            </c:extLst>
          </c:dPt>
          <c:dLbls>
            <c:dLbl>
              <c:idx val="0"/>
              <c:layout>
                <c:manualLayout>
                  <c:x val="6.8205249343831958E-2"/>
                  <c:y val="-1.909700161202999E-1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67-4E53-805B-2820D4F04D29}"/>
                </c:ext>
              </c:extLst>
            </c:dLbl>
            <c:dLbl>
              <c:idx val="1"/>
              <c:layout>
                <c:manualLayout>
                  <c:x val="5.8498162729658791E-2"/>
                  <c:y val="4.566210045662100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B67-4E53-805B-2820D4F04D29}"/>
                </c:ext>
              </c:extLst>
            </c:dLbl>
            <c:dLbl>
              <c:idx val="3"/>
              <c:layout>
                <c:manualLayout>
                  <c:x val="0.16695958005249345"/>
                  <c:y val="-0.1179222440944881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67-4E53-805B-2820D4F04D29}"/>
                </c:ext>
              </c:extLst>
            </c:dLbl>
            <c:dLbl>
              <c:idx val="4"/>
              <c:layout>
                <c:manualLayout>
                  <c:x val="0.15835170603674539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67-4E53-805B-2820D4F04D29}"/>
                </c:ext>
              </c:extLst>
            </c:dLbl>
            <c:dLbl>
              <c:idx val="5"/>
              <c:layout>
                <c:manualLayout>
                  <c:x val="-0.23684986876640421"/>
                  <c:y val="-8.749999999999999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B67-4E53-805B-2820D4F04D29}"/>
                </c:ext>
              </c:extLst>
            </c:dLbl>
            <c:dLbl>
              <c:idx val="6"/>
              <c:layout>
                <c:manualLayout>
                  <c:x val="-1.3333333333333338E-2"/>
                  <c:y val="-0.145833333333333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67-4E53-805B-2820D4F04D29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SUM!$C$10:$I$10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f>SUM!$C$11:$I$11</c:f>
              <c:numCache>
                <c:formatCode>General</c:formatCode>
                <c:ptCount val="7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  <c:pt idx="6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67-4E53-805B-2820D4F04D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8920551181102361"/>
          <c:y val="0.1275094380325747"/>
          <c:w val="0.19182309711286089"/>
          <c:h val="0.3346874719372591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</a:t>
            </a:r>
            <a:r>
              <a:rPr lang="en-US" baseline="0"/>
              <a:t> Sales </a:t>
            </a:r>
            <a:r>
              <a:rPr lang="en-US" sz="1050" baseline="0"/>
              <a:t> (potential vs. actual)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7.2609148390563344E-2"/>
          <c:y val="0.1735204678362573"/>
          <c:w val="0.8969515605638394"/>
          <c:h val="0.7278905926232905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SUM!$B$2</c:f>
              <c:strCache>
                <c:ptCount val="1"/>
                <c:pt idx="0">
                  <c:v># Printed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SUM!$B$3:$B$9</c:f>
              <c:numCache>
                <c:formatCode>General</c:formatCode>
                <c:ptCount val="7"/>
                <c:pt idx="0">
                  <c:v>166</c:v>
                </c:pt>
                <c:pt idx="1">
                  <c:v>136</c:v>
                </c:pt>
                <c:pt idx="2">
                  <c:v>99</c:v>
                </c:pt>
                <c:pt idx="3">
                  <c:v>164</c:v>
                </c:pt>
                <c:pt idx="4">
                  <c:v>193</c:v>
                </c:pt>
                <c:pt idx="5">
                  <c:v>175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A9-41E3-9CBA-725D3A58E27D}"/>
            </c:ext>
          </c:extLst>
        </c:ser>
        <c:ser>
          <c:idx val="7"/>
          <c:order val="1"/>
          <c:tx>
            <c:strRef>
              <c:f>SUM!$I$2</c:f>
              <c:strCache>
                <c:ptCount val="1"/>
                <c:pt idx="0">
                  <c:v># Sold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SUM!$A$3:$A$9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SUM!$I$3:$I$9</c:f>
              <c:numCache>
                <c:formatCode>General</c:formatCode>
                <c:ptCount val="7"/>
                <c:pt idx="0">
                  <c:v>97</c:v>
                </c:pt>
                <c:pt idx="1">
                  <c:v>65</c:v>
                </c:pt>
                <c:pt idx="2">
                  <c:v>50</c:v>
                </c:pt>
                <c:pt idx="3">
                  <c:v>62</c:v>
                </c:pt>
                <c:pt idx="4">
                  <c:v>107</c:v>
                </c:pt>
                <c:pt idx="5">
                  <c:v>76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4A9-41E3-9CBA-725D3A58E2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52180063"/>
        <c:axId val="734609455"/>
      </c:barChart>
      <c:catAx>
        <c:axId val="125218006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609455"/>
        <c:crosses val="autoZero"/>
        <c:auto val="1"/>
        <c:lblAlgn val="ctr"/>
        <c:lblOffset val="100"/>
        <c:noMultiLvlLbl val="0"/>
      </c:catAx>
      <c:valAx>
        <c:axId val="734609455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5218006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92798024518336"/>
          <c:y val="0.10701699129714044"/>
          <c:w val="0.25000615540423793"/>
          <c:h val="7.89479209835612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Daily Success Rate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SUM!$K$2</c:f>
              <c:strCache>
                <c:ptCount val="1"/>
                <c:pt idx="0">
                  <c:v>Success Rate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cat>
            <c:strRef>
              <c:f>SUM!$J$3:$J$9</c:f>
              <c:strCache>
                <c:ptCount val="7"/>
                <c:pt idx="0">
                  <c:v>Monday</c:v>
                </c:pt>
                <c:pt idx="1">
                  <c:v>Tuesday</c:v>
                </c:pt>
                <c:pt idx="2">
                  <c:v>Wednesday</c:v>
                </c:pt>
                <c:pt idx="3">
                  <c:v>Thursday</c:v>
                </c:pt>
                <c:pt idx="4">
                  <c:v>Friday</c:v>
                </c:pt>
                <c:pt idx="5">
                  <c:v>Saturday</c:v>
                </c:pt>
                <c:pt idx="6">
                  <c:v>Sunday</c:v>
                </c:pt>
              </c:strCache>
            </c:strRef>
          </c:cat>
          <c:val>
            <c:numRef>
              <c:f>SUM!$K$3:$K$9</c:f>
              <c:numCache>
                <c:formatCode>0%</c:formatCode>
                <c:ptCount val="7"/>
                <c:pt idx="0">
                  <c:v>0.58433734939759041</c:v>
                </c:pt>
                <c:pt idx="1">
                  <c:v>0.47794117647058826</c:v>
                </c:pt>
                <c:pt idx="2">
                  <c:v>0.50505050505050508</c:v>
                </c:pt>
                <c:pt idx="3">
                  <c:v>0.37804878048780488</c:v>
                </c:pt>
                <c:pt idx="4">
                  <c:v>0.55440414507772018</c:v>
                </c:pt>
                <c:pt idx="5">
                  <c:v>0.43428571428571427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CC-4338-96E3-3A88C881F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8913376"/>
        <c:axId val="540489455"/>
      </c:barChart>
      <c:catAx>
        <c:axId val="638913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0489455"/>
        <c:crosses val="autoZero"/>
        <c:auto val="1"/>
        <c:lblAlgn val="ctr"/>
        <c:lblOffset val="100"/>
        <c:noMultiLvlLbl val="0"/>
      </c:catAx>
      <c:valAx>
        <c:axId val="540489455"/>
        <c:scaling>
          <c:orientation val="minMax"/>
          <c:max val="1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8913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5284802326237383E-2"/>
          <c:y val="0.11629284711147819"/>
          <c:w val="0.74763849780534153"/>
          <c:h val="0.8259010315345845"/>
        </c:manualLayout>
      </c:layout>
      <c:pieChart>
        <c:varyColors val="1"/>
        <c:ser>
          <c:idx val="0"/>
          <c:order val="0"/>
          <c:tx>
            <c:strRef>
              <c:f>Sheet4!$B$4</c:f>
              <c:strCache>
                <c:ptCount val="1"/>
                <c:pt idx="0">
                  <c:v>Sum of BYPASS</c:v>
                </c:pt>
              </c:strCache>
            </c:strRef>
          </c:tx>
          <c:dPt>
            <c:idx val="0"/>
            <c:bubble3D val="0"/>
            <c:spPr>
              <a:solidFill>
                <a:schemeClr val="accent5">
                  <a:shade val="3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5">
                  <a:shade val="4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2"/>
            <c:bubble3D val="0"/>
            <c:spPr>
              <a:solidFill>
                <a:schemeClr val="accent5">
                  <a:shade val="4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3"/>
            <c:bubble3D val="0"/>
            <c:spPr>
              <a:solidFill>
                <a:schemeClr val="accent5">
                  <a:shade val="5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4"/>
            <c:bubble3D val="0"/>
            <c:spPr>
              <a:solidFill>
                <a:schemeClr val="accent5">
                  <a:shade val="5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5"/>
            <c:bubble3D val="0"/>
            <c:spPr>
              <a:solidFill>
                <a:schemeClr val="accent5">
                  <a:shade val="6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6"/>
            <c:bubble3D val="0"/>
            <c:spPr>
              <a:solidFill>
                <a:schemeClr val="accent5">
                  <a:shade val="69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7"/>
            <c:bubble3D val="0"/>
            <c:spPr>
              <a:solidFill>
                <a:schemeClr val="accent5">
                  <a:shade val="74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8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9"/>
            <c:bubble3D val="0"/>
            <c:spPr>
              <a:solidFill>
                <a:schemeClr val="accent5">
                  <a:shade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0"/>
            <c:bubble3D val="0"/>
            <c:spPr>
              <a:solidFill>
                <a:schemeClr val="accent5">
                  <a:shade val="9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1"/>
            <c:bubble3D val="0"/>
            <c:spPr>
              <a:solidFill>
                <a:schemeClr val="accent5">
                  <a:shade val="97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2"/>
            <c:bubble3D val="0"/>
            <c:spPr>
              <a:solidFill>
                <a:schemeClr val="accent5">
                  <a:tint val="9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3"/>
            <c:bubble3D val="0"/>
            <c:spPr>
              <a:solidFill>
                <a:schemeClr val="accent5">
                  <a:tint val="92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4"/>
            <c:bubble3D val="0"/>
            <c:spPr>
              <a:solidFill>
                <a:schemeClr val="accent5">
                  <a:tint val="86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5"/>
            <c:bubble3D val="0"/>
            <c:spPr>
              <a:solidFill>
                <a:schemeClr val="accent5">
                  <a:tint val="81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6"/>
            <c:bubble3D val="0"/>
            <c:spPr>
              <a:solidFill>
                <a:schemeClr val="accent5">
                  <a:tint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7"/>
            <c:bubble3D val="0"/>
            <c:spPr>
              <a:solidFill>
                <a:srgbClr val="7030A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419-40AB-9571-4D618CD22BD6}"/>
              </c:ext>
            </c:extLst>
          </c:dPt>
          <c:dPt>
            <c:idx val="18"/>
            <c:bubble3D val="0"/>
            <c:spPr>
              <a:solidFill>
                <a:srgbClr val="00206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E419-40AB-9571-4D618CD22BD6}"/>
              </c:ext>
            </c:extLst>
          </c:dPt>
          <c:dPt>
            <c:idx val="19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419-40AB-9571-4D618CD22BD6}"/>
              </c:ext>
            </c:extLst>
          </c:dPt>
          <c:dPt>
            <c:idx val="20"/>
            <c:bubble3D val="0"/>
            <c:spPr>
              <a:solidFill>
                <a:srgbClr val="92D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E419-40AB-9571-4D618CD22BD6}"/>
              </c:ext>
            </c:extLst>
          </c:dPt>
          <c:dPt>
            <c:idx val="21"/>
            <c:bubble3D val="0"/>
            <c:spPr>
              <a:solidFill>
                <a:srgbClr val="FFFF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419-40AB-9571-4D618CD22BD6}"/>
              </c:ext>
            </c:extLst>
          </c:dPt>
          <c:dPt>
            <c:idx val="22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E419-40AB-9571-4D618CD22BD6}"/>
              </c:ext>
            </c:extLst>
          </c:dPt>
          <c:dPt>
            <c:idx val="23"/>
            <c:bubble3D val="0"/>
            <c:spPr>
              <a:solidFill>
                <a:srgbClr val="FF0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419-40AB-9571-4D618CD22BD6}"/>
              </c:ext>
            </c:extLst>
          </c:dPt>
          <c:cat>
            <c:strRef>
              <c:f>Sheet4!$A$5:$A$28</c:f>
              <c:strCache>
                <c:ptCount val="24"/>
                <c:pt idx="0">
                  <c:v>Bart</c:v>
                </c:pt>
                <c:pt idx="1">
                  <c:v>Brent</c:v>
                </c:pt>
                <c:pt idx="2">
                  <c:v>Cliff</c:v>
                </c:pt>
                <c:pt idx="3">
                  <c:v>Cynthia</c:v>
                </c:pt>
                <c:pt idx="4">
                  <c:v>Gloria</c:v>
                </c:pt>
                <c:pt idx="5">
                  <c:v>Joy</c:v>
                </c:pt>
                <c:pt idx="6">
                  <c:v>Kathy</c:v>
                </c:pt>
                <c:pt idx="7">
                  <c:v>Maria</c:v>
                </c:pt>
                <c:pt idx="8">
                  <c:v>Phil</c:v>
                </c:pt>
                <c:pt idx="9">
                  <c:v>Sherry</c:v>
                </c:pt>
                <c:pt idx="10">
                  <c:v>Suzanne</c:v>
                </c:pt>
                <c:pt idx="11">
                  <c:v>Suzanne </c:v>
                </c:pt>
                <c:pt idx="12">
                  <c:v>TBD</c:v>
                </c:pt>
                <c:pt idx="13">
                  <c:v>Terry</c:v>
                </c:pt>
                <c:pt idx="14">
                  <c:v>Tim</c:v>
                </c:pt>
                <c:pt idx="15">
                  <c:v>Todd</c:v>
                </c:pt>
                <c:pt idx="16">
                  <c:v>Tony</c:v>
                </c:pt>
                <c:pt idx="17">
                  <c:v>Jody</c:v>
                </c:pt>
                <c:pt idx="18">
                  <c:v>Glenn</c:v>
                </c:pt>
                <c:pt idx="19">
                  <c:v>Mr. West</c:v>
                </c:pt>
                <c:pt idx="20">
                  <c:v>Ted</c:v>
                </c:pt>
                <c:pt idx="21">
                  <c:v>Kim</c:v>
                </c:pt>
                <c:pt idx="22">
                  <c:v>Sammye</c:v>
                </c:pt>
                <c:pt idx="23">
                  <c:v>Roger</c:v>
                </c:pt>
              </c:strCache>
            </c:strRef>
          </c:cat>
          <c:val>
            <c:numRef>
              <c:f>Sheet4!$B$5:$B$28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19-40AB-9571-4D618CD22B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egendEntry>
        <c:idx val="17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8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19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egendEntry>
        <c:idx val="23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layout>
        <c:manualLayout>
          <c:xMode val="edge"/>
          <c:yMode val="edge"/>
          <c:x val="0.77402777130794453"/>
          <c:y val="9.3945129114430773E-2"/>
          <c:w val="0.20914349170779506"/>
          <c:h val="0.7652038929951273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%</a:t>
            </a:r>
            <a:r>
              <a:rPr lang="en-US" baseline="0"/>
              <a:t> total </a:t>
            </a:r>
            <a:r>
              <a:rPr lang="en-US"/>
              <a:t>NO SHOW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6221106971247881E-3"/>
          <c:y val="0.12361670632836795"/>
          <c:w val="0.79354473888951838"/>
          <c:h val="0.87638329367163204"/>
        </c:manualLayout>
      </c:layout>
      <c:pieChart>
        <c:varyColors val="1"/>
        <c:ser>
          <c:idx val="0"/>
          <c:order val="0"/>
          <c:tx>
            <c:strRef>
              <c:f>Sheet4!$D$4</c:f>
              <c:strCache>
                <c:ptCount val="1"/>
                <c:pt idx="0">
                  <c:v>Sum of NO SHOW</c:v>
                </c:pt>
              </c:strCache>
            </c:strRef>
          </c:tx>
          <c:dPt>
            <c:idx val="0"/>
            <c:bubble3D val="0"/>
            <c:spPr>
              <a:solidFill>
                <a:schemeClr val="accent2">
                  <a:tint val="3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"/>
            <c:bubble3D val="0"/>
            <c:spPr>
              <a:solidFill>
                <a:schemeClr val="accent2">
                  <a:tint val="42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"/>
            <c:bubble3D val="0"/>
            <c:spPr>
              <a:solidFill>
                <a:schemeClr val="accent2">
                  <a:tint val="4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3"/>
            <c:bubble3D val="0"/>
            <c:spPr>
              <a:solidFill>
                <a:schemeClr val="accent2">
                  <a:tint val="5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4"/>
            <c:bubble3D val="0"/>
            <c:spPr>
              <a:solidFill>
                <a:schemeClr val="accent2">
                  <a:tint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5"/>
            <c:bubble3D val="0"/>
            <c:spPr>
              <a:solidFill>
                <a:schemeClr val="accent2">
                  <a:tint val="6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6"/>
            <c:bubble3D val="0"/>
            <c:spPr>
              <a:solidFill>
                <a:schemeClr val="accent2">
                  <a:tint val="7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7"/>
            <c:bubble3D val="0"/>
            <c:spPr>
              <a:solidFill>
                <a:schemeClr val="accent2">
                  <a:tint val="7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8"/>
            <c:bubble3D val="0"/>
            <c:spPr>
              <a:solidFill>
                <a:schemeClr val="accent2">
                  <a:tint val="81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9"/>
            <c:bubble3D val="0"/>
            <c:spPr>
              <a:solidFill>
                <a:schemeClr val="accent2">
                  <a:tint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0"/>
            <c:bubble3D val="0"/>
            <c:spPr>
              <a:solidFill>
                <a:schemeClr val="accent2">
                  <a:tint val="92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1"/>
            <c:bubble3D val="0"/>
            <c:spPr>
              <a:solidFill>
                <a:schemeClr val="accent2">
                  <a:tint val="9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2"/>
            <c:bubble3D val="0"/>
            <c:spPr>
              <a:solidFill>
                <a:schemeClr val="accent2">
                  <a:shade val="97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3"/>
            <c:bubble3D val="0"/>
            <c:spPr>
              <a:solidFill>
                <a:schemeClr val="accent2">
                  <a:shade val="91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4"/>
            <c:bubble3D val="0"/>
            <c:spPr>
              <a:solidFill>
                <a:schemeClr val="accent2">
                  <a:shade val="8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5"/>
            <c:bubble3D val="0"/>
            <c:spPr>
              <a:solidFill>
                <a:schemeClr val="accent2">
                  <a:shade val="8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6"/>
            <c:bubble3D val="0"/>
            <c:spPr>
              <a:solidFill>
                <a:schemeClr val="accent2">
                  <a:shade val="74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7"/>
            <c:bubble3D val="0"/>
            <c:spPr>
              <a:solidFill>
                <a:schemeClr val="accent2">
                  <a:shade val="69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8"/>
            <c:bubble3D val="0"/>
            <c:spPr>
              <a:solidFill>
                <a:schemeClr val="accent2">
                  <a:shade val="63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19"/>
            <c:bubble3D val="0"/>
            <c:spPr>
              <a:solidFill>
                <a:schemeClr val="accent2">
                  <a:shade val="58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0"/>
            <c:bubble3D val="0"/>
            <c:spPr>
              <a:solidFill>
                <a:schemeClr val="accent2">
                  <a:shade val="52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1"/>
            <c:bubble3D val="0"/>
            <c:spPr>
              <a:solidFill>
                <a:schemeClr val="accent2">
                  <a:shade val="46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2"/>
            <c:bubble3D val="0"/>
            <c:spPr>
              <a:solidFill>
                <a:schemeClr val="accent2">
                  <a:shade val="41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Pt>
            <c:idx val="23"/>
            <c:bubble3D val="0"/>
            <c:spPr>
              <a:solidFill>
                <a:schemeClr val="accent2">
                  <a:shade val="35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Sheet4!$C$5:$C$28</c:f>
              <c:strCache>
                <c:ptCount val="24"/>
                <c:pt idx="0">
                  <c:v>Sherry</c:v>
                </c:pt>
                <c:pt idx="1">
                  <c:v>Ted</c:v>
                </c:pt>
                <c:pt idx="2">
                  <c:v>Terry</c:v>
                </c:pt>
                <c:pt idx="3">
                  <c:v>Cynthia</c:v>
                </c:pt>
                <c:pt idx="4">
                  <c:v>Joy</c:v>
                </c:pt>
                <c:pt idx="5">
                  <c:v>Roger</c:v>
                </c:pt>
                <c:pt idx="6">
                  <c:v>Tim</c:v>
                </c:pt>
                <c:pt idx="7">
                  <c:v>Tony</c:v>
                </c:pt>
                <c:pt idx="8">
                  <c:v>Glenn</c:v>
                </c:pt>
                <c:pt idx="9">
                  <c:v>Mr. West</c:v>
                </c:pt>
                <c:pt idx="10">
                  <c:v>Suzanne </c:v>
                </c:pt>
                <c:pt idx="11">
                  <c:v>Jody</c:v>
                </c:pt>
                <c:pt idx="12">
                  <c:v>Maria</c:v>
                </c:pt>
                <c:pt idx="13">
                  <c:v>Suzanne</c:v>
                </c:pt>
                <c:pt idx="14">
                  <c:v>TBD</c:v>
                </c:pt>
                <c:pt idx="15">
                  <c:v>Brent</c:v>
                </c:pt>
                <c:pt idx="16">
                  <c:v>Kathy</c:v>
                </c:pt>
                <c:pt idx="17">
                  <c:v>Cliff</c:v>
                </c:pt>
                <c:pt idx="18">
                  <c:v>Phil</c:v>
                </c:pt>
                <c:pt idx="19">
                  <c:v>Todd</c:v>
                </c:pt>
                <c:pt idx="20">
                  <c:v>Gloria</c:v>
                </c:pt>
                <c:pt idx="21">
                  <c:v>Bart</c:v>
                </c:pt>
                <c:pt idx="22">
                  <c:v>Sammye</c:v>
                </c:pt>
                <c:pt idx="23">
                  <c:v>Kim</c:v>
                </c:pt>
              </c:strCache>
            </c:strRef>
          </c:cat>
          <c:val>
            <c:numRef>
              <c:f>Sheet4!$D$5:$D$28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FC-4A3F-A938-4FA47EBBD2D2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799360411431959"/>
          <c:y val="0.12366194928303451"/>
          <c:w val="0.10894517251527795"/>
          <c:h val="0.87047831470380554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NO SHOW</a:t>
            </a:r>
            <a:r>
              <a:rPr lang="en-US" baseline="0"/>
              <a:t> per Guide </a:t>
            </a:r>
          </a:p>
          <a:p>
            <a:pPr>
              <a:defRPr/>
            </a:pPr>
            <a:r>
              <a:rPr lang="en-US" sz="1200" baseline="0"/>
              <a:t>(week of 3/25 - 3/31)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Sheet4!$D$4</c:f>
              <c:strCache>
                <c:ptCount val="1"/>
                <c:pt idx="0">
                  <c:v>Sum of NO SHOW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Sheet4!$C$5:$C$28</c:f>
              <c:strCache>
                <c:ptCount val="24"/>
                <c:pt idx="0">
                  <c:v>Sherry</c:v>
                </c:pt>
                <c:pt idx="1">
                  <c:v>Ted</c:v>
                </c:pt>
                <c:pt idx="2">
                  <c:v>Terry</c:v>
                </c:pt>
                <c:pt idx="3">
                  <c:v>Cynthia</c:v>
                </c:pt>
                <c:pt idx="4">
                  <c:v>Joy</c:v>
                </c:pt>
                <c:pt idx="5">
                  <c:v>Roger</c:v>
                </c:pt>
                <c:pt idx="6">
                  <c:v>Tim</c:v>
                </c:pt>
                <c:pt idx="7">
                  <c:v>Tony</c:v>
                </c:pt>
                <c:pt idx="8">
                  <c:v>Glenn</c:v>
                </c:pt>
                <c:pt idx="9">
                  <c:v>Mr. West</c:v>
                </c:pt>
                <c:pt idx="10">
                  <c:v>Suzanne </c:v>
                </c:pt>
                <c:pt idx="11">
                  <c:v>Jody</c:v>
                </c:pt>
                <c:pt idx="12">
                  <c:v>Maria</c:v>
                </c:pt>
                <c:pt idx="13">
                  <c:v>Suzanne</c:v>
                </c:pt>
                <c:pt idx="14">
                  <c:v>TBD</c:v>
                </c:pt>
                <c:pt idx="15">
                  <c:v>Brent</c:v>
                </c:pt>
                <c:pt idx="16">
                  <c:v>Kathy</c:v>
                </c:pt>
                <c:pt idx="17">
                  <c:v>Cliff</c:v>
                </c:pt>
                <c:pt idx="18">
                  <c:v>Phil</c:v>
                </c:pt>
                <c:pt idx="19">
                  <c:v>Todd</c:v>
                </c:pt>
                <c:pt idx="20">
                  <c:v>Gloria</c:v>
                </c:pt>
                <c:pt idx="21">
                  <c:v>Bart</c:v>
                </c:pt>
                <c:pt idx="22">
                  <c:v>Sammye</c:v>
                </c:pt>
                <c:pt idx="23">
                  <c:v>Kim</c:v>
                </c:pt>
              </c:strCache>
            </c:strRef>
          </c:cat>
          <c:val>
            <c:numRef>
              <c:f>Sheet4!$D$5:$D$28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  <c:pt idx="15">
                  <c:v>5</c:v>
                </c:pt>
                <c:pt idx="16">
                  <c:v>5</c:v>
                </c:pt>
                <c:pt idx="17">
                  <c:v>6</c:v>
                </c:pt>
                <c:pt idx="18">
                  <c:v>8</c:v>
                </c:pt>
                <c:pt idx="19">
                  <c:v>8</c:v>
                </c:pt>
                <c:pt idx="20">
                  <c:v>10</c:v>
                </c:pt>
                <c:pt idx="21">
                  <c:v>11</c:v>
                </c:pt>
                <c:pt idx="22">
                  <c:v>14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DE-43FF-AB1A-E651B1EF6B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1368799"/>
        <c:axId val="1571367359"/>
      </c:barChart>
      <c:catAx>
        <c:axId val="157136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7359"/>
        <c:crosses val="autoZero"/>
        <c:auto val="1"/>
        <c:lblAlgn val="ctr"/>
        <c:lblOffset val="100"/>
        <c:noMultiLvlLbl val="0"/>
      </c:catAx>
      <c:valAx>
        <c:axId val="157136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BYPASS</a:t>
            </a:r>
            <a:r>
              <a:rPr lang="en-US" baseline="0"/>
              <a:t> per Guide </a:t>
            </a:r>
          </a:p>
          <a:p>
            <a:pPr>
              <a:defRPr/>
            </a:pPr>
            <a:r>
              <a:rPr lang="en-US" sz="1200" baseline="0"/>
              <a:t>(week of 3/25 - 3/31)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Sheet4!$B$4</c:f>
              <c:strCache>
                <c:ptCount val="1"/>
                <c:pt idx="0">
                  <c:v>Sum of 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Sheet4!$A$5:$A$28</c:f>
              <c:strCache>
                <c:ptCount val="24"/>
                <c:pt idx="0">
                  <c:v>Bart</c:v>
                </c:pt>
                <c:pt idx="1">
                  <c:v>Brent</c:v>
                </c:pt>
                <c:pt idx="2">
                  <c:v>Cliff</c:v>
                </c:pt>
                <c:pt idx="3">
                  <c:v>Cynthia</c:v>
                </c:pt>
                <c:pt idx="4">
                  <c:v>Gloria</c:v>
                </c:pt>
                <c:pt idx="5">
                  <c:v>Joy</c:v>
                </c:pt>
                <c:pt idx="6">
                  <c:v>Kathy</c:v>
                </c:pt>
                <c:pt idx="7">
                  <c:v>Maria</c:v>
                </c:pt>
                <c:pt idx="8">
                  <c:v>Phil</c:v>
                </c:pt>
                <c:pt idx="9">
                  <c:v>Sherry</c:v>
                </c:pt>
                <c:pt idx="10">
                  <c:v>Suzanne</c:v>
                </c:pt>
                <c:pt idx="11">
                  <c:v>Suzanne </c:v>
                </c:pt>
                <c:pt idx="12">
                  <c:v>TBD</c:v>
                </c:pt>
                <c:pt idx="13">
                  <c:v>Terry</c:v>
                </c:pt>
                <c:pt idx="14">
                  <c:v>Tim</c:v>
                </c:pt>
                <c:pt idx="15">
                  <c:v>Todd</c:v>
                </c:pt>
                <c:pt idx="16">
                  <c:v>Tony</c:v>
                </c:pt>
                <c:pt idx="17">
                  <c:v>Jody</c:v>
                </c:pt>
                <c:pt idx="18">
                  <c:v>Glenn</c:v>
                </c:pt>
                <c:pt idx="19">
                  <c:v>Mr. West</c:v>
                </c:pt>
                <c:pt idx="20">
                  <c:v>Ted</c:v>
                </c:pt>
                <c:pt idx="21">
                  <c:v>Kim</c:v>
                </c:pt>
                <c:pt idx="22">
                  <c:v>Sammye</c:v>
                </c:pt>
                <c:pt idx="23">
                  <c:v>Roger</c:v>
                </c:pt>
              </c:strCache>
            </c:strRef>
          </c:cat>
          <c:val>
            <c:numRef>
              <c:f>Sheet4!$B$5:$B$28</c:f>
              <c:numCache>
                <c:formatCode>General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14</c:v>
                </c:pt>
                <c:pt idx="22">
                  <c:v>16</c:v>
                </c:pt>
                <c:pt idx="23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5-4F1A-95A6-18AC46AB8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1368799"/>
        <c:axId val="1571367359"/>
      </c:barChart>
      <c:catAx>
        <c:axId val="157136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7359"/>
        <c:crosses val="autoZero"/>
        <c:auto val="1"/>
        <c:lblAlgn val="ctr"/>
        <c:lblOffset val="100"/>
        <c:noMultiLvlLbl val="0"/>
      </c:catAx>
      <c:valAx>
        <c:axId val="157136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NO SHOW</a:t>
            </a:r>
            <a:r>
              <a:rPr lang="en-US" baseline="0"/>
              <a:t> per Guide </a:t>
            </a:r>
          </a:p>
          <a:p>
            <a:pPr>
              <a:defRPr/>
            </a:pPr>
            <a:r>
              <a:rPr lang="en-US" sz="1200" baseline="0"/>
              <a:t>(week of 3/25 - 3/31)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'Sheet4 (2)'!$D$4</c:f>
              <c:strCache>
                <c:ptCount val="1"/>
                <c:pt idx="0">
                  <c:v>Sum of NO SHOW</c:v>
                </c:pt>
              </c:strCache>
            </c:strRef>
          </c:tx>
          <c:spPr>
            <a:solidFill>
              <a:schemeClr val="bg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'Sheet4 (2)'!$C$5:$C$27</c:f>
              <c:strCache>
                <c:ptCount val="23"/>
                <c:pt idx="0">
                  <c:v>Bart</c:v>
                </c:pt>
                <c:pt idx="1">
                  <c:v>Brent</c:v>
                </c:pt>
                <c:pt idx="2">
                  <c:v>Cliff</c:v>
                </c:pt>
                <c:pt idx="3">
                  <c:v>Cynthia</c:v>
                </c:pt>
                <c:pt idx="4">
                  <c:v>Glenn</c:v>
                </c:pt>
                <c:pt idx="5">
                  <c:v>Gloria</c:v>
                </c:pt>
                <c:pt idx="6">
                  <c:v>Jody</c:v>
                </c:pt>
                <c:pt idx="7">
                  <c:v>Joy</c:v>
                </c:pt>
                <c:pt idx="8">
                  <c:v>Kathy</c:v>
                </c:pt>
                <c:pt idx="9">
                  <c:v>Kim</c:v>
                </c:pt>
                <c:pt idx="10">
                  <c:v>Maria</c:v>
                </c:pt>
                <c:pt idx="11">
                  <c:v>Mr. West</c:v>
                </c:pt>
                <c:pt idx="12">
                  <c:v>Phil</c:v>
                </c:pt>
                <c:pt idx="13">
                  <c:v>Roger</c:v>
                </c:pt>
                <c:pt idx="14">
                  <c:v>Sammye</c:v>
                </c:pt>
                <c:pt idx="15">
                  <c:v>Sherry</c:v>
                </c:pt>
                <c:pt idx="16">
                  <c:v>Suzanne</c:v>
                </c:pt>
                <c:pt idx="17">
                  <c:v>Suzanne </c:v>
                </c:pt>
                <c:pt idx="18">
                  <c:v>TBD</c:v>
                </c:pt>
                <c:pt idx="19">
                  <c:v>Ted</c:v>
                </c:pt>
                <c:pt idx="20">
                  <c:v>Terry</c:v>
                </c:pt>
                <c:pt idx="21">
                  <c:v>Tim</c:v>
                </c:pt>
                <c:pt idx="22">
                  <c:v>Todd</c:v>
                </c:pt>
              </c:strCache>
            </c:strRef>
          </c:cat>
          <c:val>
            <c:numRef>
              <c:f>'Sheet4 (2)'!$D$5:$D$27</c:f>
              <c:numCache>
                <c:formatCode>General</c:formatCode>
                <c:ptCount val="23"/>
                <c:pt idx="0">
                  <c:v>11</c:v>
                </c:pt>
                <c:pt idx="1">
                  <c:v>5</c:v>
                </c:pt>
                <c:pt idx="2">
                  <c:v>6</c:v>
                </c:pt>
                <c:pt idx="3">
                  <c:v>1</c:v>
                </c:pt>
                <c:pt idx="4">
                  <c:v>2</c:v>
                </c:pt>
                <c:pt idx="5">
                  <c:v>10</c:v>
                </c:pt>
                <c:pt idx="6">
                  <c:v>3</c:v>
                </c:pt>
                <c:pt idx="7">
                  <c:v>1</c:v>
                </c:pt>
                <c:pt idx="8">
                  <c:v>5</c:v>
                </c:pt>
                <c:pt idx="9">
                  <c:v>17</c:v>
                </c:pt>
                <c:pt idx="10">
                  <c:v>3</c:v>
                </c:pt>
                <c:pt idx="11">
                  <c:v>2</c:v>
                </c:pt>
                <c:pt idx="12">
                  <c:v>8</c:v>
                </c:pt>
                <c:pt idx="13">
                  <c:v>1</c:v>
                </c:pt>
                <c:pt idx="14">
                  <c:v>14</c:v>
                </c:pt>
                <c:pt idx="15">
                  <c:v>0</c:v>
                </c:pt>
                <c:pt idx="16">
                  <c:v>3</c:v>
                </c:pt>
                <c:pt idx="17">
                  <c:v>2</c:v>
                </c:pt>
                <c:pt idx="18">
                  <c:v>3</c:v>
                </c:pt>
                <c:pt idx="19">
                  <c:v>0</c:v>
                </c:pt>
                <c:pt idx="20">
                  <c:v>0</c:v>
                </c:pt>
                <c:pt idx="21">
                  <c:v>1</c:v>
                </c:pt>
                <c:pt idx="2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65-4415-9C4E-8BE9FE155B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1368799"/>
        <c:axId val="1571367359"/>
      </c:barChart>
      <c:catAx>
        <c:axId val="157136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7359"/>
        <c:crosses val="autoZero"/>
        <c:auto val="1"/>
        <c:lblAlgn val="ctr"/>
        <c:lblOffset val="100"/>
        <c:noMultiLvlLbl val="0"/>
      </c:catAx>
      <c:valAx>
        <c:axId val="157136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BYPASS</a:t>
            </a:r>
            <a:r>
              <a:rPr lang="en-US" baseline="0"/>
              <a:t> per Guide </a:t>
            </a:r>
          </a:p>
          <a:p>
            <a:pPr>
              <a:defRPr/>
            </a:pPr>
            <a:r>
              <a:rPr lang="en-US" sz="1200" baseline="0"/>
              <a:t>(week of 3/25 - 3/31)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'Sheet4 (2)'!$B$4</c:f>
              <c:strCache>
                <c:ptCount val="1"/>
                <c:pt idx="0">
                  <c:v>Sum of BYPASS</c:v>
                </c:pt>
              </c:strCache>
            </c:strRef>
          </c:tx>
          <c:spPr>
            <a:solidFill>
              <a:srgbClr val="FF00FF"/>
            </a:solidFill>
            <a:ln>
              <a:noFill/>
            </a:ln>
            <a:effectLst/>
          </c:spPr>
          <c:invertIfNegative val="0"/>
          <c:cat>
            <c:strRef>
              <c:f>'Sheet4 (2)'!$A$5:$A$27</c:f>
              <c:strCache>
                <c:ptCount val="23"/>
                <c:pt idx="0">
                  <c:v>Bart</c:v>
                </c:pt>
                <c:pt idx="1">
                  <c:v>Brent</c:v>
                </c:pt>
                <c:pt idx="2">
                  <c:v>Cliff</c:v>
                </c:pt>
                <c:pt idx="3">
                  <c:v>Cynthia</c:v>
                </c:pt>
                <c:pt idx="4">
                  <c:v>Glenn</c:v>
                </c:pt>
                <c:pt idx="5">
                  <c:v>Gloria</c:v>
                </c:pt>
                <c:pt idx="6">
                  <c:v>Jody</c:v>
                </c:pt>
                <c:pt idx="7">
                  <c:v>Joy</c:v>
                </c:pt>
                <c:pt idx="8">
                  <c:v>Kathy</c:v>
                </c:pt>
                <c:pt idx="9">
                  <c:v>Kim</c:v>
                </c:pt>
                <c:pt idx="10">
                  <c:v>Maria</c:v>
                </c:pt>
                <c:pt idx="11">
                  <c:v>Mr. West</c:v>
                </c:pt>
                <c:pt idx="12">
                  <c:v>Phil</c:v>
                </c:pt>
                <c:pt idx="13">
                  <c:v>Roger</c:v>
                </c:pt>
                <c:pt idx="14">
                  <c:v>Sammye</c:v>
                </c:pt>
                <c:pt idx="15">
                  <c:v>Sherry</c:v>
                </c:pt>
                <c:pt idx="16">
                  <c:v>Suzanne</c:v>
                </c:pt>
                <c:pt idx="17">
                  <c:v>Suzanne </c:v>
                </c:pt>
                <c:pt idx="18">
                  <c:v>TBD</c:v>
                </c:pt>
                <c:pt idx="19">
                  <c:v>Ted</c:v>
                </c:pt>
                <c:pt idx="20">
                  <c:v>Terry</c:v>
                </c:pt>
                <c:pt idx="21">
                  <c:v>Tim</c:v>
                </c:pt>
                <c:pt idx="22">
                  <c:v>Todd</c:v>
                </c:pt>
              </c:strCache>
            </c:strRef>
          </c:cat>
          <c:val>
            <c:numRef>
              <c:f>'Sheet4 (2)'!$B$5:$B$27</c:f>
              <c:numCache>
                <c:formatCode>General</c:formatCode>
                <c:ptCount val="23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6</c:v>
                </c:pt>
                <c:pt idx="5">
                  <c:v>0</c:v>
                </c:pt>
                <c:pt idx="6">
                  <c:v>4</c:v>
                </c:pt>
                <c:pt idx="7">
                  <c:v>0</c:v>
                </c:pt>
                <c:pt idx="8">
                  <c:v>0</c:v>
                </c:pt>
                <c:pt idx="9">
                  <c:v>14</c:v>
                </c:pt>
                <c:pt idx="10">
                  <c:v>0</c:v>
                </c:pt>
                <c:pt idx="11">
                  <c:v>6</c:v>
                </c:pt>
                <c:pt idx="12">
                  <c:v>0</c:v>
                </c:pt>
                <c:pt idx="13">
                  <c:v>17</c:v>
                </c:pt>
                <c:pt idx="14">
                  <c:v>16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51-497F-ACA6-0FC9009287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1368799"/>
        <c:axId val="1571367359"/>
      </c:barChart>
      <c:catAx>
        <c:axId val="157136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7359"/>
        <c:crosses val="autoZero"/>
        <c:auto val="1"/>
        <c:lblAlgn val="ctr"/>
        <c:lblOffset val="100"/>
        <c:noMultiLvlLbl val="0"/>
      </c:catAx>
      <c:valAx>
        <c:axId val="157136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/>
              <a:t>Waste Sheets</a:t>
            </a:r>
          </a:p>
        </c:rich>
      </c:tx>
      <c:layout>
        <c:manualLayout>
          <c:xMode val="edge"/>
          <c:yMode val="edge"/>
          <c:x val="0.69488117901923452"/>
          <c:y val="0.808219178082191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4923917114932364"/>
          <c:y val="0.26158891076115487"/>
          <c:w val="0.49962711566606555"/>
          <c:h val="0.67918077427821522"/>
        </c:manualLayout>
      </c:layout>
      <c:pieChart>
        <c:varyColors val="1"/>
        <c:ser>
          <c:idx val="0"/>
          <c:order val="0"/>
          <c:tx>
            <c:strRef>
              <c:f>SUM!$A$11</c:f>
              <c:strCache>
                <c:ptCount val="1"/>
                <c:pt idx="0">
                  <c:v>Week Totals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A3B-42F7-9224-6AF6D689F5E6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A3B-42F7-9224-6AF6D689F5E6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A3B-42F7-9224-6AF6D689F5E6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A3B-42F7-9224-6AF6D689F5E6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A3B-42F7-9224-6AF6D689F5E6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A3B-42F7-9224-6AF6D689F5E6}"/>
              </c:ext>
            </c:extLst>
          </c:dPt>
          <c:dLbls>
            <c:dLbl>
              <c:idx val="0"/>
              <c:layout>
                <c:manualLayout>
                  <c:x val="6.4607218847625589E-2"/>
                  <c:y val="-3.478337935030848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A3B-42F7-9224-6AF6D689F5E6}"/>
                </c:ext>
              </c:extLst>
            </c:dLbl>
            <c:dLbl>
              <c:idx val="1"/>
              <c:layout>
                <c:manualLayout>
                  <c:x val="6.0136951123914414E-2"/>
                  <c:y val="-4.229232283464570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A3B-42F7-9224-6AF6D689F5E6}"/>
                </c:ext>
              </c:extLst>
            </c:dLbl>
            <c:dLbl>
              <c:idx val="2"/>
              <c:layout>
                <c:manualLayout>
                  <c:x val="-7.4702886247877784E-2"/>
                  <c:y val="-8.68744098205854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A3B-42F7-9224-6AF6D689F5E6}"/>
                </c:ext>
              </c:extLst>
            </c:dLbl>
            <c:dLbl>
              <c:idx val="3"/>
              <c:layout>
                <c:manualLayout>
                  <c:x val="-0.22693450944350693"/>
                  <c:y val="0.1067173623844964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A3B-42F7-9224-6AF6D689F5E6}"/>
                </c:ext>
              </c:extLst>
            </c:dLbl>
            <c:dLbl>
              <c:idx val="4"/>
              <c:layout>
                <c:manualLayout>
                  <c:x val="-0.1813217048126938"/>
                  <c:y val="-4.910293747528134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A3B-42F7-9224-6AF6D689F5E6}"/>
                </c:ext>
              </c:extLst>
            </c:dLbl>
            <c:dLbl>
              <c:idx val="5"/>
              <c:layout>
                <c:manualLayout>
                  <c:x val="2.7502934804854728E-2"/>
                  <c:y val="-9.23713910761154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A3B-42F7-9224-6AF6D689F5E6}"/>
                </c:ext>
              </c:extLst>
            </c:dLbl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clip" horzOverflow="clip" vert="horz" wrap="square" lIns="36576" tIns="18288" rIns="36576" bIns="18288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pattFill prst="pct75">
                    <a:fgClr>
                      <a:schemeClr val="dk1">
                        <a:lumMod val="75000"/>
                        <a:lumOff val="25000"/>
                      </a:schemeClr>
                    </a:fgClr>
                    <a:bgClr>
                      <a:schemeClr val="dk1">
                        <a:lumMod val="65000"/>
                        <a:lumOff val="35000"/>
                      </a:schemeClr>
                    </a:bgClr>
                  </a:pattFill>
                  <a:ln>
                    <a:noFill/>
                  </a:ln>
                </c15:spPr>
              </c:ext>
            </c:extLst>
          </c:dLbls>
          <c:cat>
            <c:strRef>
              <c:f>SUM!$C$10:$H$10</c:f>
              <c:strCache>
                <c:ptCount val="6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</c:strCache>
            </c:strRef>
          </c:cat>
          <c:val>
            <c:numRef>
              <c:f>SUM!$C$11:$H$11</c:f>
              <c:numCache>
                <c:formatCode>General</c:formatCode>
                <c:ptCount val="6"/>
                <c:pt idx="0">
                  <c:v>72</c:v>
                </c:pt>
                <c:pt idx="1">
                  <c:v>107</c:v>
                </c:pt>
                <c:pt idx="2">
                  <c:v>234</c:v>
                </c:pt>
                <c:pt idx="3">
                  <c:v>72</c:v>
                </c:pt>
                <c:pt idx="4">
                  <c:v>12</c:v>
                </c:pt>
                <c:pt idx="5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A3B-42F7-9224-6AF6D689F5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1051731727943577"/>
          <c:y val="5.9580052493438333E-2"/>
          <c:w val="0.15883134912206856"/>
          <c:h val="0.28997228017971999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8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Total # of BYPASS</a:t>
            </a:r>
            <a:r>
              <a:rPr lang="en-US" baseline="0"/>
              <a:t> per Guide </a:t>
            </a:r>
          </a:p>
          <a:p>
            <a:pPr>
              <a:defRPr/>
            </a:pPr>
            <a:r>
              <a:rPr lang="en-US" sz="1200" baseline="0"/>
              <a:t>(week of 3/25 - 3/31)</a:t>
            </a:r>
            <a:endParaRPr lang="en-US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'Sheet4 (2)'!$F$4</c:f>
              <c:strCache>
                <c:ptCount val="1"/>
                <c:pt idx="0">
                  <c:v>TOTAL NO SHOW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'Sheet4 (2)'!$E$5:$E$28</c:f>
              <c:strCache>
                <c:ptCount val="24"/>
                <c:pt idx="0">
                  <c:v>Kim</c:v>
                </c:pt>
                <c:pt idx="1">
                  <c:v>Sammye</c:v>
                </c:pt>
                <c:pt idx="2">
                  <c:v>Roger</c:v>
                </c:pt>
                <c:pt idx="3">
                  <c:v>Bart</c:v>
                </c:pt>
                <c:pt idx="4">
                  <c:v>Gloria</c:v>
                </c:pt>
                <c:pt idx="5">
                  <c:v>Ted</c:v>
                </c:pt>
                <c:pt idx="6">
                  <c:v>Glenn</c:v>
                </c:pt>
                <c:pt idx="7">
                  <c:v>Mr. West</c:v>
                </c:pt>
                <c:pt idx="8">
                  <c:v>Phil</c:v>
                </c:pt>
                <c:pt idx="9">
                  <c:v>Todd</c:v>
                </c:pt>
                <c:pt idx="10">
                  <c:v>Jody</c:v>
                </c:pt>
                <c:pt idx="11">
                  <c:v>Cliff</c:v>
                </c:pt>
                <c:pt idx="12">
                  <c:v>Brent</c:v>
                </c:pt>
                <c:pt idx="13">
                  <c:v>Kathy</c:v>
                </c:pt>
                <c:pt idx="14">
                  <c:v>Maria</c:v>
                </c:pt>
                <c:pt idx="15">
                  <c:v>Suzanne</c:v>
                </c:pt>
                <c:pt idx="16">
                  <c:v>TBD</c:v>
                </c:pt>
                <c:pt idx="17">
                  <c:v>Suzanne </c:v>
                </c:pt>
                <c:pt idx="18">
                  <c:v>Cynthia</c:v>
                </c:pt>
                <c:pt idx="19">
                  <c:v>Joy</c:v>
                </c:pt>
                <c:pt idx="20">
                  <c:v>Tim</c:v>
                </c:pt>
                <c:pt idx="21">
                  <c:v>Tony</c:v>
                </c:pt>
                <c:pt idx="22">
                  <c:v>Sherry</c:v>
                </c:pt>
                <c:pt idx="23">
                  <c:v>Terry</c:v>
                </c:pt>
              </c:strCache>
            </c:strRef>
          </c:cat>
          <c:val>
            <c:numRef>
              <c:f>'Sheet4 (2)'!$F$5:$F$28</c:f>
              <c:numCache>
                <c:formatCode>General</c:formatCode>
                <c:ptCount val="24"/>
                <c:pt idx="0">
                  <c:v>31</c:v>
                </c:pt>
                <c:pt idx="1">
                  <c:v>30</c:v>
                </c:pt>
                <c:pt idx="2">
                  <c:v>18</c:v>
                </c:pt>
                <c:pt idx="3">
                  <c:v>11</c:v>
                </c:pt>
                <c:pt idx="4">
                  <c:v>10</c:v>
                </c:pt>
                <c:pt idx="5">
                  <c:v>9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7</c:v>
                </c:pt>
                <c:pt idx="11">
                  <c:v>6</c:v>
                </c:pt>
                <c:pt idx="12">
                  <c:v>5</c:v>
                </c:pt>
                <c:pt idx="13">
                  <c:v>5</c:v>
                </c:pt>
                <c:pt idx="14">
                  <c:v>3</c:v>
                </c:pt>
                <c:pt idx="15">
                  <c:v>3</c:v>
                </c:pt>
                <c:pt idx="16">
                  <c:v>3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8E-4C4E-8FA2-ED0D701B1C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71368799"/>
        <c:axId val="1571367359"/>
      </c:barChart>
      <c:catAx>
        <c:axId val="157136879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7359"/>
        <c:crosses val="autoZero"/>
        <c:auto val="1"/>
        <c:lblAlgn val="ctr"/>
        <c:lblOffset val="100"/>
        <c:noMultiLvlLbl val="0"/>
      </c:catAx>
      <c:valAx>
        <c:axId val="15713673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713687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4.5786053681714851E-2"/>
          <c:y val="0.1416621923686073"/>
          <c:w val="0.91837563451776649"/>
          <c:h val="0.76661016949152538"/>
        </c:manualLayout>
      </c:layout>
      <c:pieChart>
        <c:varyColors val="1"/>
        <c:ser>
          <c:idx val="0"/>
          <c:order val="0"/>
          <c:tx>
            <c:strRef>
              <c:f>SUM!$A$3</c:f>
              <c:strCache>
                <c:ptCount val="1"/>
                <c:pt idx="0">
                  <c:v>Monday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0FF-4776-A87E-D9F57FEB741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0FF-4776-A87E-D9F57FEB741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0FF-4776-A87E-D9F57FEB741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0FF-4776-A87E-D9F57FEB741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0FF-4776-A87E-D9F57FEB741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0FF-4776-A87E-D9F57FEB741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SUM!$B$3:$I$3</c15:sqref>
                  </c15:fullRef>
                </c:ext>
              </c:extLst>
              <c:f>SUM!$C$3:$I$3</c:f>
              <c:numCache>
                <c:formatCode>General</c:formatCode>
                <c:ptCount val="7"/>
                <c:pt idx="0">
                  <c:v>0</c:v>
                </c:pt>
                <c:pt idx="1">
                  <c:v>13</c:v>
                </c:pt>
                <c:pt idx="2">
                  <c:v>43</c:v>
                </c:pt>
                <c:pt idx="3">
                  <c:v>13</c:v>
                </c:pt>
                <c:pt idx="4">
                  <c:v>1</c:v>
                </c:pt>
                <c:pt idx="5">
                  <c:v>0</c:v>
                </c:pt>
                <c:pt idx="6">
                  <c:v>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20FF-4776-A87E-D9F57FEB7413}"/>
            </c:ext>
          </c:extLst>
        </c:ser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0FF-4776-A87E-D9F57FEB7413}"/>
            </c:ext>
          </c:extLst>
        </c:ser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F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1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3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5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7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9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B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C-20FF-4776-A87E-D9F57FEB7413}"/>
            </c:ext>
          </c:extLst>
        </c:ser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3B-20FF-4776-A87E-D9F57FEB7413}"/>
            </c:ext>
          </c:extLst>
        </c:ser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4A-20FF-4776-A87E-D9F57FEB7413}"/>
            </c:ext>
          </c:extLst>
        </c:ser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59-20FF-4776-A87E-D9F57FEB7413}"/>
            </c:ext>
          </c:extLst>
        </c:ser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20FF-4776-A87E-D9F57FEB74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20FF-4776-A87E-D9F57FEB74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20FF-4776-A87E-D9F57FEB74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20FF-4776-A87E-D9F57FEB74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20FF-4776-A87E-D9F57FEB74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20FF-4776-A87E-D9F57FEB74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20FF-4776-A87E-D9F57FEB741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68-20FF-4776-A87E-D9F57FEB74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7832925175377826E-2"/>
          <c:y val="0.88822896424680153"/>
          <c:w val="0.92561199301415709"/>
          <c:h val="7.7534231188291197E-2"/>
        </c:manualLayout>
      </c:layout>
      <c:overlay val="0"/>
      <c:spPr>
        <a:solidFill>
          <a:schemeClr val="bg1">
            <a:lumMod val="85000"/>
          </a:schemeClr>
        </a:solidFill>
      </c:spPr>
      <c:txPr>
        <a:bodyPr/>
        <a:lstStyle/>
        <a:p>
          <a:pPr>
            <a:defRPr lang="en-US"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TUE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1"/>
          <c:order val="1"/>
          <c:tx>
            <c:strRef>
              <c:f>SUM!$A$4</c:f>
              <c:strCache>
                <c:ptCount val="1"/>
                <c:pt idx="0">
                  <c:v>Tuesday</c:v>
                </c:pt>
              </c:strCache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0-082A-46E0-A86E-D264CFE2CEFC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2-082A-46E0-A86E-D264CFE2CEFC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4-082A-46E0-A86E-D264CFE2CEFC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6-082A-46E0-A86E-D264CFE2CEFC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8-082A-46E0-A86E-D264CFE2CEFC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A-082A-46E0-A86E-D264CFE2CEFC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C-082A-46E0-A86E-D264CFE2CEFC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SUM!$B$4:$I$4</c15:sqref>
                  </c15:fullRef>
                </c:ext>
              </c:extLst>
              <c:f>SUM!$C$4:$I$4</c:f>
              <c:numCache>
                <c:formatCode>General</c:formatCode>
                <c:ptCount val="7"/>
                <c:pt idx="0">
                  <c:v>8</c:v>
                </c:pt>
                <c:pt idx="1">
                  <c:v>6</c:v>
                </c:pt>
                <c:pt idx="2">
                  <c:v>40</c:v>
                </c:pt>
                <c:pt idx="3">
                  <c:v>17</c:v>
                </c:pt>
                <c:pt idx="4">
                  <c:v>0</c:v>
                </c:pt>
                <c:pt idx="5">
                  <c:v>2</c:v>
                </c:pt>
                <c:pt idx="6">
                  <c:v>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82A-46E0-A86E-D264CFE2CE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1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3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5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7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9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B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082A-46E0-A86E-D264CFE2CEFC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E-082A-46E0-A86E-D264CFE2CEFC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82A-46E0-A86E-D264CFE2CEFC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82A-46E0-A86E-D264CFE2CEFC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82A-46E0-A86E-D264CFE2CEFC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82A-46E0-A86E-D264CFE2CEFC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82A-46E0-A86E-D264CFE2CEFC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82A-46E0-A86E-D264CFE2CEFC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82A-46E0-A86E-D264CFE2CEFC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82A-46E0-A86E-D264CFE2CEFC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82A-46E0-A86E-D264CFE2CEFC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82A-46E0-A86E-D264CFE2CEFC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82A-46E0-A86E-D264CFE2CEFC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82A-46E0-A86E-D264CFE2CEFC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4579908280695685E-2"/>
          <c:y val="0.89393509834095275"/>
          <c:w val="0.96351417611260126"/>
          <c:h val="7.1828097094139981E-2"/>
        </c:manualLayout>
      </c:layout>
      <c:overlay val="0"/>
      <c:spPr>
        <a:solidFill>
          <a:schemeClr val="bg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WED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289608770373034"/>
          <c:w val="0.91837563451776649"/>
          <c:h val="0.76661016949152538"/>
        </c:manualLayout>
      </c:layout>
      <c:pieChart>
        <c:varyColors val="1"/>
        <c:ser>
          <c:idx val="2"/>
          <c:order val="2"/>
          <c:tx>
            <c:strRef>
              <c:f>SUM!$A$5</c:f>
              <c:strCache>
                <c:ptCount val="1"/>
                <c:pt idx="0">
                  <c:v>Wednesday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04C1-43B7-A044-374D671A734E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04C1-43B7-A044-374D671A734E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04C1-43B7-A044-374D671A734E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04C1-43B7-A044-374D671A734E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04C1-43B7-A044-374D671A734E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04C1-43B7-A044-374D671A734E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04C1-43B7-A044-374D671A734E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SUM!$B$5:$I$5</c15:sqref>
                  </c15:fullRef>
                </c:ext>
              </c:extLst>
              <c:f>SUM!$C$5:$I$5</c:f>
              <c:numCache>
                <c:formatCode>General</c:formatCode>
                <c:ptCount val="7"/>
                <c:pt idx="0">
                  <c:v>0</c:v>
                </c:pt>
                <c:pt idx="1">
                  <c:v>16</c:v>
                </c:pt>
                <c:pt idx="2">
                  <c:v>31</c:v>
                </c:pt>
                <c:pt idx="3">
                  <c:v>3</c:v>
                </c:pt>
                <c:pt idx="4">
                  <c:v>1</c:v>
                </c:pt>
                <c:pt idx="5">
                  <c:v>0</c:v>
                </c:pt>
                <c:pt idx="6">
                  <c:v>50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0E-04C1-43B7-A044-374D671A73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04C1-43B7-A044-374D671A734E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04C1-43B7-A044-374D671A734E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04C1-43B7-A044-374D671A734E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04C1-43B7-A044-374D671A734E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04C1-43B7-A044-374D671A734E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04C1-43B7-A044-374D671A734E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04C1-43B7-A044-374D671A734E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04C1-43B7-A044-374D671A734E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04C1-43B7-A044-374D671A734E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04C1-43B7-A044-374D671A734E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04C1-43B7-A044-374D671A734E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04C1-43B7-A044-374D671A734E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04C1-43B7-A044-374D671A734E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04C1-43B7-A044-374D671A734E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2539009546883594E-3"/>
          <c:y val="0.89393509834095275"/>
          <c:w val="0.97084018343860845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THU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5794713963179707"/>
          <c:w val="0.91837563451776649"/>
          <c:h val="0.76661016949152538"/>
        </c:manualLayout>
      </c:layout>
      <c:pieChart>
        <c:varyColors val="1"/>
        <c:ser>
          <c:idx val="3"/>
          <c:order val="3"/>
          <c:tx>
            <c:strRef>
              <c:f>SUM!$A$6</c:f>
              <c:strCache>
                <c:ptCount val="1"/>
                <c:pt idx="0">
                  <c:v>Thursday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2E-2886-4646-B302-559604BCBD53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0-2886-4646-B302-559604BCBD53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2-2886-4646-B302-559604BCBD53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4-2886-4646-B302-559604BCBD53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6-2886-4646-B302-559604BCBD53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8-2886-4646-B302-559604BCBD53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A-2886-4646-B302-559604BCBD53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SUM!$B$6:$I$6</c15:sqref>
                  </c15:fullRef>
                </c:ext>
              </c:extLst>
              <c:f>SUM!$C$6:$I$6</c:f>
              <c:numCache>
                <c:formatCode>General</c:formatCode>
                <c:ptCount val="7"/>
                <c:pt idx="0">
                  <c:v>32</c:v>
                </c:pt>
                <c:pt idx="1">
                  <c:v>20</c:v>
                </c:pt>
                <c:pt idx="2">
                  <c:v>42</c:v>
                </c:pt>
                <c:pt idx="3">
                  <c:v>10</c:v>
                </c:pt>
                <c:pt idx="4">
                  <c:v>4</c:v>
                </c:pt>
                <c:pt idx="5">
                  <c:v>0</c:v>
                </c:pt>
                <c:pt idx="6">
                  <c:v>62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3B-2886-4646-B302-559604BCBD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2886-4646-B302-559604BCBD53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2886-4646-B302-559604BCBD53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2886-4646-B302-559604BCBD53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2886-4646-B302-559604BCBD53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2886-4646-B302-559604BCBD53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2886-4646-B302-559604BCBD53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2886-4646-B302-559604BCBD53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2886-4646-B302-559604BCBD53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2886-4646-B302-559604BCBD53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2886-4646-B302-559604BCBD53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2886-4646-B302-559604BCBD53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2886-4646-B302-559604BCBD53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2886-4646-B302-559604BCBD53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2886-4646-B302-559604BCBD53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8822896424680153"/>
          <c:w val="0.85937612460234059"/>
          <c:h val="7.7534231188291197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FRI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4718995360957912"/>
          <c:w val="0.91837563451776649"/>
          <c:h val="0.76661016949152538"/>
        </c:manualLayout>
      </c:layout>
      <c:pieChart>
        <c:varyColors val="1"/>
        <c:ser>
          <c:idx val="4"/>
          <c:order val="4"/>
          <c:tx>
            <c:strRef>
              <c:f>SUM!$A$7</c:f>
              <c:strCache>
                <c:ptCount val="1"/>
                <c:pt idx="0">
                  <c:v>Friday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D-4ADE-418B-8419-615B47A28CFF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3F-4ADE-418B-8419-615B47A28CFF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1-4ADE-418B-8419-615B47A28CFF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3-4ADE-418B-8419-615B47A28CFF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5-4ADE-418B-8419-615B47A28CFF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7-4ADE-418B-8419-615B47A28CFF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9-4ADE-418B-8419-615B47A28CFF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SUM!$B$7:$I$7</c15:sqref>
                  </c15:fullRef>
                </c:ext>
              </c:extLst>
              <c:f>SUM!$C$7:$I$7</c:f>
              <c:numCache>
                <c:formatCode>General</c:formatCode>
                <c:ptCount val="7"/>
                <c:pt idx="0">
                  <c:v>0</c:v>
                </c:pt>
                <c:pt idx="1">
                  <c:v>29</c:v>
                </c:pt>
                <c:pt idx="2">
                  <c:v>39</c:v>
                </c:pt>
                <c:pt idx="3">
                  <c:v>21</c:v>
                </c:pt>
                <c:pt idx="4">
                  <c:v>2</c:v>
                </c:pt>
                <c:pt idx="5">
                  <c:v>3</c:v>
                </c:pt>
                <c:pt idx="6">
                  <c:v>107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4A-4ADE-418B-8419-615B47A28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4ADE-418B-8419-615B47A28CFF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4ADE-418B-8419-615B47A28CFF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4ADE-418B-8419-615B47A28CFF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4ADE-418B-8419-615B47A28CFF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4ADE-418B-8419-615B47A28CFF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4ADE-418B-8419-615B47A28CFF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4ADE-418B-8419-615B47A28CFF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4ADE-418B-8419-615B47A28CFF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4ADE-418B-8419-615B47A28CFF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4ADE-418B-8419-615B47A28CFF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4ADE-418B-8419-615B47A28CFF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4ADE-418B-8419-615B47A28CFF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4ADE-418B-8419-615B47A28CFF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4ADE-418B-8419-615B47A28CFF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9025410285252804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SAT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590954976792E-2"/>
          <c:y val="0.15572084873128378"/>
          <c:w val="0.91837563451776649"/>
          <c:h val="0.76661016949152538"/>
        </c:manualLayout>
      </c:layout>
      <c:pieChart>
        <c:varyColors val="1"/>
        <c:ser>
          <c:idx val="5"/>
          <c:order val="5"/>
          <c:tx>
            <c:strRef>
              <c:f>SUM!$A$8</c:f>
              <c:strCache>
                <c:ptCount val="1"/>
                <c:pt idx="0">
                  <c:v>Saturday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C-82A3-445A-A33A-F7DA746C32A7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4E-82A3-445A-A33A-F7DA746C32A7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0-82A3-445A-A33A-F7DA746C32A7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2-82A3-445A-A33A-F7DA746C32A7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4-82A3-445A-A33A-F7DA746C32A7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6-82A3-445A-A33A-F7DA746C32A7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8-82A3-445A-A33A-F7DA746C32A7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SUM!$B$8:$I$8</c15:sqref>
                  </c15:fullRef>
                </c:ext>
              </c:extLst>
              <c:f>SUM!$C$8:$I$8</c:f>
              <c:numCache>
                <c:formatCode>General</c:formatCode>
                <c:ptCount val="7"/>
                <c:pt idx="0">
                  <c:v>32</c:v>
                </c:pt>
                <c:pt idx="1">
                  <c:v>23</c:v>
                </c:pt>
                <c:pt idx="2">
                  <c:v>39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76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59-82A3-445A-A33A-F7DA746C32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82A3-445A-A33A-F7DA746C32A7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82A3-445A-A33A-F7DA746C32A7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82A3-445A-A33A-F7DA746C32A7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82A3-445A-A33A-F7DA746C32A7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82A3-445A-A33A-F7DA746C32A7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82A3-445A-A33A-F7DA746C32A7}"/>
                  </c:ext>
                </c:extLst>
              </c15:ser>
            </c15:filteredPieSeries>
            <c15:filteredPieSeries>
              <c15:ser>
                <c:idx val="6"/>
                <c:order val="6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SUM!$A$9</c15:sqref>
                        </c15:formulaRef>
                      </c:ext>
                    </c:extLst>
                    <c:strCache>
                      <c:ptCount val="1"/>
                      <c:pt idx="0">
                        <c:v>Sunday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B-82A3-445A-A33A-F7DA746C32A7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D-82A3-445A-A33A-F7DA746C32A7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F-82A3-445A-A33A-F7DA746C32A7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1-82A3-445A-A33A-F7DA746C32A7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3-82A3-445A-A33A-F7DA746C32A7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65-82A3-445A-A33A-F7DA746C32A7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67-82A3-445A-A33A-F7DA746C32A7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SUM!$B$9:$I$9</c15:sqref>
                        </c15:fullRef>
                        <c15:formulaRef>
                          <c15:sqref>SUM!$C$9:$I$9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68-82A3-445A-A33A-F7DA746C32A7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0513974214761613E-2"/>
          <c:y val="0.89393509834095275"/>
          <c:w val="0.86095007354849873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SUN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3.8041716449063609E-2"/>
          <c:y val="0.14082873734934342"/>
          <c:w val="0.91837563451776649"/>
          <c:h val="0.76661016949152538"/>
        </c:manualLayout>
      </c:layout>
      <c:pieChart>
        <c:varyColors val="1"/>
        <c:ser>
          <c:idx val="6"/>
          <c:order val="6"/>
          <c:tx>
            <c:strRef>
              <c:f>SUM!$A$9</c:f>
              <c:strCache>
                <c:ptCount val="1"/>
                <c:pt idx="0">
                  <c:v>Sunday</c:v>
                </c:pt>
              </c:strCache>
              <c:extLst xmlns:c15="http://schemas.microsoft.com/office/drawing/2012/chart"/>
            </c:strRef>
          </c:tx>
          <c:dPt>
            <c:idx val="0"/>
            <c:bubble3D val="0"/>
            <c:spPr>
              <a:solidFill>
                <a:srgbClr val="FF00FF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B-5587-4AB7-B29A-156D46D39020}"/>
              </c:ext>
            </c:extLst>
          </c:dPt>
          <c:dPt>
            <c:idx val="1"/>
            <c:bubble3D val="0"/>
            <c:spPr>
              <a:solidFill>
                <a:srgbClr val="FFFF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D-5587-4AB7-B29A-156D46D39020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5F-5587-4AB7-B29A-156D46D39020}"/>
              </c:ext>
            </c:extLst>
          </c:dPt>
          <c:dPt>
            <c:idx val="3"/>
            <c:bubble3D val="0"/>
            <c:spPr>
              <a:solidFill>
                <a:srgbClr val="7030A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1-5587-4AB7-B29A-156D46D39020}"/>
              </c:ext>
            </c:extLst>
          </c:dPt>
          <c:dPt>
            <c:idx val="4"/>
            <c:bubble3D val="0"/>
            <c:spPr>
              <a:solidFill>
                <a:srgbClr val="92D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3-5587-4AB7-B29A-156D46D39020}"/>
              </c:ext>
            </c:extLst>
          </c:dPt>
          <c:dPt>
            <c:idx val="5"/>
            <c:bubble3D val="0"/>
            <c:spPr>
              <a:solidFill>
                <a:srgbClr val="FF000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5-5587-4AB7-B29A-156D46D39020}"/>
              </c:ext>
            </c:extLst>
          </c:dPt>
          <c:dPt>
            <c:idx val="6"/>
            <c:bubble3D val="0"/>
            <c:spPr>
              <a:solidFill>
                <a:srgbClr val="00B050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67-5587-4AB7-B29A-156D46D39020}"/>
              </c:ext>
            </c:extLst>
          </c:dPt>
          <c:cat>
            <c:strRef>
              <c:extLst>
                <c:ext xmlns:c15="http://schemas.microsoft.com/office/drawing/2012/chart" uri="{02D57815-91ED-43cb-92C2-25804820EDAC}">
                  <c15:fullRef>
                    <c15:sqref>SUM!$B$2:$I$2</c15:sqref>
                  </c15:fullRef>
                </c:ext>
              </c:extLst>
              <c:f>SUM!$C$2:$I$2</c:f>
              <c:strCache>
                <c:ptCount val="7"/>
                <c:pt idx="0">
                  <c:v>Bypass</c:v>
                </c:pt>
                <c:pt idx="1">
                  <c:v>No Show</c:v>
                </c:pt>
                <c:pt idx="2">
                  <c:v>Declined</c:v>
                </c:pt>
                <c:pt idx="3">
                  <c:v>Duplicates</c:v>
                </c:pt>
                <c:pt idx="4">
                  <c:v>Digital-only</c:v>
                </c:pt>
                <c:pt idx="5">
                  <c:v>Stolen</c:v>
                </c:pt>
                <c:pt idx="6">
                  <c:v># Sold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SUM!$B$9:$I$9</c15:sqref>
                  </c15:fullRef>
                </c:ext>
              </c:extLst>
              <c:f>SUM!$C$9:$I$9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 xmlns:c15="http://schemas.microsoft.com/office/drawing/2012/chart">
            <c:ext xmlns:c16="http://schemas.microsoft.com/office/drawing/2014/chart" uri="{C3380CC4-5D6E-409C-BE32-E72D297353CC}">
              <c16:uniqueId val="{00000068-5587-4AB7-B29A-156D46D390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  <c:extLst>
          <c:ext xmlns:c15="http://schemas.microsoft.com/office/drawing/2012/chart" uri="{02D57815-91ED-43cb-92C2-25804820EDAC}">
            <c15:filteredPi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SUM!$A$3</c15:sqref>
                        </c15:formulaRef>
                      </c:ext>
                    </c:extLst>
                    <c:strCache>
                      <c:ptCount val="1"/>
                      <c:pt idx="0">
                        <c:v>Monday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0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2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4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6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8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A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1C-5587-4AB7-B29A-156D46D39020}"/>
                    </c:ext>
                  </c:extLst>
                </c:dPt>
                <c:cat>
                  <c:strRef>
                    <c:extLst>
                      <c:ext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SUM!$B$3:$I$3</c15:sqref>
                        </c15:fullRef>
                        <c15:formulaRef>
                          <c15:sqref>SUM!$C$3:$I$3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13</c:v>
                      </c:pt>
                      <c:pt idx="2">
                        <c:v>43</c:v>
                      </c:pt>
                      <c:pt idx="3">
                        <c:v>13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97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1D-5587-4AB7-B29A-156D46D39020}"/>
                  </c:ext>
                </c:extLst>
              </c15:ser>
            </c15:filteredPieSeries>
            <c15:filteredPi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SUM!$A$4</c15:sqref>
                        </c15:formulaRef>
                      </c:ext>
                    </c:extLst>
                    <c:strCache>
                      <c:ptCount val="1"/>
                      <c:pt idx="0">
                        <c:v>Tuesday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rgbClr val="FF00FF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1F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rgbClr val="FFFF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1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3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rgbClr val="7030A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5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rgbClr val="92D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7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rgbClr val="FF000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9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rgbClr val="00B050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2B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SUM!$B$4:$I$4</c15:sqref>
                        </c15:fullRef>
                        <c15:formulaRef>
                          <c15:sqref>SUM!$C$4:$I$4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8</c:v>
                      </c:pt>
                      <c:pt idx="1">
                        <c:v>6</c:v>
                      </c:pt>
                      <c:pt idx="2">
                        <c:v>40</c:v>
                      </c:pt>
                      <c:pt idx="3">
                        <c:v>17</c:v>
                      </c:pt>
                      <c:pt idx="4">
                        <c:v>0</c:v>
                      </c:pt>
                      <c:pt idx="5">
                        <c:v>2</c:v>
                      </c:pt>
                      <c:pt idx="6">
                        <c:v>65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C-5587-4AB7-B29A-156D46D39020}"/>
                  </c:ext>
                </c:extLst>
              </c15:ser>
            </c15:filteredPieSeries>
            <c15:filteredPieSeries>
              <c15:ser>
                <c:idx val="2"/>
                <c:order val="2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SUM!$A$5</c15:sqref>
                        </c15:formulaRef>
                      </c:ext>
                    </c:extLst>
                    <c:strCache>
                      <c:ptCount val="1"/>
                      <c:pt idx="0">
                        <c:v>Wednesday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1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3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5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7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9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0B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0D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SUM!$B$5:$I$5</c15:sqref>
                        </c15:fullRef>
                        <c15:formulaRef>
                          <c15:sqref>SUM!$C$5:$I$5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16</c:v>
                      </c:pt>
                      <c:pt idx="2">
                        <c:v>31</c:v>
                      </c:pt>
                      <c:pt idx="3">
                        <c:v>3</c:v>
                      </c:pt>
                      <c:pt idx="4">
                        <c:v>1</c:v>
                      </c:pt>
                      <c:pt idx="5">
                        <c:v>0</c:v>
                      </c:pt>
                      <c:pt idx="6">
                        <c:v>50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E-5587-4AB7-B29A-156D46D39020}"/>
                  </c:ext>
                </c:extLst>
              </c15:ser>
            </c15:filteredPieSeries>
            <c15:filteredPi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SUM!$A$6</c15:sqref>
                        </c15:formulaRef>
                      </c:ext>
                    </c:extLst>
                    <c:strCache>
                      <c:ptCount val="1"/>
                      <c:pt idx="0">
                        <c:v>Thursday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2E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0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2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4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6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8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3A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SUM!$B$6:$I$6</c15:sqref>
                        </c15:fullRef>
                        <c15:formulaRef>
                          <c15:sqref>SUM!$C$6:$I$6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20</c:v>
                      </c:pt>
                      <c:pt idx="2">
                        <c:v>42</c:v>
                      </c:pt>
                      <c:pt idx="3">
                        <c:v>10</c:v>
                      </c:pt>
                      <c:pt idx="4">
                        <c:v>4</c:v>
                      </c:pt>
                      <c:pt idx="5">
                        <c:v>0</c:v>
                      </c:pt>
                      <c:pt idx="6">
                        <c:v>62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3B-5587-4AB7-B29A-156D46D39020}"/>
                  </c:ext>
                </c:extLst>
              </c15:ser>
            </c15:filteredPieSeries>
            <c15:filteredPi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SUM!$A$7</c15:sqref>
                        </c15:formulaRef>
                      </c:ext>
                    </c:extLst>
                    <c:strCache>
                      <c:ptCount val="1"/>
                      <c:pt idx="0">
                        <c:v>Friday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D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3F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1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3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5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7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49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SUM!$B$7:$I$7</c15:sqref>
                        </c15:fullRef>
                        <c15:formulaRef>
                          <c15:sqref>SUM!$C$7:$I$7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0</c:v>
                      </c:pt>
                      <c:pt idx="1">
                        <c:v>29</c:v>
                      </c:pt>
                      <c:pt idx="2">
                        <c:v>39</c:v>
                      </c:pt>
                      <c:pt idx="3">
                        <c:v>21</c:v>
                      </c:pt>
                      <c:pt idx="4">
                        <c:v>2</c:v>
                      </c:pt>
                      <c:pt idx="5">
                        <c:v>3</c:v>
                      </c:pt>
                      <c:pt idx="6">
                        <c:v>107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4A-5587-4AB7-B29A-156D46D39020}"/>
                  </c:ext>
                </c:extLst>
              </c15:ser>
            </c15:filteredPieSeries>
            <c15:filteredPi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SUM!$A$8</c15:sqref>
                        </c15:formulaRef>
                      </c:ext>
                    </c:extLst>
                    <c:strCache>
                      <c:ptCount val="1"/>
                      <c:pt idx="0">
                        <c:v>Saturday</c:v>
                      </c:pt>
                    </c:strCache>
                  </c:strRef>
                </c:tx>
                <c:dPt>
                  <c:idx val="0"/>
                  <c:bubble3D val="0"/>
                  <c:spPr>
                    <a:solidFill>
                      <a:schemeClr val="accent1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C-5587-4AB7-B29A-156D46D39020}"/>
                    </c:ext>
                  </c:extLst>
                </c:dPt>
                <c:dPt>
                  <c:idx val="1"/>
                  <c:bubble3D val="0"/>
                  <c:spPr>
                    <a:solidFill>
                      <a:schemeClr val="accent2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4E-5587-4AB7-B29A-156D46D39020}"/>
                    </c:ext>
                  </c:extLst>
                </c:dPt>
                <c:dPt>
                  <c:idx val="2"/>
                  <c:bubble3D val="0"/>
                  <c:spPr>
                    <a:solidFill>
                      <a:schemeClr val="accent3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0-5587-4AB7-B29A-156D46D39020}"/>
                    </c:ext>
                  </c:extLst>
                </c:dPt>
                <c:dPt>
                  <c:idx val="3"/>
                  <c:bubble3D val="0"/>
                  <c:spPr>
                    <a:solidFill>
                      <a:schemeClr val="accent4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2-5587-4AB7-B29A-156D46D39020}"/>
                    </c:ext>
                  </c:extLst>
                </c:dPt>
                <c:dPt>
                  <c:idx val="4"/>
                  <c:bubble3D val="0"/>
                  <c:spPr>
                    <a:solidFill>
                      <a:schemeClr val="accent5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4-5587-4AB7-B29A-156D46D39020}"/>
                    </c:ext>
                  </c:extLst>
                </c:dPt>
                <c:dPt>
                  <c:idx val="5"/>
                  <c:bubble3D val="0"/>
                  <c:spPr>
                    <a:solidFill>
                      <a:schemeClr val="accent6"/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 xmlns:c15="http://schemas.microsoft.com/office/drawing/2012/chart">
                    <c:ext xmlns:c16="http://schemas.microsoft.com/office/drawing/2014/chart" uri="{C3380CC4-5D6E-409C-BE32-E72D297353CC}">
                      <c16:uniqueId val="{00000056-5587-4AB7-B29A-156D46D39020}"/>
                    </c:ext>
                  </c:extLst>
                </c:dPt>
                <c:dPt>
                  <c:idx val="6"/>
                  <c:bubble3D val="0"/>
                  <c:spPr>
                    <a:solidFill>
                      <a:schemeClr val="accent1">
                        <a:lumMod val="60000"/>
                      </a:schemeClr>
                    </a:solidFill>
                    <a:ln>
                      <a:noFill/>
                    </a:ln>
                    <a:effectLst>
                      <a:outerShdw blurRad="2540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:spPr>
                  <c:extLst>
                    <c:ext xmlns:c16="http://schemas.microsoft.com/office/drawing/2014/chart" uri="{C3380CC4-5D6E-409C-BE32-E72D297353CC}">
                      <c16:uniqueId val="{00000058-5587-4AB7-B29A-156D46D39020}"/>
                    </c:ext>
                  </c:extLst>
                </c:dPt>
                <c:cat>
                  <c:strRef>
                    <c:extLst>
                      <c:ext xmlns:c15="http://schemas.microsoft.com/office/drawing/2012/chart" uri="{02D57815-91ED-43cb-92C2-25804820EDAC}">
                        <c15:fullRef>
                          <c15:sqref>SUM!$B$2:$I$2</c15:sqref>
                        </c15:fullRef>
                        <c15:formulaRef>
                          <c15:sqref>SUM!$C$2:$I$2</c15:sqref>
                        </c15:formulaRef>
                      </c:ext>
                    </c:extLst>
                    <c:strCache>
                      <c:ptCount val="7"/>
                      <c:pt idx="0">
                        <c:v>Bypass</c:v>
                      </c:pt>
                      <c:pt idx="1">
                        <c:v>No Show</c:v>
                      </c:pt>
                      <c:pt idx="2">
                        <c:v>Declined</c:v>
                      </c:pt>
                      <c:pt idx="3">
                        <c:v>Duplicates</c:v>
                      </c:pt>
                      <c:pt idx="4">
                        <c:v>Digital-only</c:v>
                      </c:pt>
                      <c:pt idx="5">
                        <c:v>Stolen</c:v>
                      </c:pt>
                      <c:pt idx="6">
                        <c:v># Sold</c:v>
                      </c:pt>
                    </c:strCache>
                  </c:str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SUM!$B$8:$I$8</c15:sqref>
                        </c15:fullRef>
                        <c15:formulaRef>
                          <c15:sqref>SUM!$C$8:$I$8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32</c:v>
                      </c:pt>
                      <c:pt idx="1">
                        <c:v>23</c:v>
                      </c:pt>
                      <c:pt idx="2">
                        <c:v>39</c:v>
                      </c:pt>
                      <c:pt idx="3">
                        <c:v>8</c:v>
                      </c:pt>
                      <c:pt idx="4">
                        <c:v>4</c:v>
                      </c:pt>
                      <c:pt idx="5">
                        <c:v>4</c:v>
                      </c:pt>
                      <c:pt idx="6">
                        <c:v>76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59-5587-4AB7-B29A-156D46D39020}"/>
                  </c:ext>
                </c:extLst>
              </c15:ser>
            </c15:filteredPieSeries>
          </c:ext>
        </c:extLst>
      </c:pieChart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1280571190027212E-2"/>
          <c:y val="0.89393509834095275"/>
          <c:w val="0.85937612460234059"/>
          <c:h val="7.1828097094139981E-2"/>
        </c:manualLayout>
      </c:layout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5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withinLinear" id="18">
  <a:schemeClr val="accent5"/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9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.xml"/><Relationship Id="rId3" Type="http://schemas.openxmlformats.org/officeDocument/2006/relationships/chart" Target="../charts/chart4.xml"/><Relationship Id="rId7" Type="http://schemas.openxmlformats.org/officeDocument/2006/relationships/chart" Target="../charts/chart8.xml"/><Relationship Id="rId12" Type="http://schemas.openxmlformats.org/officeDocument/2006/relationships/chart" Target="../charts/chart13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6" Type="http://schemas.openxmlformats.org/officeDocument/2006/relationships/chart" Target="../charts/chart7.xml"/><Relationship Id="rId11" Type="http://schemas.openxmlformats.org/officeDocument/2006/relationships/chart" Target="../charts/chart12.xml"/><Relationship Id="rId5" Type="http://schemas.openxmlformats.org/officeDocument/2006/relationships/chart" Target="../charts/chart6.xml"/><Relationship Id="rId10" Type="http://schemas.openxmlformats.org/officeDocument/2006/relationships/chart" Target="../charts/chart11.xml"/><Relationship Id="rId4" Type="http://schemas.openxmlformats.org/officeDocument/2006/relationships/chart" Target="../charts/chart5.xml"/><Relationship Id="rId9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6.xml"/><Relationship Id="rId2" Type="http://schemas.openxmlformats.org/officeDocument/2006/relationships/chart" Target="../charts/chart15.xml"/><Relationship Id="rId1" Type="http://schemas.openxmlformats.org/officeDocument/2006/relationships/chart" Target="../charts/chart14.xml"/><Relationship Id="rId4" Type="http://schemas.openxmlformats.org/officeDocument/2006/relationships/chart" Target="../charts/chart17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0.xml"/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1</xdr:row>
      <xdr:rowOff>0</xdr:rowOff>
    </xdr:from>
    <xdr:to>
      <xdr:col>10</xdr:col>
      <xdr:colOff>457200</xdr:colOff>
      <xdr:row>16</xdr:row>
      <xdr:rowOff>28575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6D1CEE-6AA7-A6A3-73B9-B8010F510F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1</xdr:row>
      <xdr:rowOff>0</xdr:rowOff>
    </xdr:from>
    <xdr:to>
      <xdr:col>23</xdr:col>
      <xdr:colOff>28576</xdr:colOff>
      <xdr:row>11</xdr:row>
      <xdr:rowOff>142875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5DBC64-E2C0-4A91-B7F2-597BC3A20C8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33</xdr:row>
      <xdr:rowOff>0</xdr:rowOff>
    </xdr:from>
    <xdr:to>
      <xdr:col>4</xdr:col>
      <xdr:colOff>219075</xdr:colOff>
      <xdr:row>47</xdr:row>
      <xdr:rowOff>114300</xdr:rowOff>
    </xdr:to>
    <xdr:graphicFrame macro="">
      <xdr:nvGraphicFramePr>
        <xdr:cNvPr id="17" name="Chart 16">
          <a:extLst>
            <a:ext uri="{FF2B5EF4-FFF2-40B4-BE49-F238E27FC236}">
              <a16:creationId xmlns:a16="http://schemas.microsoft.com/office/drawing/2014/main" id="{66E237D9-6470-45C4-9A06-7E002EB718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0</xdr:colOff>
      <xdr:row>33</xdr:row>
      <xdr:rowOff>0</xdr:rowOff>
    </xdr:from>
    <xdr:to>
      <xdr:col>10</xdr:col>
      <xdr:colOff>66675</xdr:colOff>
      <xdr:row>47</xdr:row>
      <xdr:rowOff>114300</xdr:rowOff>
    </xdr:to>
    <xdr:graphicFrame macro="">
      <xdr:nvGraphicFramePr>
        <xdr:cNvPr id="18" name="Chart 17">
          <a:extLst>
            <a:ext uri="{FF2B5EF4-FFF2-40B4-BE49-F238E27FC236}">
              <a16:creationId xmlns:a16="http://schemas.microsoft.com/office/drawing/2014/main" id="{5A7C913C-DDC2-4D9B-AF62-D417442439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95250</xdr:colOff>
      <xdr:row>33</xdr:row>
      <xdr:rowOff>0</xdr:rowOff>
    </xdr:from>
    <xdr:to>
      <xdr:col>13</xdr:col>
      <xdr:colOff>161925</xdr:colOff>
      <xdr:row>47</xdr:row>
      <xdr:rowOff>114300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2F838797-E3D3-487E-97B7-60ADAE5028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13</xdr:col>
      <xdr:colOff>200025</xdr:colOff>
      <xdr:row>33</xdr:row>
      <xdr:rowOff>0</xdr:rowOff>
    </xdr:from>
    <xdr:to>
      <xdr:col>15</xdr:col>
      <xdr:colOff>571500</xdr:colOff>
      <xdr:row>47</xdr:row>
      <xdr:rowOff>114300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3D6E7B1E-FA12-4EAF-A813-49059BF2F7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15</xdr:col>
      <xdr:colOff>609600</xdr:colOff>
      <xdr:row>33</xdr:row>
      <xdr:rowOff>0</xdr:rowOff>
    </xdr:from>
    <xdr:to>
      <xdr:col>18</xdr:col>
      <xdr:colOff>295275</xdr:colOff>
      <xdr:row>47</xdr:row>
      <xdr:rowOff>114300</xdr:rowOff>
    </xdr:to>
    <xdr:graphicFrame macro="">
      <xdr:nvGraphicFramePr>
        <xdr:cNvPr id="21" name="Chart 20">
          <a:extLst>
            <a:ext uri="{FF2B5EF4-FFF2-40B4-BE49-F238E27FC236}">
              <a16:creationId xmlns:a16="http://schemas.microsoft.com/office/drawing/2014/main" id="{FD5BD368-2BAD-435C-AD95-62C494002D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18</xdr:col>
      <xdr:colOff>323850</xdr:colOff>
      <xdr:row>33</xdr:row>
      <xdr:rowOff>0</xdr:rowOff>
    </xdr:from>
    <xdr:to>
      <xdr:col>21</xdr:col>
      <xdr:colOff>9525</xdr:colOff>
      <xdr:row>47</xdr:row>
      <xdr:rowOff>114300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823F5192-590E-428E-B6EC-D8C9CEBFBB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21</xdr:col>
      <xdr:colOff>47625</xdr:colOff>
      <xdr:row>33</xdr:row>
      <xdr:rowOff>0</xdr:rowOff>
    </xdr:from>
    <xdr:to>
      <xdr:col>23</xdr:col>
      <xdr:colOff>419100</xdr:colOff>
      <xdr:row>47</xdr:row>
      <xdr:rowOff>114300</xdr:rowOff>
    </xdr:to>
    <xdr:graphicFrame macro="">
      <xdr:nvGraphicFramePr>
        <xdr:cNvPr id="23" name="Chart 22">
          <a:extLst>
            <a:ext uri="{FF2B5EF4-FFF2-40B4-BE49-F238E27FC236}">
              <a16:creationId xmlns:a16="http://schemas.microsoft.com/office/drawing/2014/main" id="{6890A7F2-556B-4439-83D5-5C0D57CD3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48</xdr:row>
      <xdr:rowOff>0</xdr:rowOff>
    </xdr:from>
    <xdr:to>
      <xdr:col>23</xdr:col>
      <xdr:colOff>428625</xdr:colOff>
      <xdr:row>62</xdr:row>
      <xdr:rowOff>134937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5BD53DC-F145-499F-BEBE-BDCB9F01F8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16</xdr:col>
      <xdr:colOff>381000</xdr:colOff>
      <xdr:row>11</xdr:row>
      <xdr:rowOff>142875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0BAECE7-064D-4266-8D4C-71F2048953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13</xdr:row>
      <xdr:rowOff>0</xdr:rowOff>
    </xdr:from>
    <xdr:to>
      <xdr:col>16</xdr:col>
      <xdr:colOff>152400</xdr:colOff>
      <xdr:row>31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32F4A86-9D53-4AE1-BDC5-F36B4833A6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13</xdr:row>
      <xdr:rowOff>0</xdr:rowOff>
    </xdr:from>
    <xdr:to>
      <xdr:col>23</xdr:col>
      <xdr:colOff>457200</xdr:colOff>
      <xdr:row>31</xdr:row>
      <xdr:rowOff>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4728789D-0C00-489F-B15B-3ABE0C7812B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21</xdr:col>
      <xdr:colOff>412750</xdr:colOff>
      <xdr:row>37</xdr:row>
      <xdr:rowOff>79375</xdr:rowOff>
    </xdr:from>
    <xdr:to>
      <xdr:col>23</xdr:col>
      <xdr:colOff>63500</xdr:colOff>
      <xdr:row>41</xdr:row>
      <xdr:rowOff>15875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6CC9480-13A0-4579-9D42-63F4F9377289}"/>
            </a:ext>
          </a:extLst>
        </xdr:cNvPr>
        <xdr:cNvSpPr/>
      </xdr:nvSpPr>
      <xdr:spPr>
        <a:xfrm>
          <a:off x="10914063" y="7429500"/>
          <a:ext cx="1016000" cy="539750"/>
        </a:xfrm>
        <a:prstGeom prst="rect">
          <a:avLst/>
        </a:prstGeom>
      </xdr:spPr>
      <xdr:style>
        <a:lnRef idx="2">
          <a:schemeClr val="dk1">
            <a:shade val="15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 b="1" i="0"/>
            <a:t>EASTER</a:t>
          </a:r>
        </a:p>
        <a:p>
          <a:pPr algn="ctr"/>
          <a:r>
            <a:rPr lang="en-US" sz="1100" b="1" i="0"/>
            <a:t>CLOSED</a:t>
          </a:r>
        </a:p>
        <a:p>
          <a:pPr algn="ctr"/>
          <a:r>
            <a:rPr lang="en-US" sz="1100" b="1" i="0"/>
            <a:t>NO</a:t>
          </a:r>
          <a:r>
            <a:rPr lang="en-US" sz="1100" b="1" i="0" baseline="0"/>
            <a:t> TOURS</a:t>
          </a:r>
          <a:endParaRPr lang="en-US" sz="1100" b="1" i="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42862</xdr:colOff>
      <xdr:row>1</xdr:row>
      <xdr:rowOff>19049</xdr:rowOff>
    </xdr:from>
    <xdr:to>
      <xdr:col>11</xdr:col>
      <xdr:colOff>200025</xdr:colOff>
      <xdr:row>20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2D5545-23C1-A1F1-B903-3FBC7CB02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14286</xdr:colOff>
      <xdr:row>3</xdr:row>
      <xdr:rowOff>19049</xdr:rowOff>
    </xdr:from>
    <xdr:to>
      <xdr:col>19</xdr:col>
      <xdr:colOff>361949</xdr:colOff>
      <xdr:row>29</xdr:row>
      <xdr:rowOff>123825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0BDF4F-27DA-123B-DA94-F7386ACA3A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671512</xdr:colOff>
      <xdr:row>30</xdr:row>
      <xdr:rowOff>57150</xdr:rowOff>
    </xdr:from>
    <xdr:to>
      <xdr:col>19</xdr:col>
      <xdr:colOff>304800</xdr:colOff>
      <xdr:row>45</xdr:row>
      <xdr:rowOff>85725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A733D55-B664-79C4-2F06-FD03B62E75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276225</xdr:colOff>
      <xdr:row>30</xdr:row>
      <xdr:rowOff>66675</xdr:rowOff>
    </xdr:from>
    <xdr:to>
      <xdr:col>10</xdr:col>
      <xdr:colOff>595313</xdr:colOff>
      <xdr:row>45</xdr:row>
      <xdr:rowOff>95250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4425A233-99F6-4B06-A1CD-1AF92F0907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395287</xdr:colOff>
      <xdr:row>19</xdr:row>
      <xdr:rowOff>152400</xdr:rowOff>
    </xdr:from>
    <xdr:to>
      <xdr:col>21</xdr:col>
      <xdr:colOff>28575</xdr:colOff>
      <xdr:row>35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11D58D9-AED9-451F-8DA4-0DA338A53BB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400050</xdr:colOff>
      <xdr:row>4</xdr:row>
      <xdr:rowOff>85725</xdr:rowOff>
    </xdr:from>
    <xdr:to>
      <xdr:col>20</xdr:col>
      <xdr:colOff>290513</xdr:colOff>
      <xdr:row>19</xdr:row>
      <xdr:rowOff>114300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3341172-3B0B-4554-89B6-C57728142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123825</xdr:colOff>
      <xdr:row>1</xdr:row>
      <xdr:rowOff>66675</xdr:rowOff>
    </xdr:from>
    <xdr:to>
      <xdr:col>12</xdr:col>
      <xdr:colOff>47626</xdr:colOff>
      <xdr:row>25</xdr:row>
      <xdr:rowOff>76200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5A922ADC-B73C-41D3-9399-0D18CA3D7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ir Berger" refreshedDate="45384.54721261574" createdVersion="8" refreshedVersion="8" minRefreshableVersion="3" recordCount="9" xr:uid="{754C92F6-3318-4137-B680-9C776395C6EE}">
  <cacheSource type="worksheet">
    <worksheetSource ref="A1:L10" sheet="00.00"/>
  </cacheSource>
  <cacheFields count="12">
    <cacheField name="wk 11" numFmtId="0">
      <sharedItems containsNonDate="0" containsDate="1" containsString="0" containsBlank="1" minDate="1899-12-30T01:15:00" maxDate="1899-12-30T12:00:00"/>
    </cacheField>
    <cacheField name="BYPASS" numFmtId="0">
      <sharedItems containsBlank="1" count="7">
        <m/>
        <s v="Roger"/>
        <s v="Kim"/>
        <s v="Sammye"/>
        <s v="Ted"/>
        <s v="Mr. West"/>
        <s v="Glenn"/>
      </sharedItems>
    </cacheField>
    <cacheField name="START" numFmtId="0">
      <sharedItems containsString="0" containsBlank="1" containsNumber="1" containsInteger="1" minValue="4024" maxValue="4774"/>
    </cacheField>
    <cacheField name="END" numFmtId="0">
      <sharedItems containsString="0" containsBlank="1" containsNumber="1" containsInteger="1" minValue="4031" maxValue="4782"/>
    </cacheField>
    <cacheField name="# SHOT" numFmtId="1">
      <sharedItems containsSemiMixedTypes="0" containsString="0" containsNumber="1" containsInteger="1" minValue="0" maxValue="18"/>
    </cacheField>
    <cacheField name="NO PRINT" numFmtId="0">
      <sharedItems containsString="0" containsBlank="1" containsNumber="1" containsInteger="1" minValue="0" maxValue="1"/>
    </cacheField>
    <cacheField name="Duplicates" numFmtId="0">
      <sharedItems containsString="0" containsBlank="1" containsNumber="1" containsInteger="1" minValue="0" maxValue="6"/>
    </cacheField>
    <cacheField name="# 2B PRINTED" numFmtId="1">
      <sharedItems containsSemiMixedTypes="0" containsString="0" containsNumber="1" containsInteger="1" minValue="0" maxValue="16"/>
    </cacheField>
    <cacheField name="# PRINTED" numFmtId="0">
      <sharedItems containsString="0" containsBlank="1" containsNumber="1" containsInteger="1" minValue="8" maxValue="17"/>
    </cacheField>
    <cacheField name="BALANCE" numFmtId="0">
      <sharedItems containsString="0" containsBlank="1" containsNumber="1" containsInteger="1" minValue="0" maxValue="1"/>
    </cacheField>
    <cacheField name="# SALES" numFmtId="0">
      <sharedItems containsString="0" containsBlank="1" containsNumber="1" containsInteger="1" minValue="0" maxValue="6"/>
    </cacheField>
    <cacheField name="BYPASS2" numFmtId="0">
      <sharedItems containsString="0" containsBlank="1" containsNumber="1" containsInteger="1" minValue="6" maxValue="16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Blair Berger" refreshedDate="45391.617251388889" createdVersion="8" refreshedVersion="8" minRefreshableVersion="3" recordCount="84" xr:uid="{F97CB133-727A-4526-AFBB-32DEA82FC4E6}">
  <cacheSource type="worksheet">
    <worksheetSource ref="A1:R85" sheet="ALL"/>
  </cacheSource>
  <cacheFields count="18">
    <cacheField name="DATE" numFmtId="0">
      <sharedItems containsNonDate="0" containsDate="1" containsString="0" containsBlank="1" minDate="2024-03-25T00:00:00" maxDate="2024-03-31T00:00:00"/>
    </cacheField>
    <cacheField name="TIME" numFmtId="0">
      <sharedItems containsDate="1" containsBlank="1" containsMixedTypes="1" minDate="1899-12-30T01:00:00" maxDate="1899-12-30T12:45:00"/>
    </cacheField>
    <cacheField name="GUIDE" numFmtId="0">
      <sharedItems containsBlank="1" count="29">
        <m/>
        <s v="Suzanne "/>
        <s v="Tim"/>
        <s v="Kathy"/>
        <s v="Tony"/>
        <s v="Sammye"/>
        <s v="Brent"/>
        <s v="Kim"/>
        <s v="Todd"/>
        <s v="Maria"/>
        <s v="Maria,Todd"/>
        <s v="Terry"/>
        <s v="Sherry"/>
        <s v="TBD"/>
        <s v="Phil"/>
        <s v="Roger"/>
        <s v="Suzanne"/>
        <s v="Joy"/>
        <s v="Cliff"/>
        <s v="Bart"/>
        <s v="Ted"/>
        <s v="Glenn"/>
        <s v="Gloria"/>
        <s v="Cynthia"/>
        <s v="Mr. West"/>
        <s v="Jody"/>
        <s v="Cynthia  (Mychall)"/>
        <s v="Tony " u="1"/>
        <s v="Gloria(Mychall)" u="1"/>
      </sharedItems>
    </cacheField>
    <cacheField name="START" numFmtId="0">
      <sharedItems containsBlank="1" containsMixedTypes="1" containsNumber="1" containsInteger="1" minValue="4004" maxValue="4963"/>
    </cacheField>
    <cacheField name="END" numFmtId="0">
      <sharedItems containsBlank="1" containsMixedTypes="1" containsNumber="1" containsInteger="1" minValue="4013" maxValue="4979"/>
    </cacheField>
    <cacheField name="# SHOT" numFmtId="1">
      <sharedItems containsMixedTypes="1" containsNumber="1" containsInteger="1" minValue="0" maxValue="22"/>
    </cacheField>
    <cacheField name="NO PRINT" numFmtId="0">
      <sharedItems containsBlank="1" containsMixedTypes="1" containsNumber="1" containsInteger="1" minValue="0" maxValue="5"/>
    </cacheField>
    <cacheField name="Duplicates" numFmtId="0">
      <sharedItems containsBlank="1" containsMixedTypes="1" containsNumber="1" containsInteger="1" minValue="0" maxValue="8"/>
    </cacheField>
    <cacheField name="# 2B PRINTED" numFmtId="1">
      <sharedItems containsMixedTypes="1" containsNumber="1" containsInteger="1" minValue="0" maxValue="18"/>
    </cacheField>
    <cacheField name="# PRINTED" numFmtId="0">
      <sharedItems containsBlank="1" containsMixedTypes="1" containsNumber="1" containsInteger="1" minValue="3" maxValue="20"/>
    </cacheField>
    <cacheField name="BALANCE" numFmtId="0">
      <sharedItems containsBlank="1" containsMixedTypes="1" containsNumber="1" containsInteger="1" minValue="-2" maxValue="3"/>
    </cacheField>
    <cacheField name="# SALES" numFmtId="0">
      <sharedItems containsBlank="1" containsMixedTypes="1" containsNumber="1" containsInteger="1" minValue="0" maxValue="13"/>
    </cacheField>
    <cacheField name="BYPASS" numFmtId="0">
      <sharedItems containsBlank="1" containsMixedTypes="1" containsNumber="1" containsInteger="1" minValue="0" maxValue="16"/>
    </cacheField>
    <cacheField name="NO SHOW" numFmtId="0">
      <sharedItems containsBlank="1" containsMixedTypes="1" containsNumber="1" containsInteger="1" minValue="0" maxValue="7"/>
    </cacheField>
    <cacheField name="DECLINE" numFmtId="0">
      <sharedItems containsBlank="1" containsMixedTypes="1" containsNumber="1" containsInteger="1" minValue="0" maxValue="10"/>
    </cacheField>
    <cacheField name="Duplicates2" numFmtId="0">
      <sharedItems containsBlank="1" containsMixedTypes="1" containsNumber="1" containsInteger="1" minValue="0" maxValue="5"/>
    </cacheField>
    <cacheField name="DIGITAL-only" numFmtId="0">
      <sharedItems containsBlank="1" containsMixedTypes="1" containsNumber="1" containsInteger="1" minValue="0" maxValue="3"/>
    </cacheField>
    <cacheField name="Stolen" numFmtId="0">
      <sharedItems containsBlank="1" containsMixedTypes="1" containsNumber="1" containsInteger="1" minValue="0" maxValue="2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">
  <r>
    <m/>
    <x v="0"/>
    <m/>
    <m/>
    <n v="0"/>
    <m/>
    <m/>
    <n v="0"/>
    <m/>
    <m/>
    <m/>
    <m/>
  </r>
  <r>
    <d v="1899-12-30T03:00:00"/>
    <x v="1"/>
    <n v="4439"/>
    <n v="4453"/>
    <n v="15"/>
    <n v="0"/>
    <n v="6"/>
    <n v="9"/>
    <n v="16"/>
    <n v="0"/>
    <n v="5"/>
    <n v="8"/>
  </r>
  <r>
    <d v="1899-12-30T12:00:00"/>
    <x v="2"/>
    <n v="4632"/>
    <n v="4642"/>
    <n v="11"/>
    <n v="0"/>
    <n v="1"/>
    <n v="10"/>
    <n v="11"/>
    <n v="0"/>
    <n v="4"/>
    <n v="7"/>
  </r>
  <r>
    <d v="1899-12-30T01:15:00"/>
    <x v="3"/>
    <n v="4672"/>
    <n v="4687"/>
    <n v="16"/>
    <n v="0"/>
    <n v="0"/>
    <n v="16"/>
    <n v="16"/>
    <n v="0"/>
    <n v="0"/>
    <n v="16"/>
  </r>
  <r>
    <d v="1899-12-30T04:30:00"/>
    <x v="4"/>
    <n v="4774"/>
    <n v="4782"/>
    <n v="9"/>
    <n v="0"/>
    <n v="2"/>
    <n v="7"/>
    <n v="9"/>
    <n v="0"/>
    <n v="0"/>
    <n v="9"/>
  </r>
  <r>
    <d v="1899-12-30T10:15:00"/>
    <x v="5"/>
    <n v="4024"/>
    <n v="4031"/>
    <n v="8"/>
    <n v="0"/>
    <n v="0"/>
    <n v="8"/>
    <n v="8"/>
    <n v="1"/>
    <n v="3"/>
    <n v="6"/>
  </r>
  <r>
    <d v="1899-12-30T11:00:00"/>
    <x v="6"/>
    <n v="4041"/>
    <n v="4054"/>
    <n v="14"/>
    <n v="0"/>
    <n v="1"/>
    <n v="13"/>
    <n v="14"/>
    <n v="1"/>
    <n v="5"/>
    <n v="6"/>
  </r>
  <r>
    <d v="1899-12-30T02:30:00"/>
    <x v="1"/>
    <n v="4148"/>
    <n v="4157"/>
    <n v="10"/>
    <n v="0"/>
    <n v="0"/>
    <n v="10"/>
    <n v="10"/>
    <n v="1"/>
    <n v="2"/>
    <n v="9"/>
  </r>
  <r>
    <d v="1899-12-30T03:00:00"/>
    <x v="2"/>
    <n v="4158"/>
    <n v="4175"/>
    <n v="18"/>
    <n v="1"/>
    <n v="3"/>
    <n v="14"/>
    <n v="17"/>
    <n v="0"/>
    <n v="6"/>
    <n v="7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4">
  <r>
    <m/>
    <m/>
    <x v="0"/>
    <m/>
    <m/>
    <n v="0"/>
    <m/>
    <m/>
    <n v="0"/>
    <m/>
    <m/>
    <m/>
    <m/>
    <m/>
    <m/>
    <m/>
    <m/>
    <m/>
  </r>
  <r>
    <d v="2024-03-25T00:00:00"/>
    <d v="1899-12-30T09:45:00"/>
    <x v="1"/>
    <s v="-"/>
    <s v="-"/>
    <s v="-"/>
    <s v="-"/>
    <s v="-"/>
    <s v="-"/>
    <s v="-"/>
    <e v="#VALUE!"/>
    <s v="-"/>
    <s v="-"/>
    <s v="-"/>
    <s v="-"/>
    <s v="-"/>
    <m/>
    <m/>
  </r>
  <r>
    <d v="2024-03-25T00:00:00"/>
    <d v="1899-12-30T10:00:00"/>
    <x v="2"/>
    <n v="4153"/>
    <n v="4163"/>
    <n v="11"/>
    <n v="1"/>
    <n v="0"/>
    <n v="10"/>
    <n v="10"/>
    <n v="1"/>
    <n v="4"/>
    <n v="0"/>
    <n v="1"/>
    <n v="6"/>
    <n v="0"/>
    <n v="0"/>
    <n v="0"/>
  </r>
  <r>
    <d v="2024-03-25T00:00:00"/>
    <d v="1899-12-30T10:30:00"/>
    <x v="3"/>
    <n v="4164"/>
    <n v="4183"/>
    <n v="20"/>
    <n v="1"/>
    <n v="5"/>
    <n v="14"/>
    <n v="19"/>
    <n v="0"/>
    <n v="10"/>
    <n v="0"/>
    <n v="0"/>
    <n v="5"/>
    <n v="3"/>
    <n v="1"/>
    <n v="0"/>
  </r>
  <r>
    <d v="2024-03-25T00:00:00"/>
    <d v="1899-12-30T11:00:00"/>
    <x v="4"/>
    <n v="4184"/>
    <n v="4199"/>
    <n v="16"/>
    <n v="0"/>
    <n v="2"/>
    <n v="14"/>
    <n v="16"/>
    <n v="0"/>
    <n v="9"/>
    <n v="0"/>
    <n v="1"/>
    <n v="4"/>
    <n v="2"/>
    <n v="0"/>
    <n v="0"/>
  </r>
  <r>
    <d v="2024-03-25T00:00:00"/>
    <d v="1899-12-30T11:15:00"/>
    <x v="5"/>
    <n v="4200"/>
    <n v="4213"/>
    <n v="14"/>
    <n v="0"/>
    <n v="2"/>
    <n v="12"/>
    <n v="14"/>
    <n v="0"/>
    <n v="8"/>
    <n v="0"/>
    <n v="1"/>
    <n v="3"/>
    <n v="2"/>
    <n v="0"/>
    <n v="0"/>
  </r>
  <r>
    <d v="2024-03-25T00:00:00"/>
    <d v="1899-12-30T11:30:00"/>
    <x v="6"/>
    <n v="4214"/>
    <n v="4226"/>
    <n v="13"/>
    <n v="0"/>
    <n v="2"/>
    <n v="11"/>
    <n v="13"/>
    <n v="0"/>
    <n v="8"/>
    <n v="0"/>
    <n v="1"/>
    <n v="4"/>
    <n v="0"/>
    <n v="0"/>
    <n v="0"/>
  </r>
  <r>
    <d v="2024-03-25T00:00:00"/>
    <d v="1899-12-30T12:00:00"/>
    <x v="1"/>
    <n v="4227"/>
    <n v="4240"/>
    <n v="14"/>
    <n v="0"/>
    <n v="2"/>
    <n v="12"/>
    <n v="14"/>
    <n v="0"/>
    <n v="10"/>
    <n v="0"/>
    <n v="2"/>
    <n v="2"/>
    <n v="0"/>
    <n v="0"/>
    <n v="0"/>
  </r>
  <r>
    <d v="2024-03-25T00:00:00"/>
    <d v="1899-12-30T12:30:00"/>
    <x v="3"/>
    <n v="4241"/>
    <n v="4246"/>
    <n v="6"/>
    <n v="0"/>
    <n v="0"/>
    <n v="6"/>
    <n v="6"/>
    <n v="0"/>
    <n v="5"/>
    <n v="0"/>
    <n v="0"/>
    <n v="0"/>
    <n v="1"/>
    <n v="0"/>
    <n v="0"/>
  </r>
  <r>
    <d v="2024-03-25T00:00:00"/>
    <d v="1899-12-30T01:00:00"/>
    <x v="7"/>
    <n v="4247"/>
    <n v="4260"/>
    <n v="14"/>
    <n v="1"/>
    <n v="1"/>
    <n v="12"/>
    <n v="13"/>
    <n v="0"/>
    <n v="8"/>
    <n v="0"/>
    <n v="0"/>
    <n v="5"/>
    <n v="0"/>
    <n v="0"/>
    <n v="0"/>
  </r>
  <r>
    <d v="2024-03-25T00:00:00"/>
    <d v="1899-12-30T01:30:00"/>
    <x v="4"/>
    <n v="4261"/>
    <n v="4268"/>
    <n v="8"/>
    <n v="0"/>
    <n v="0"/>
    <n v="8"/>
    <n v="8"/>
    <n v="0"/>
    <n v="6"/>
    <n v="0"/>
    <n v="0"/>
    <n v="2"/>
    <n v="0"/>
    <n v="0"/>
    <n v="0"/>
  </r>
  <r>
    <d v="2024-03-25T00:00:00"/>
    <d v="1899-12-30T02:00:00"/>
    <x v="8"/>
    <n v="4269"/>
    <n v="4288"/>
    <n v="20"/>
    <n v="0"/>
    <n v="6"/>
    <n v="14"/>
    <n v="20"/>
    <n v="0"/>
    <n v="10"/>
    <n v="0"/>
    <n v="0"/>
    <n v="8"/>
    <n v="2"/>
    <n v="0"/>
    <n v="0"/>
  </r>
  <r>
    <d v="2024-03-25T00:00:00"/>
    <d v="1899-12-30T03:00:00"/>
    <x v="9"/>
    <n v="4289"/>
    <n v="4307"/>
    <n v="19"/>
    <n v="5"/>
    <n v="3"/>
    <n v="11"/>
    <n v="14"/>
    <n v="0"/>
    <n v="8"/>
    <n v="0"/>
    <n v="2"/>
    <n v="1"/>
    <n v="3"/>
    <n v="0"/>
    <n v="0"/>
  </r>
  <r>
    <d v="2024-03-25T00:00:00"/>
    <d v="1899-12-30T03:00:00"/>
    <x v="10"/>
    <s v="-"/>
    <s v="-"/>
    <s v="-"/>
    <s v="-"/>
    <s v="-"/>
    <s v="-"/>
    <s v="-"/>
    <e v="#VALUE!"/>
    <s v="-"/>
    <s v="-"/>
    <s v="-"/>
    <s v="-"/>
    <s v="-"/>
    <m/>
    <m/>
  </r>
  <r>
    <d v="2024-03-25T00:00:00"/>
    <d v="1899-12-30T04:00:00"/>
    <x v="7"/>
    <n v="4308"/>
    <n v="4328"/>
    <n v="21"/>
    <n v="2"/>
    <n v="4"/>
    <n v="15"/>
    <n v="19"/>
    <n v="0"/>
    <n v="11"/>
    <n v="0"/>
    <n v="5"/>
    <n v="3"/>
    <n v="0"/>
    <n v="0"/>
    <n v="0"/>
  </r>
  <r>
    <d v="2024-03-25T00:00:00"/>
    <s v="5:00"/>
    <x v="10"/>
    <s v="-"/>
    <s v="-"/>
    <s v="-"/>
    <s v="-"/>
    <s v="-"/>
    <s v="-"/>
    <s v="-"/>
    <e v="#VALUE!"/>
    <s v="-"/>
    <s v="-"/>
    <s v="-"/>
    <s v="-"/>
    <s v="-"/>
    <m/>
    <m/>
  </r>
  <r>
    <d v="2024-03-26T00:00:00"/>
    <d v="1899-12-30T10:00:00"/>
    <x v="11"/>
    <n v="4330"/>
    <n v="4333"/>
    <n v="4"/>
    <n v="1"/>
    <n v="0"/>
    <n v="3"/>
    <n v="3"/>
    <n v="0"/>
    <n v="2"/>
    <n v="0"/>
    <n v="0"/>
    <n v="1"/>
    <n v="0"/>
    <n v="0"/>
    <n v="0"/>
  </r>
  <r>
    <d v="2024-03-26T00:00:00"/>
    <d v="1899-12-30T11:00:00"/>
    <x v="5"/>
    <n v="4334"/>
    <n v="4347"/>
    <n v="14"/>
    <n v="1"/>
    <n v="8"/>
    <n v="5"/>
    <n v="13"/>
    <n v="0"/>
    <n v="7"/>
    <n v="0"/>
    <n v="0"/>
    <n v="2"/>
    <n v="4"/>
    <n v="0"/>
    <n v="0"/>
  </r>
  <r>
    <d v="2024-03-26T00:00:00"/>
    <d v="1899-12-30T12:00:00"/>
    <x v="12"/>
    <n v="4348"/>
    <n v="4352"/>
    <n v="5"/>
    <n v="0"/>
    <n v="1"/>
    <n v="4"/>
    <n v="5"/>
    <n v="0"/>
    <n v="3"/>
    <n v="0"/>
    <n v="0"/>
    <n v="2"/>
    <n v="0"/>
    <n v="0"/>
    <n v="0"/>
  </r>
  <r>
    <d v="2024-03-26T00:00:00"/>
    <d v="1899-12-30T12:30:00"/>
    <x v="8"/>
    <n v="4353"/>
    <n v="4365"/>
    <n v="13"/>
    <n v="0"/>
    <n v="3"/>
    <n v="10"/>
    <n v="13"/>
    <n v="1"/>
    <n v="5"/>
    <n v="0"/>
    <n v="1"/>
    <n v="5"/>
    <n v="3"/>
    <n v="0"/>
    <n v="0"/>
  </r>
  <r>
    <d v="2024-03-26T00:00:00"/>
    <d v="1899-12-30T12:45:00"/>
    <x v="13"/>
    <n v="4366"/>
    <n v="4372"/>
    <n v="7"/>
    <n v="0"/>
    <n v="2"/>
    <n v="5"/>
    <n v="7"/>
    <n v="0"/>
    <n v="4"/>
    <n v="0"/>
    <n v="0"/>
    <n v="1"/>
    <n v="1"/>
    <n v="0"/>
    <n v="1"/>
  </r>
  <r>
    <d v="2024-03-26T00:00:00"/>
    <d v="1899-12-30T01:00:00"/>
    <x v="3"/>
    <n v="4373"/>
    <n v="4386"/>
    <n v="14"/>
    <n v="0"/>
    <n v="2"/>
    <n v="12"/>
    <n v="14"/>
    <n v="1"/>
    <n v="9"/>
    <n v="0"/>
    <n v="0"/>
    <n v="4"/>
    <n v="2"/>
    <n v="0"/>
    <n v="0"/>
  </r>
  <r>
    <d v="2024-03-26T00:00:00"/>
    <d v="1899-12-30T01:15:00"/>
    <x v="13"/>
    <n v="4387"/>
    <n v="4393"/>
    <n v="7"/>
    <n v="0"/>
    <n v="3"/>
    <n v="4"/>
    <n v="7"/>
    <n v="0"/>
    <n v="5"/>
    <n v="0"/>
    <n v="0"/>
    <n v="1"/>
    <n v="1"/>
    <n v="0"/>
    <n v="0"/>
  </r>
  <r>
    <d v="2024-03-26T00:00:00"/>
    <d v="1899-12-30T01:30:00"/>
    <x v="14"/>
    <n v="4394"/>
    <n v="4397"/>
    <n v="4"/>
    <n v="0"/>
    <n v="0"/>
    <n v="4"/>
    <n v="4"/>
    <n v="0"/>
    <n v="1"/>
    <n v="0"/>
    <n v="1"/>
    <n v="2"/>
    <n v="0"/>
    <n v="0"/>
    <n v="0"/>
  </r>
  <r>
    <d v="2024-03-26T00:00:00"/>
    <d v="1899-12-30T02:00:00"/>
    <x v="7"/>
    <n v="4398"/>
    <n v="4416"/>
    <n v="19"/>
    <n v="1"/>
    <n v="4"/>
    <n v="14"/>
    <n v="18"/>
    <n v="0"/>
    <n v="9"/>
    <n v="0"/>
    <n v="1"/>
    <n v="5"/>
    <n v="3"/>
    <n v="0"/>
    <n v="0"/>
  </r>
  <r>
    <d v="2024-03-26T00:00:00"/>
    <d v="1899-12-30T02:30:00"/>
    <x v="13"/>
    <n v="4417"/>
    <n v="4438"/>
    <n v="22"/>
    <n v="2"/>
    <n v="5"/>
    <n v="15"/>
    <n v="20"/>
    <n v="0"/>
    <n v="12"/>
    <n v="0"/>
    <n v="0"/>
    <n v="6"/>
    <n v="2"/>
    <n v="0"/>
    <n v="0"/>
  </r>
  <r>
    <d v="2024-03-26T00:00:00"/>
    <d v="1899-12-30T03:00:00"/>
    <x v="15"/>
    <n v="4439"/>
    <n v="4453"/>
    <n v="15"/>
    <n v="0"/>
    <n v="6"/>
    <n v="9"/>
    <n v="16"/>
    <n v="0"/>
    <n v="5"/>
    <n v="8"/>
    <n v="0"/>
    <n v="2"/>
    <n v="0"/>
    <n v="0"/>
    <n v="1"/>
  </r>
  <r>
    <d v="2024-03-26T00:00:00"/>
    <d v="1899-12-30T04:00:00"/>
    <x v="7"/>
    <n v="4454"/>
    <n v="4462"/>
    <n v="9"/>
    <n v="0"/>
    <n v="1"/>
    <n v="8"/>
    <n v="9"/>
    <n v="0"/>
    <n v="2"/>
    <n v="0"/>
    <n v="0"/>
    <n v="6"/>
    <n v="1"/>
    <n v="0"/>
    <n v="0"/>
  </r>
  <r>
    <d v="2024-03-26T00:00:00"/>
    <d v="1899-12-30T04:30:00"/>
    <x v="13"/>
    <n v="4463"/>
    <n v="4469"/>
    <n v="7"/>
    <n v="0"/>
    <n v="0"/>
    <n v="7"/>
    <n v="7"/>
    <n v="0"/>
    <n v="1"/>
    <n v="0"/>
    <n v="3"/>
    <n v="3"/>
    <n v="0"/>
    <n v="0"/>
    <n v="0"/>
  </r>
  <r>
    <d v="2024-03-27T00:00:00"/>
    <d v="1899-12-30T11:00:00"/>
    <x v="3"/>
    <n v="4507"/>
    <n v="4513"/>
    <n v="7"/>
    <n v="2"/>
    <n v="1"/>
    <n v="4"/>
    <n v="5"/>
    <n v="0"/>
    <n v="3"/>
    <n v="0"/>
    <n v="0"/>
    <n v="1"/>
    <n v="1"/>
    <n v="0"/>
    <n v="0"/>
  </r>
  <r>
    <d v="2024-03-27T00:00:00"/>
    <d v="1899-12-30T12:00:00"/>
    <x v="16"/>
    <n v="4514"/>
    <n v="4516"/>
    <n v="3"/>
    <n v="0"/>
    <n v="0"/>
    <n v="3"/>
    <n v="3"/>
    <n v="0"/>
    <n v="1"/>
    <n v="0"/>
    <n v="0"/>
    <n v="2"/>
    <n v="0"/>
    <n v="0"/>
    <n v="0"/>
  </r>
  <r>
    <d v="2024-03-27T00:00:00"/>
    <d v="1899-12-30T12:15:00"/>
    <x v="17"/>
    <n v="4517"/>
    <n v="4525"/>
    <n v="9"/>
    <n v="0"/>
    <n v="1"/>
    <n v="8"/>
    <n v="9"/>
    <n v="0"/>
    <n v="6"/>
    <n v="0"/>
    <n v="1"/>
    <n v="2"/>
    <n v="0"/>
    <n v="0"/>
    <n v="0"/>
  </r>
  <r>
    <d v="2024-03-27T00:00:00"/>
    <d v="1899-12-30T12:30:00"/>
    <x v="18"/>
    <n v="4526"/>
    <n v="4539"/>
    <n v="14"/>
    <n v="0"/>
    <n v="2"/>
    <n v="12"/>
    <n v="14"/>
    <n v="0"/>
    <n v="7"/>
    <n v="0"/>
    <n v="2"/>
    <n v="5"/>
    <n v="0"/>
    <n v="0"/>
    <n v="0"/>
  </r>
  <r>
    <d v="2024-03-27T00:00:00"/>
    <d v="1899-12-30T12:45:00"/>
    <x v="7"/>
    <n v="4540"/>
    <n v="4545"/>
    <n v="6"/>
    <n v="0"/>
    <n v="0"/>
    <n v="6"/>
    <n v="6"/>
    <n v="0"/>
    <n v="2"/>
    <n v="0"/>
    <n v="0"/>
    <n v="4"/>
    <n v="0"/>
    <n v="0"/>
    <n v="0"/>
  </r>
  <r>
    <d v="2024-03-27T00:00:00"/>
    <d v="1899-12-30T01:00:00"/>
    <x v="6"/>
    <n v="4546"/>
    <n v="4559"/>
    <n v="14"/>
    <n v="2"/>
    <n v="1"/>
    <n v="11"/>
    <n v="12"/>
    <n v="1"/>
    <n v="7"/>
    <n v="0"/>
    <n v="1"/>
    <n v="3"/>
    <n v="1"/>
    <n v="1"/>
    <n v="0"/>
  </r>
  <r>
    <d v="2024-03-27T00:00:00"/>
    <d v="1899-12-30T01:15:00"/>
    <x v="19"/>
    <n v="4560"/>
    <n v="4565"/>
    <n v="6"/>
    <n v="0"/>
    <n v="0"/>
    <n v="6"/>
    <n v="6"/>
    <n v="0"/>
    <n v="2"/>
    <n v="0"/>
    <n v="2"/>
    <n v="2"/>
    <n v="0"/>
    <n v="0"/>
    <n v="0"/>
  </r>
  <r>
    <d v="2024-03-27T00:00:00"/>
    <d v="1899-12-30T01:30:00"/>
    <x v="4"/>
    <n v="4566"/>
    <n v="4572"/>
    <n v="7"/>
    <n v="0"/>
    <n v="1"/>
    <n v="6"/>
    <n v="7"/>
    <n v="0"/>
    <n v="7"/>
    <n v="0"/>
    <n v="0"/>
    <n v="0"/>
    <n v="0"/>
    <n v="0"/>
    <n v="0"/>
  </r>
  <r>
    <d v="2024-03-27T00:00:00"/>
    <d v="1899-12-30T02:00:00"/>
    <x v="3"/>
    <n v="4573"/>
    <n v="4588"/>
    <n v="16"/>
    <n v="1"/>
    <n v="0"/>
    <n v="15"/>
    <n v="15"/>
    <n v="1"/>
    <n v="10"/>
    <n v="0"/>
    <n v="0"/>
    <n v="6"/>
    <n v="0"/>
    <n v="0"/>
    <n v="0"/>
  </r>
  <r>
    <d v="2024-03-27T00:00:00"/>
    <d v="1899-12-30T03:00:00"/>
    <x v="18"/>
    <n v="4589"/>
    <n v="4598"/>
    <n v="10"/>
    <n v="0"/>
    <n v="0"/>
    <n v="10"/>
    <n v="10"/>
    <n v="0"/>
    <n v="1"/>
    <n v="0"/>
    <n v="4"/>
    <n v="5"/>
    <n v="0"/>
    <n v="0"/>
    <n v="0"/>
  </r>
  <r>
    <d v="2024-03-27T00:00:00"/>
    <d v="1899-12-30T04:00:00"/>
    <x v="19"/>
    <n v="4599"/>
    <n v="4613"/>
    <n v="15"/>
    <n v="3"/>
    <n v="1"/>
    <n v="11"/>
    <n v="12"/>
    <n v="0"/>
    <n v="4"/>
    <n v="0"/>
    <n v="6"/>
    <n v="1"/>
    <n v="1"/>
    <n v="0"/>
    <n v="0"/>
  </r>
  <r>
    <d v="2024-03-28T00:00:00"/>
    <d v="1899-12-30T10:00:00"/>
    <x v="3"/>
    <n v="4615"/>
    <n v="4623"/>
    <n v="9"/>
    <n v="1"/>
    <n v="0"/>
    <n v="8"/>
    <n v="8"/>
    <n v="0"/>
    <n v="5"/>
    <n v="0"/>
    <n v="0"/>
    <n v="3"/>
    <n v="0"/>
    <n v="0"/>
    <n v="0"/>
  </r>
  <r>
    <d v="2024-03-28T00:00:00"/>
    <d v="1899-12-30T11:00:00"/>
    <x v="18"/>
    <n v="4624"/>
    <n v="4631"/>
    <n v="8"/>
    <n v="2"/>
    <n v="0"/>
    <n v="6"/>
    <n v="8"/>
    <n v="2"/>
    <n v="8"/>
    <n v="0"/>
    <n v="0"/>
    <n v="2"/>
    <n v="0"/>
    <n v="0"/>
    <n v="0"/>
  </r>
  <r>
    <d v="2024-03-28T00:00:00"/>
    <d v="1899-12-30T12:00:00"/>
    <x v="7"/>
    <n v="4632"/>
    <n v="4642"/>
    <n v="11"/>
    <n v="0"/>
    <n v="1"/>
    <n v="10"/>
    <n v="11"/>
    <n v="0"/>
    <n v="4"/>
    <n v="7"/>
    <n v="0"/>
    <n v="0"/>
    <n v="0"/>
    <n v="0"/>
    <n v="0"/>
  </r>
  <r>
    <d v="2024-03-28T00:00:00"/>
    <d v="1899-12-30T12:30:00"/>
    <x v="19"/>
    <n v="4643"/>
    <n v="4657"/>
    <n v="15"/>
    <n v="0"/>
    <n v="0"/>
    <n v="15"/>
    <n v="15"/>
    <n v="0"/>
    <n v="9"/>
    <n v="0"/>
    <n v="2"/>
    <n v="4"/>
    <n v="0"/>
    <n v="0"/>
    <n v="0"/>
  </r>
  <r>
    <d v="2024-03-28T00:00:00"/>
    <d v="1899-12-30T01:00:00"/>
    <x v="3"/>
    <n v="4658"/>
    <n v="4671"/>
    <n v="14"/>
    <n v="0"/>
    <n v="2"/>
    <n v="12"/>
    <n v="14"/>
    <n v="1"/>
    <n v="6"/>
    <n v="0"/>
    <n v="5"/>
    <n v="2"/>
    <n v="1"/>
    <n v="1"/>
    <n v="0"/>
  </r>
  <r>
    <d v="2024-03-28T00:00:00"/>
    <d v="1899-12-30T01:15:00"/>
    <x v="5"/>
    <n v="4672"/>
    <n v="4687"/>
    <n v="16"/>
    <n v="0"/>
    <n v="0"/>
    <n v="16"/>
    <n v="16"/>
    <n v="0"/>
    <n v="0"/>
    <n v="16"/>
    <n v="0"/>
    <n v="0"/>
    <n v="0"/>
    <n v="0"/>
    <n v="0"/>
  </r>
  <r>
    <d v="2024-03-28T00:00:00"/>
    <d v="1899-12-30T01:30:00"/>
    <x v="8"/>
    <n v="4688"/>
    <n v="4704"/>
    <n v="17"/>
    <n v="1"/>
    <n v="0"/>
    <n v="16"/>
    <n v="16"/>
    <n v="0"/>
    <n v="4"/>
    <n v="0"/>
    <n v="7"/>
    <n v="3"/>
    <n v="2"/>
    <n v="0"/>
    <n v="0"/>
  </r>
  <r>
    <d v="2024-03-28T00:00:00"/>
    <d v="1899-12-30T02:00:00"/>
    <x v="7"/>
    <n v="4705"/>
    <n v="4723"/>
    <n v="19"/>
    <n v="0"/>
    <n v="1"/>
    <n v="18"/>
    <n v="19"/>
    <n v="3"/>
    <n v="8"/>
    <n v="0"/>
    <n v="4"/>
    <n v="6"/>
    <n v="1"/>
    <n v="3"/>
    <n v="0"/>
  </r>
  <r>
    <d v="2024-03-28T00:00:00"/>
    <d v="1899-12-30T02:30:00"/>
    <x v="19"/>
    <n v="4724"/>
    <n v="4735"/>
    <n v="12"/>
    <n v="1"/>
    <n v="1"/>
    <n v="10"/>
    <n v="11"/>
    <n v="0"/>
    <n v="6"/>
    <n v="0"/>
    <n v="1"/>
    <n v="3"/>
    <n v="1"/>
    <n v="0"/>
    <n v="0"/>
  </r>
  <r>
    <d v="2024-03-28T00:00:00"/>
    <d v="1899-12-30T03:00:00"/>
    <x v="9"/>
    <n v="4736"/>
    <n v="4750"/>
    <n v="15"/>
    <n v="0"/>
    <n v="2"/>
    <n v="13"/>
    <n v="15"/>
    <n v="0"/>
    <n v="8"/>
    <n v="0"/>
    <n v="1"/>
    <n v="5"/>
    <n v="1"/>
    <n v="0"/>
    <n v="0"/>
  </r>
  <r>
    <d v="2024-03-28T00:00:00"/>
    <d v="1899-12-30T03:30:00"/>
    <x v="8"/>
    <n v="4751"/>
    <n v="4755"/>
    <n v="5"/>
    <n v="1"/>
    <n v="0"/>
    <n v="4"/>
    <n v="6"/>
    <n v="0"/>
    <n v="2"/>
    <n v="0"/>
    <n v="0"/>
    <n v="4"/>
    <n v="0"/>
    <n v="0"/>
    <n v="0"/>
  </r>
  <r>
    <d v="2024-03-28T00:00:00"/>
    <d v="1899-12-30T04:00:00"/>
    <x v="15"/>
    <n v="4756"/>
    <n v="4773"/>
    <n v="18"/>
    <n v="2"/>
    <n v="4"/>
    <n v="12"/>
    <n v="16"/>
    <n v="0"/>
    <n v="2"/>
    <n v="0"/>
    <n v="0"/>
    <n v="10"/>
    <n v="4"/>
    <n v="0"/>
    <n v="0"/>
  </r>
  <r>
    <d v="2024-03-28T00:00:00"/>
    <d v="1899-12-30T04:30:00"/>
    <x v="20"/>
    <n v="4774"/>
    <n v="4782"/>
    <n v="9"/>
    <n v="0"/>
    <n v="2"/>
    <n v="7"/>
    <n v="9"/>
    <n v="0"/>
    <n v="0"/>
    <n v="9"/>
    <n v="0"/>
    <n v="0"/>
    <n v="0"/>
    <n v="0"/>
    <n v="0"/>
  </r>
  <r>
    <d v="2024-03-29T00:00:00"/>
    <d v="1899-12-30T10:00:00"/>
    <x v="16"/>
    <n v="4783"/>
    <n v="4798"/>
    <n v="16"/>
    <n v="2"/>
    <n v="0"/>
    <n v="14"/>
    <n v="14"/>
    <n v="1"/>
    <n v="11"/>
    <n v="0"/>
    <n v="0"/>
    <n v="4"/>
    <n v="0"/>
    <n v="2"/>
    <n v="0"/>
  </r>
  <r>
    <d v="2024-03-29T00:00:00"/>
    <d v="1899-12-30T10:30:00"/>
    <x v="5"/>
    <n v="4799"/>
    <n v="4817"/>
    <n v="19"/>
    <n v="0"/>
    <n v="5"/>
    <n v="14"/>
    <n v="19"/>
    <n v="0"/>
    <n v="9"/>
    <n v="0"/>
    <n v="6"/>
    <n v="3"/>
    <n v="1"/>
    <n v="0"/>
    <n v="0"/>
  </r>
  <r>
    <d v="2024-03-29T00:00:00"/>
    <d v="1899-12-30T11:00:00"/>
    <x v="21"/>
    <n v="4818"/>
    <n v="4831"/>
    <n v="14"/>
    <n v="0"/>
    <n v="1"/>
    <n v="13"/>
    <n v="14"/>
    <n v="-1"/>
    <n v="5"/>
    <n v="0"/>
    <n v="2"/>
    <n v="5"/>
    <n v="1"/>
    <n v="0"/>
    <n v="1"/>
  </r>
  <r>
    <d v="2024-03-29T00:00:00"/>
    <d v="1899-12-30T11:30:00"/>
    <x v="7"/>
    <n v="4832"/>
    <n v="4848"/>
    <n v="17"/>
    <n v="0"/>
    <n v="4"/>
    <n v="13"/>
    <n v="17"/>
    <n v="0"/>
    <n v="6"/>
    <n v="0"/>
    <n v="5"/>
    <n v="2"/>
    <n v="4"/>
    <n v="0"/>
    <n v="0"/>
  </r>
  <r>
    <d v="2024-03-29T00:00:00"/>
    <d v="1899-12-30T12:00:00"/>
    <x v="6"/>
    <n v="4849"/>
    <n v="4867"/>
    <n v="19"/>
    <n v="0"/>
    <n v="5"/>
    <n v="14"/>
    <n v="19"/>
    <n v="1"/>
    <n v="12"/>
    <n v="0"/>
    <n v="1"/>
    <n v="4"/>
    <n v="3"/>
    <n v="0"/>
    <n v="0"/>
  </r>
  <r>
    <d v="2024-03-29T00:00:00"/>
    <d v="1899-12-30T12:30:00"/>
    <x v="16"/>
    <n v="4868"/>
    <n v="4883"/>
    <n v="16"/>
    <n v="0"/>
    <n v="2"/>
    <n v="14"/>
    <n v="16"/>
    <n v="0"/>
    <n v="7"/>
    <n v="0"/>
    <n v="3"/>
    <n v="5"/>
    <n v="1"/>
    <n v="0"/>
    <n v="0"/>
  </r>
  <r>
    <d v="2024-03-29T00:00:00"/>
    <d v="1899-12-30T01:00:00"/>
    <x v="5"/>
    <n v="4884"/>
    <n v="4900"/>
    <n v="17"/>
    <n v="0"/>
    <n v="4"/>
    <n v="13"/>
    <n v="17"/>
    <n v="0"/>
    <n v="10"/>
    <n v="0"/>
    <n v="3"/>
    <n v="4"/>
    <n v="0"/>
    <n v="0"/>
    <n v="0"/>
  </r>
  <r>
    <d v="2024-03-29T00:00:00"/>
    <d v="1899-12-30T01:30:00"/>
    <x v="7"/>
    <n v="4901"/>
    <n v="4913"/>
    <n v="13"/>
    <n v="0"/>
    <n v="5"/>
    <n v="8"/>
    <n v="13"/>
    <n v="1"/>
    <n v="12"/>
    <n v="0"/>
    <n v="0"/>
    <n v="1"/>
    <n v="1"/>
    <n v="0"/>
    <n v="0"/>
  </r>
  <r>
    <d v="2024-03-29T00:00:00"/>
    <d v="1899-12-30T02:00:00"/>
    <x v="15"/>
    <n v="4914"/>
    <n v="4928"/>
    <n v="15"/>
    <n v="0"/>
    <n v="4"/>
    <n v="11"/>
    <n v="15"/>
    <n v="0"/>
    <n v="6"/>
    <n v="0"/>
    <n v="1"/>
    <n v="3"/>
    <n v="5"/>
    <n v="0"/>
    <n v="0"/>
  </r>
  <r>
    <d v="2024-03-29T00:00:00"/>
    <d v="1899-12-30T03:00:00"/>
    <x v="6"/>
    <n v="4929"/>
    <n v="4942"/>
    <n v="14"/>
    <n v="0"/>
    <n v="4"/>
    <n v="10"/>
    <n v="14"/>
    <n v="-2"/>
    <n v="6"/>
    <n v="0"/>
    <n v="2"/>
    <n v="3"/>
    <n v="1"/>
    <n v="0"/>
    <n v="2"/>
  </r>
  <r>
    <d v="2024-03-29T00:00:00"/>
    <d v="1899-12-30T04:00:00"/>
    <x v="15"/>
    <n v="4943"/>
    <n v="4962"/>
    <n v="20"/>
    <n v="1"/>
    <n v="8"/>
    <n v="11"/>
    <n v="19"/>
    <n v="0"/>
    <n v="10"/>
    <n v="0"/>
    <n v="0"/>
    <n v="5"/>
    <n v="4"/>
    <n v="0"/>
    <n v="0"/>
  </r>
  <r>
    <d v="2024-03-29T00:00:00"/>
    <d v="1899-12-30T04:30:00"/>
    <x v="22"/>
    <n v="4963"/>
    <n v="4979"/>
    <n v="17"/>
    <n v="1"/>
    <n v="6"/>
    <n v="10"/>
    <n v="16"/>
    <n v="3"/>
    <n v="13"/>
    <n v="0"/>
    <n v="6"/>
    <n v="0"/>
    <n v="0"/>
    <n v="0"/>
    <n v="0"/>
  </r>
  <r>
    <d v="2024-03-30T00:00:00"/>
    <d v="1899-12-30T09:30:00"/>
    <x v="23"/>
    <n v="4004"/>
    <n v="4013"/>
    <n v="10"/>
    <n v="1"/>
    <n v="1"/>
    <n v="8"/>
    <n v="9"/>
    <n v="0"/>
    <n v="5"/>
    <n v="0"/>
    <n v="1"/>
    <n v="2"/>
    <n v="0"/>
    <n v="0"/>
    <n v="1"/>
  </r>
  <r>
    <d v="2024-03-30T00:00:00"/>
    <d v="1899-12-30T10:00:00"/>
    <x v="14"/>
    <n v="4014"/>
    <n v="4023"/>
    <n v="10"/>
    <n v="0"/>
    <n v="0"/>
    <n v="10"/>
    <n v="10"/>
    <n v="2"/>
    <n v="7"/>
    <n v="0"/>
    <n v="2"/>
    <n v="2"/>
    <n v="0"/>
    <n v="1"/>
    <n v="0"/>
  </r>
  <r>
    <d v="2024-03-30T00:00:00"/>
    <d v="1899-12-30T10:15:00"/>
    <x v="24"/>
    <n v="4024"/>
    <n v="4031"/>
    <n v="8"/>
    <n v="0"/>
    <n v="0"/>
    <n v="8"/>
    <n v="8"/>
    <n v="1"/>
    <n v="3"/>
    <n v="6"/>
    <n v="0"/>
    <n v="0"/>
    <n v="0"/>
    <n v="0"/>
    <n v="0"/>
  </r>
  <r>
    <d v="2024-03-30T00:00:00"/>
    <d v="1899-12-30T10:30:00"/>
    <x v="25"/>
    <n v="4032"/>
    <n v="4040"/>
    <n v="9"/>
    <n v="0"/>
    <n v="3"/>
    <n v="6"/>
    <n v="9"/>
    <n v="2"/>
    <n v="3"/>
    <n v="0"/>
    <n v="1"/>
    <n v="4"/>
    <n v="3"/>
    <n v="0"/>
    <n v="0"/>
  </r>
  <r>
    <d v="2024-03-30T00:00:00"/>
    <d v="1899-12-30T11:00:00"/>
    <x v="21"/>
    <n v="4041"/>
    <n v="4054"/>
    <n v="14"/>
    <n v="0"/>
    <n v="1"/>
    <n v="13"/>
    <n v="14"/>
    <n v="1"/>
    <n v="5"/>
    <n v="6"/>
    <n v="0"/>
    <n v="3"/>
    <n v="1"/>
    <n v="0"/>
    <n v="0"/>
  </r>
  <r>
    <d v="2024-03-30T00:00:00"/>
    <d v="1899-12-30T11:00:00"/>
    <x v="5"/>
    <s v="-"/>
    <s v="-"/>
    <s v="-"/>
    <s v="-"/>
    <s v="-"/>
    <s v="-"/>
    <s v="-"/>
    <e v="#VALUE!"/>
    <s v="-"/>
    <s v="-"/>
    <s v="-"/>
    <s v="-"/>
    <s v="-"/>
    <s v="-"/>
    <s v="-"/>
  </r>
  <r>
    <d v="2024-03-30T00:00:00"/>
    <d v="1899-12-30T11:30:00"/>
    <x v="26"/>
    <n v="4055"/>
    <n v="4061"/>
    <n v="7"/>
    <n v="0"/>
    <n v="0"/>
    <n v="7"/>
    <n v="7"/>
    <n v="0"/>
    <n v="3"/>
    <n v="0"/>
    <n v="0"/>
    <n v="4"/>
    <n v="0"/>
    <n v="0"/>
    <n v="0"/>
  </r>
  <r>
    <d v="2024-03-30T00:00:00"/>
    <d v="1899-12-30T12:00:00"/>
    <x v="14"/>
    <n v="4062"/>
    <n v="4078"/>
    <n v="17"/>
    <n v="2"/>
    <n v="1"/>
    <n v="14"/>
    <n v="15"/>
    <n v="0"/>
    <n v="7"/>
    <n v="0"/>
    <n v="5"/>
    <n v="3"/>
    <n v="0"/>
    <n v="0"/>
    <n v="0"/>
  </r>
  <r>
    <d v="2024-03-30T00:00:00"/>
    <d v="1899-12-30T12:30:00"/>
    <x v="25"/>
    <n v="4079"/>
    <n v="4094"/>
    <n v="16"/>
    <n v="2"/>
    <n v="2"/>
    <n v="12"/>
    <n v="14"/>
    <n v="0"/>
    <n v="9"/>
    <n v="0"/>
    <n v="2"/>
    <n v="2"/>
    <n v="1"/>
    <n v="0"/>
    <n v="0"/>
  </r>
  <r>
    <d v="2024-03-30T00:00:00"/>
    <d v="1899-12-30T01:00:00"/>
    <x v="7"/>
    <n v="4095"/>
    <n v="4110"/>
    <n v="16"/>
    <n v="1"/>
    <n v="0"/>
    <n v="15"/>
    <n v="15"/>
    <n v="1"/>
    <n v="8"/>
    <n v="0"/>
    <n v="2"/>
    <n v="4"/>
    <n v="0"/>
    <n v="1"/>
    <n v="1"/>
  </r>
  <r>
    <d v="2024-03-30T00:00:00"/>
    <d v="1899-12-30T01:15:00"/>
    <x v="24"/>
    <n v="4111"/>
    <n v="4116"/>
    <n v="6"/>
    <n v="0"/>
    <n v="0"/>
    <n v="6"/>
    <n v="6"/>
    <n v="1"/>
    <n v="3"/>
    <n v="0"/>
    <n v="2"/>
    <n v="1"/>
    <n v="0"/>
    <n v="1"/>
    <n v="0"/>
  </r>
  <r>
    <d v="2024-03-30T00:00:00"/>
    <d v="1899-12-30T01:30:00"/>
    <x v="5"/>
    <n v="4117"/>
    <n v="4128"/>
    <n v="12"/>
    <n v="0"/>
    <n v="0"/>
    <n v="12"/>
    <n v="12"/>
    <n v="0"/>
    <n v="5"/>
    <n v="0"/>
    <n v="4"/>
    <n v="3"/>
    <n v="0"/>
    <n v="0"/>
    <n v="0"/>
  </r>
  <r>
    <d v="2024-03-30T00:00:00"/>
    <d v="1899-12-30T01:30:00"/>
    <x v="21"/>
    <s v="→"/>
    <s v="→"/>
    <s v="-"/>
    <s v="-"/>
    <s v="-"/>
    <s v="-"/>
    <s v="-"/>
    <s v="-"/>
    <s v="-"/>
    <s v="-"/>
    <s v="-"/>
    <s v="-"/>
    <s v="-"/>
    <s v="-"/>
    <s v="-"/>
  </r>
  <r>
    <d v="2024-03-30T00:00:00"/>
    <d v="1899-12-30T02:00:00"/>
    <x v="22"/>
    <n v="4131"/>
    <n v="4147"/>
    <n v="17"/>
    <n v="0"/>
    <n v="1"/>
    <n v="16"/>
    <n v="17"/>
    <n v="1"/>
    <n v="8"/>
    <n v="0"/>
    <n v="4"/>
    <n v="5"/>
    <n v="0"/>
    <n v="1"/>
    <n v="0"/>
  </r>
  <r>
    <d v="2024-03-30T00:00:00"/>
    <d v="1899-12-30T02:30:00"/>
    <x v="15"/>
    <n v="4148"/>
    <n v="4157"/>
    <n v="10"/>
    <n v="0"/>
    <n v="0"/>
    <n v="10"/>
    <n v="10"/>
    <n v="1"/>
    <n v="2"/>
    <n v="9"/>
    <n v="0"/>
    <n v="0"/>
    <n v="0"/>
    <n v="0"/>
    <n v="0"/>
  </r>
  <r>
    <d v="2024-03-30T00:00:00"/>
    <d v="1899-12-30T03:00:00"/>
    <x v="7"/>
    <n v="4158"/>
    <n v="4175"/>
    <n v="18"/>
    <n v="1"/>
    <n v="3"/>
    <n v="14"/>
    <n v="17"/>
    <n v="0"/>
    <n v="6"/>
    <n v="7"/>
    <n v="0"/>
    <n v="1"/>
    <n v="2"/>
    <n v="0"/>
    <n v="1"/>
  </r>
  <r>
    <d v="2024-03-30T00:00:00"/>
    <d v="1899-12-30T03:30:00"/>
    <x v="25"/>
    <n v="4176"/>
    <n v="4187"/>
    <n v="12"/>
    <n v="0"/>
    <n v="1"/>
    <n v="11"/>
    <n v="12"/>
    <n v="1"/>
    <n v="2"/>
    <n v="4"/>
    <n v="0"/>
    <n v="5"/>
    <n v="1"/>
    <n v="0"/>
    <n v="1"/>
  </r>
  <r>
    <d v="2024-03-30T00:00:00"/>
    <d v="1899-12-30T04:00:00"/>
    <x v="22"/>
    <m/>
    <m/>
    <n v="0"/>
    <n v="0"/>
    <n v="0"/>
    <n v="0"/>
    <s v="-"/>
    <e v="#VALUE!"/>
    <n v="0"/>
    <n v="0"/>
    <n v="0"/>
    <n v="0"/>
    <n v="0"/>
    <n v="0"/>
    <n v="0"/>
  </r>
  <r>
    <d v="2024-03-30T00:00:00"/>
    <d v="1899-12-30T04:30:00"/>
    <x v="15"/>
    <m/>
    <m/>
    <n v="0"/>
    <n v="0"/>
    <n v="0"/>
    <n v="0"/>
    <s v="-"/>
    <e v="#VALUE!"/>
    <n v="0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8ACA05D-6697-4824-BEC4-2483431E774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chartFormat="1">
  <location ref="A1:B8" firstHeaderRow="1" firstDataRow="1" firstDataCol="1"/>
  <pivotFields count="12">
    <pivotField showAll="0"/>
    <pivotField axis="axisRow" showAll="0">
      <items count="8">
        <item x="6"/>
        <item x="2"/>
        <item x="5"/>
        <item x="1"/>
        <item x="3"/>
        <item x="4"/>
        <item h="1" x="0"/>
        <item t="default"/>
      </items>
    </pivotField>
    <pivotField showAll="0"/>
    <pivotField showAll="0"/>
    <pivotField numFmtId="1" showAll="0"/>
    <pivotField showAll="0"/>
    <pivotField showAll="0"/>
    <pivotField numFmtId="1" showAll="0"/>
    <pivotField showAll="0"/>
    <pivotField showAll="0"/>
    <pivotField showAll="0"/>
    <pivotField dataField="1" showAl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Items count="1">
    <i/>
  </colItems>
  <dataFields count="1">
    <dataField name="Sum of BYPASS2" fld="1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37D898E-C8B2-47CD-A067-EBA2FF3714B8}" name="PivotTable1" cacheId="18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compact="0" compactData="0" multipleFieldFilters="0">
  <location ref="A3:C28" firstHeaderRow="0" firstDataRow="1" firstDataCol="1"/>
  <pivotFields count="18">
    <pivotField compact="0" outline="0" showAll="0"/>
    <pivotField compact="0" outline="0" showAll="0"/>
    <pivotField axis="axisRow" compact="0" outline="0" showAll="0">
      <items count="30">
        <item x="19"/>
        <item x="6"/>
        <item x="18"/>
        <item x="23"/>
        <item h="1" x="26"/>
        <item x="21"/>
        <item x="22"/>
        <item m="1" x="28"/>
        <item x="25"/>
        <item x="17"/>
        <item x="3"/>
        <item x="7"/>
        <item x="9"/>
        <item h="1" x="10"/>
        <item x="24"/>
        <item x="14"/>
        <item x="15"/>
        <item x="5"/>
        <item x="12"/>
        <item x="16"/>
        <item x="1"/>
        <item x="13"/>
        <item x="20"/>
        <item x="11"/>
        <item x="2"/>
        <item x="8"/>
        <item x="4"/>
        <item m="1" x="27"/>
        <item h="1" x="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2"/>
  </rowFields>
  <rowItems count="25">
    <i>
      <x/>
    </i>
    <i>
      <x v="1"/>
    </i>
    <i>
      <x v="2"/>
    </i>
    <i>
      <x v="3"/>
    </i>
    <i>
      <x v="5"/>
    </i>
    <i>
      <x v="6"/>
    </i>
    <i>
      <x v="8"/>
    </i>
    <i>
      <x v="9"/>
    </i>
    <i>
      <x v="10"/>
    </i>
    <i>
      <x v="11"/>
    </i>
    <i>
      <x v="12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BYPASS" fld="12" baseField="2" baseItem="4"/>
    <dataField name="Sum of NO SHOW" fld="13" baseField="2" baseItem="4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D40E8-97D2-4927-8BE9-B2998AD289DA}">
  <dimension ref="A1:B8"/>
  <sheetViews>
    <sheetView workbookViewId="0">
      <selection activeCell="C2" sqref="C2"/>
    </sheetView>
  </sheetViews>
  <sheetFormatPr defaultRowHeight="14.25"/>
  <cols>
    <col min="1" max="1" width="13.125" bestFit="1" customWidth="1"/>
    <col min="2" max="2" width="16.125" bestFit="1" customWidth="1"/>
  </cols>
  <sheetData>
    <row r="1" spans="1:2">
      <c r="A1" s="196" t="s">
        <v>131</v>
      </c>
      <c r="B1" t="s">
        <v>133</v>
      </c>
    </row>
    <row r="2" spans="1:2">
      <c r="A2" s="197" t="s">
        <v>102</v>
      </c>
      <c r="B2">
        <v>6</v>
      </c>
    </row>
    <row r="3" spans="1:2">
      <c r="A3" s="197" t="s">
        <v>61</v>
      </c>
      <c r="B3">
        <v>14</v>
      </c>
    </row>
    <row r="4" spans="1:2">
      <c r="A4" s="197" t="s">
        <v>112</v>
      </c>
      <c r="B4">
        <v>6</v>
      </c>
    </row>
    <row r="5" spans="1:2">
      <c r="A5" s="197" t="s">
        <v>84</v>
      </c>
      <c r="B5">
        <v>17</v>
      </c>
    </row>
    <row r="6" spans="1:2">
      <c r="A6" s="197" t="s">
        <v>56</v>
      </c>
      <c r="B6">
        <v>16</v>
      </c>
    </row>
    <row r="7" spans="1:2">
      <c r="A7" s="197" t="s">
        <v>101</v>
      </c>
      <c r="B7">
        <v>9</v>
      </c>
    </row>
    <row r="8" spans="1:2">
      <c r="A8" s="197" t="s">
        <v>132</v>
      </c>
      <c r="B8">
        <v>68</v>
      </c>
    </row>
  </sheetData>
  <pageMargins left="0.7" right="0.7" top="0.75" bottom="0.75" header="0.3" footer="0.3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12595-7A67-4BB1-9F92-BC012955E652}">
  <sheetPr>
    <pageSetUpPr fitToPage="1"/>
  </sheetPr>
  <dimension ref="A1:W33"/>
  <sheetViews>
    <sheetView zoomScale="120" zoomScaleNormal="120" workbookViewId="0">
      <selection activeCell="C12" sqref="C12"/>
    </sheetView>
  </sheetViews>
  <sheetFormatPr defaultRowHeight="12"/>
  <cols>
    <col min="1" max="1" width="9" style="88"/>
    <col min="2" max="9" width="3.25" style="110" customWidth="1"/>
    <col min="10" max="10" width="9" style="88"/>
    <col min="11" max="11" width="4.5" style="88" customWidth="1"/>
    <col min="12" max="16384" width="9" style="88"/>
  </cols>
  <sheetData>
    <row r="1" spans="1:23" ht="52.5" customHeight="1">
      <c r="A1" s="254" t="s">
        <v>42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254"/>
      <c r="O1" s="254"/>
      <c r="P1" s="254"/>
      <c r="Q1" s="254"/>
      <c r="R1" s="254"/>
      <c r="S1" s="254"/>
      <c r="T1" s="254"/>
      <c r="U1" s="254"/>
      <c r="V1" s="254"/>
      <c r="W1" s="254"/>
    </row>
    <row r="2" spans="1:23" s="109" customFormat="1" ht="63">
      <c r="B2" s="111" t="s">
        <v>34</v>
      </c>
      <c r="C2" s="111" t="s">
        <v>35</v>
      </c>
      <c r="D2" s="111" t="s">
        <v>36</v>
      </c>
      <c r="E2" s="111" t="s">
        <v>37</v>
      </c>
      <c r="F2" s="111" t="s">
        <v>4</v>
      </c>
      <c r="G2" s="111" t="s">
        <v>38</v>
      </c>
      <c r="H2" s="111" t="s">
        <v>13</v>
      </c>
      <c r="I2" s="111" t="s">
        <v>39</v>
      </c>
      <c r="K2" s="109" t="s">
        <v>41</v>
      </c>
      <c r="L2" s="122" t="s">
        <v>35</v>
      </c>
      <c r="M2" s="122" t="s">
        <v>36</v>
      </c>
      <c r="N2" s="122" t="s">
        <v>37</v>
      </c>
      <c r="O2" s="122" t="s">
        <v>4</v>
      </c>
      <c r="P2" s="122" t="s">
        <v>38</v>
      </c>
      <c r="Q2" s="122" t="s">
        <v>13</v>
      </c>
      <c r="R2" s="111" t="s">
        <v>39</v>
      </c>
    </row>
    <row r="3" spans="1:23">
      <c r="A3" s="174" t="s">
        <v>27</v>
      </c>
      <c r="B3" s="112">
        <f>'m03.25'!$I$60</f>
        <v>166</v>
      </c>
      <c r="C3" s="112">
        <f>'m03.25'!$L$60</f>
        <v>0</v>
      </c>
      <c r="D3" s="112">
        <f>'m03.25'!$M$60</f>
        <v>13</v>
      </c>
      <c r="E3" s="112">
        <f>'m03.25'!$N$60</f>
        <v>43</v>
      </c>
      <c r="F3" s="112">
        <f>'m03.25'!$O$60</f>
        <v>13</v>
      </c>
      <c r="G3" s="112">
        <f>'m03.25'!$P$60</f>
        <v>1</v>
      </c>
      <c r="H3" s="112">
        <f>'m03.25'!$Q$60</f>
        <v>0</v>
      </c>
      <c r="I3" s="112">
        <f>'m03.25'!$K$60</f>
        <v>97</v>
      </c>
      <c r="J3" s="121" t="str">
        <f t="shared" ref="J3:J9" si="0">A3</f>
        <v>Monday</v>
      </c>
      <c r="K3" s="117">
        <f>I3/$B3</f>
        <v>0.58433734939759041</v>
      </c>
      <c r="L3" s="123">
        <f>C3/$B3</f>
        <v>0</v>
      </c>
      <c r="M3" s="123">
        <f t="shared" ref="M3:Q9" si="1">D3/$B3</f>
        <v>7.8313253012048195E-2</v>
      </c>
      <c r="N3" s="123">
        <f t="shared" si="1"/>
        <v>0.25903614457831325</v>
      </c>
      <c r="O3" s="123">
        <f t="shared" si="1"/>
        <v>7.8313253012048195E-2</v>
      </c>
      <c r="P3" s="123">
        <f t="shared" si="1"/>
        <v>6.024096385542169E-3</v>
      </c>
      <c r="Q3" s="123">
        <f t="shared" si="1"/>
        <v>0</v>
      </c>
      <c r="R3" s="112">
        <f>'m03.25'!$K$60</f>
        <v>97</v>
      </c>
    </row>
    <row r="4" spans="1:23">
      <c r="A4" s="88" t="s">
        <v>28</v>
      </c>
      <c r="B4" s="112">
        <f>'Tu03.26'!$I$60</f>
        <v>136</v>
      </c>
      <c r="C4" s="112">
        <f>'Tu03.26'!$L$60</f>
        <v>8</v>
      </c>
      <c r="D4" s="112">
        <f>'Tu03.26'!$M$60</f>
        <v>6</v>
      </c>
      <c r="E4" s="112">
        <f>'Tu03.26'!$N$60</f>
        <v>40</v>
      </c>
      <c r="F4" s="112">
        <f>'Tu03.26'!$O$60</f>
        <v>17</v>
      </c>
      <c r="G4" s="112">
        <f>'Tu03.26'!$P$60</f>
        <v>0</v>
      </c>
      <c r="H4" s="112">
        <f>'Tu03.26'!$Q$60</f>
        <v>2</v>
      </c>
      <c r="I4" s="112">
        <f>'Tu03.26'!$K$60</f>
        <v>65</v>
      </c>
      <c r="J4" s="121" t="str">
        <f t="shared" si="0"/>
        <v>Tuesday</v>
      </c>
      <c r="K4" s="117">
        <f t="shared" ref="K4:K9" si="2">I4/B4</f>
        <v>0.47794117647058826</v>
      </c>
      <c r="L4" s="123">
        <f t="shared" ref="L4:L9" si="3">C4/$B4</f>
        <v>5.8823529411764705E-2</v>
      </c>
      <c r="M4" s="123">
        <f t="shared" si="1"/>
        <v>4.4117647058823532E-2</v>
      </c>
      <c r="N4" s="123">
        <f t="shared" si="1"/>
        <v>0.29411764705882354</v>
      </c>
      <c r="O4" s="123">
        <f t="shared" si="1"/>
        <v>0.125</v>
      </c>
      <c r="P4" s="123">
        <f t="shared" si="1"/>
        <v>0</v>
      </c>
      <c r="Q4" s="123">
        <f t="shared" si="1"/>
        <v>1.4705882352941176E-2</v>
      </c>
      <c r="R4" s="112">
        <f>'Tu03.26'!$K$59</f>
        <v>0</v>
      </c>
    </row>
    <row r="5" spans="1:23">
      <c r="A5" s="88" t="s">
        <v>29</v>
      </c>
      <c r="B5" s="112">
        <f>'W03.27'!$I$60</f>
        <v>99</v>
      </c>
      <c r="C5" s="112">
        <f>'W03.27'!$L$60</f>
        <v>0</v>
      </c>
      <c r="D5" s="112">
        <f>'W03.27'!$M$60</f>
        <v>16</v>
      </c>
      <c r="E5" s="112">
        <f>'W03.27'!$N$60</f>
        <v>31</v>
      </c>
      <c r="F5" s="112">
        <f>'W03.27'!$O$60</f>
        <v>3</v>
      </c>
      <c r="G5" s="112">
        <f>'W03.27'!$P$60</f>
        <v>1</v>
      </c>
      <c r="H5" s="112">
        <f>'W03.27'!$Q$60</f>
        <v>0</v>
      </c>
      <c r="I5" s="112">
        <f>'W03.27'!$K$60</f>
        <v>50</v>
      </c>
      <c r="J5" s="121" t="str">
        <f t="shared" si="0"/>
        <v>Wednesday</v>
      </c>
      <c r="K5" s="117">
        <f t="shared" si="2"/>
        <v>0.50505050505050508</v>
      </c>
      <c r="L5" s="123">
        <f t="shared" si="3"/>
        <v>0</v>
      </c>
      <c r="M5" s="123">
        <f t="shared" si="1"/>
        <v>0.16161616161616163</v>
      </c>
      <c r="N5" s="123">
        <f t="shared" si="1"/>
        <v>0.31313131313131315</v>
      </c>
      <c r="O5" s="123">
        <f t="shared" si="1"/>
        <v>3.0303030303030304E-2</v>
      </c>
      <c r="P5" s="123">
        <f t="shared" si="1"/>
        <v>1.0101010101010102E-2</v>
      </c>
      <c r="Q5" s="123">
        <f t="shared" si="1"/>
        <v>0</v>
      </c>
      <c r="R5" s="112">
        <f>'W03.27'!$K$60</f>
        <v>50</v>
      </c>
    </row>
    <row r="6" spans="1:23">
      <c r="A6" s="88" t="s">
        <v>30</v>
      </c>
      <c r="B6" s="112">
        <f>'Th03.28'!$I$60</f>
        <v>164</v>
      </c>
      <c r="C6" s="112">
        <f>'Th03.28'!$L$60</f>
        <v>32</v>
      </c>
      <c r="D6" s="112">
        <f>'Th03.28'!$M$60</f>
        <v>20</v>
      </c>
      <c r="E6" s="112">
        <f>'Th03.28'!$N$60</f>
        <v>42</v>
      </c>
      <c r="F6" s="112">
        <f>'Th03.28'!$O$60</f>
        <v>10</v>
      </c>
      <c r="G6" s="112">
        <f>'Th03.28'!$P$60</f>
        <v>4</v>
      </c>
      <c r="H6" s="112">
        <f>'Th03.28'!$Q$60</f>
        <v>0</v>
      </c>
      <c r="I6" s="112">
        <f>'Th03.28'!$K$60</f>
        <v>62</v>
      </c>
      <c r="J6" s="121" t="str">
        <f t="shared" si="0"/>
        <v>Thursday</v>
      </c>
      <c r="K6" s="117">
        <f t="shared" si="2"/>
        <v>0.37804878048780488</v>
      </c>
      <c r="L6" s="123">
        <f t="shared" si="3"/>
        <v>0.1951219512195122</v>
      </c>
      <c r="M6" s="123">
        <f t="shared" si="1"/>
        <v>0.12195121951219512</v>
      </c>
      <c r="N6" s="123">
        <f t="shared" si="1"/>
        <v>0.25609756097560976</v>
      </c>
      <c r="O6" s="123">
        <f t="shared" si="1"/>
        <v>6.097560975609756E-2</v>
      </c>
      <c r="P6" s="123">
        <f t="shared" si="1"/>
        <v>2.4390243902439025E-2</v>
      </c>
      <c r="Q6" s="123">
        <f t="shared" si="1"/>
        <v>0</v>
      </c>
      <c r="R6" s="112">
        <f>'Th03.28'!$K$60</f>
        <v>62</v>
      </c>
    </row>
    <row r="7" spans="1:23">
      <c r="A7" s="88" t="s">
        <v>31</v>
      </c>
      <c r="B7" s="112">
        <f>'F03.29'!$I$60</f>
        <v>193</v>
      </c>
      <c r="C7" s="112">
        <f>'F03.29'!$L$60</f>
        <v>0</v>
      </c>
      <c r="D7" s="112">
        <f>'F03.29'!$M$60</f>
        <v>29</v>
      </c>
      <c r="E7" s="112">
        <f>'F03.29'!$N$60</f>
        <v>39</v>
      </c>
      <c r="F7" s="112">
        <f>'F03.29'!$O$60</f>
        <v>21</v>
      </c>
      <c r="G7" s="112">
        <f>'F03.29'!$P$60</f>
        <v>2</v>
      </c>
      <c r="H7" s="112">
        <f>'F03.29'!$Q$60</f>
        <v>3</v>
      </c>
      <c r="I7" s="112">
        <f>'F03.29'!$K$60</f>
        <v>107</v>
      </c>
      <c r="J7" s="121" t="str">
        <f t="shared" si="0"/>
        <v>Friday</v>
      </c>
      <c r="K7" s="117">
        <f t="shared" si="2"/>
        <v>0.55440414507772018</v>
      </c>
      <c r="L7" s="123">
        <f t="shared" si="3"/>
        <v>0</v>
      </c>
      <c r="M7" s="123">
        <f t="shared" si="1"/>
        <v>0.15025906735751296</v>
      </c>
      <c r="N7" s="123">
        <f t="shared" si="1"/>
        <v>0.20207253886010362</v>
      </c>
      <c r="O7" s="123">
        <f t="shared" si="1"/>
        <v>0.10880829015544041</v>
      </c>
      <c r="P7" s="123">
        <f t="shared" si="1"/>
        <v>1.0362694300518135E-2</v>
      </c>
      <c r="Q7" s="123">
        <f t="shared" si="1"/>
        <v>1.5544041450777202E-2</v>
      </c>
      <c r="R7" s="112">
        <f>'F03.29'!$K$60</f>
        <v>107</v>
      </c>
    </row>
    <row r="8" spans="1:23">
      <c r="A8" s="88" t="s">
        <v>32</v>
      </c>
      <c r="B8" s="112">
        <f>'Sa03.30'!$I$60</f>
        <v>175</v>
      </c>
      <c r="C8" s="112">
        <f>'Sa03.30'!$L$60</f>
        <v>32</v>
      </c>
      <c r="D8" s="112">
        <f>'Sa03.30'!$M$60</f>
        <v>23</v>
      </c>
      <c r="E8" s="112">
        <f>'Sa03.30'!$N$60</f>
        <v>39</v>
      </c>
      <c r="F8" s="112">
        <f>'Sa03.30'!$O$60</f>
        <v>8</v>
      </c>
      <c r="G8" s="112">
        <f>'Sa03.30'!$P$60</f>
        <v>4</v>
      </c>
      <c r="H8" s="112">
        <f>'Sa03.30'!$Q$60</f>
        <v>4</v>
      </c>
      <c r="I8" s="112">
        <f>'Sa03.30'!$K$60</f>
        <v>76</v>
      </c>
      <c r="J8" s="121" t="str">
        <f t="shared" si="0"/>
        <v>Saturday</v>
      </c>
      <c r="K8" s="117">
        <f t="shared" si="2"/>
        <v>0.43428571428571427</v>
      </c>
      <c r="L8" s="123">
        <f t="shared" si="3"/>
        <v>0.18285714285714286</v>
      </c>
      <c r="M8" s="123">
        <f t="shared" si="1"/>
        <v>0.13142857142857142</v>
      </c>
      <c r="N8" s="123">
        <f t="shared" si="1"/>
        <v>0.22285714285714286</v>
      </c>
      <c r="O8" s="123">
        <f t="shared" si="1"/>
        <v>4.5714285714285714E-2</v>
      </c>
      <c r="P8" s="123">
        <f t="shared" si="1"/>
        <v>2.2857142857142857E-2</v>
      </c>
      <c r="Q8" s="123">
        <f t="shared" si="1"/>
        <v>2.2857142857142857E-2</v>
      </c>
      <c r="R8" s="112">
        <f>'Sa03.30'!$K$60</f>
        <v>76</v>
      </c>
    </row>
    <row r="9" spans="1:23">
      <c r="A9" s="192" t="s">
        <v>33</v>
      </c>
      <c r="B9" s="112">
        <f>'Su03.31'!$I$60</f>
        <v>0</v>
      </c>
      <c r="C9" s="112">
        <f>'Su03.31'!$L$60</f>
        <v>0</v>
      </c>
      <c r="D9" s="112">
        <f>'Su03.31'!$M$60</f>
        <v>0</v>
      </c>
      <c r="E9" s="112">
        <f>'Su03.31'!$N$60</f>
        <v>0</v>
      </c>
      <c r="F9" s="112">
        <f>'Su03.31'!$O$60</f>
        <v>0</v>
      </c>
      <c r="G9" s="112">
        <f>'Su03.31'!$P$60</f>
        <v>0</v>
      </c>
      <c r="H9" s="112">
        <f>'Su03.31'!$Q$60</f>
        <v>0</v>
      </c>
      <c r="I9" s="112">
        <f>'Su03.31'!$K$60</f>
        <v>0</v>
      </c>
      <c r="J9" s="121" t="str">
        <f t="shared" si="0"/>
        <v>Sunday</v>
      </c>
      <c r="K9" s="117" t="e">
        <f t="shared" si="2"/>
        <v>#DIV/0!</v>
      </c>
      <c r="L9" s="123" t="e">
        <f t="shared" si="3"/>
        <v>#DIV/0!</v>
      </c>
      <c r="M9" s="123" t="e">
        <f t="shared" si="1"/>
        <v>#DIV/0!</v>
      </c>
      <c r="N9" s="123" t="e">
        <f t="shared" si="1"/>
        <v>#DIV/0!</v>
      </c>
      <c r="O9" s="123" t="e">
        <f t="shared" si="1"/>
        <v>#DIV/0!</v>
      </c>
      <c r="P9" s="123" t="e">
        <f t="shared" si="1"/>
        <v>#DIV/0!</v>
      </c>
      <c r="Q9" s="123" t="e">
        <f t="shared" si="1"/>
        <v>#DIV/0!</v>
      </c>
      <c r="R9" s="112">
        <f>'Su03.31'!$K$60</f>
        <v>0</v>
      </c>
    </row>
    <row r="10" spans="1:23" ht="51.75">
      <c r="B10" s="124" t="str">
        <f>B2</f>
        <v># Printed</v>
      </c>
      <c r="C10" s="125" t="str">
        <f t="shared" ref="C10:I10" si="4">C2</f>
        <v>Bypass</v>
      </c>
      <c r="D10" s="126" t="str">
        <f t="shared" si="4"/>
        <v>No Show</v>
      </c>
      <c r="E10" s="127" t="str">
        <f t="shared" si="4"/>
        <v>Declined</v>
      </c>
      <c r="F10" s="128" t="str">
        <f t="shared" si="4"/>
        <v>Duplicates</v>
      </c>
      <c r="G10" s="129" t="str">
        <f t="shared" si="4"/>
        <v>Digital-only</v>
      </c>
      <c r="H10" s="130" t="str">
        <f t="shared" si="4"/>
        <v>Stolen</v>
      </c>
      <c r="I10" s="131" t="str">
        <f t="shared" si="4"/>
        <v># Sold</v>
      </c>
    </row>
    <row r="11" spans="1:23" ht="30.75" customHeight="1">
      <c r="A11" s="113" t="s">
        <v>40</v>
      </c>
      <c r="B11" s="114">
        <f>SUM(B3:B9)</f>
        <v>933</v>
      </c>
      <c r="C11" s="193">
        <f t="shared" ref="C11:I11" si="5">SUM(C3:C9)</f>
        <v>72</v>
      </c>
      <c r="D11" s="193">
        <f t="shared" si="5"/>
        <v>107</v>
      </c>
      <c r="E11" s="114">
        <f t="shared" si="5"/>
        <v>234</v>
      </c>
      <c r="F11" s="114">
        <f t="shared" si="5"/>
        <v>72</v>
      </c>
      <c r="G11" s="114">
        <f t="shared" si="5"/>
        <v>12</v>
      </c>
      <c r="H11" s="114">
        <f t="shared" si="5"/>
        <v>9</v>
      </c>
      <c r="I11" s="114">
        <f t="shared" si="5"/>
        <v>457</v>
      </c>
    </row>
    <row r="12" spans="1:23">
      <c r="D12" s="194">
        <f>(C11+D11)/B11</f>
        <v>0.19185423365487675</v>
      </c>
    </row>
    <row r="32" ht="6" customHeight="1"/>
    <row r="33" ht="6" customHeight="1"/>
  </sheetData>
  <mergeCells count="1">
    <mergeCell ref="A1:W1"/>
  </mergeCells>
  <phoneticPr fontId="17" type="noConversion"/>
  <printOptions horizontalCentered="1"/>
  <pageMargins left="0.25" right="0.25" top="0.25" bottom="0" header="0.3" footer="0.3"/>
  <pageSetup scale="67" orientation="landscape" horizontalDpi="4294967293" verticalDpi="4294967293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963606-371A-40AF-837E-56A0A296049F}">
  <sheetPr>
    <tabColor rgb="FFFFFF00"/>
  </sheetPr>
  <dimension ref="A1:AJ111"/>
  <sheetViews>
    <sheetView zoomScale="60" zoomScaleNormal="60" workbookViewId="0">
      <selection activeCell="C6" sqref="C6"/>
    </sheetView>
  </sheetViews>
  <sheetFormatPr defaultRowHeight="15"/>
  <cols>
    <col min="2" max="2" width="7.5" customWidth="1"/>
    <col min="3" max="3" width="7.5" style="1" bestFit="1" customWidth="1"/>
    <col min="4" max="5" width="10" style="76" customWidth="1"/>
    <col min="6" max="6" width="5.75" style="76" customWidth="1"/>
    <col min="7" max="8" width="3.625" style="76" bestFit="1" customWidth="1"/>
    <col min="9" max="9" width="5.5" style="76" customWidth="1"/>
    <col min="10" max="10" width="6.625" style="86" customWidth="1"/>
    <col min="11" max="11" width="2.875" style="64" bestFit="1" customWidth="1"/>
    <col min="12" max="12" width="6.625" style="87" customWidth="1"/>
    <col min="13" max="13" width="3.375" style="76" bestFit="1" customWidth="1"/>
    <col min="14" max="14" width="3.375" style="76" customWidth="1"/>
    <col min="15" max="15" width="3.25" style="76" bestFit="1" customWidth="1"/>
    <col min="16" max="16" width="3.25" style="76" customWidth="1"/>
    <col min="17" max="18" width="3.25" style="76" bestFit="1" customWidth="1"/>
    <col min="19" max="22" width="10.875" style="88" customWidth="1"/>
    <col min="23" max="23" width="14.5" style="88" customWidth="1"/>
    <col min="24" max="24" width="4.375" style="26" bestFit="1" customWidth="1"/>
    <col min="25" max="25" width="4" style="26" bestFit="1" customWidth="1"/>
    <col min="26" max="26" width="2.125" style="26" bestFit="1" customWidth="1"/>
    <col min="27" max="29" width="4" bestFit="1" customWidth="1"/>
    <col min="30" max="30" width="2.125" bestFit="1" customWidth="1"/>
    <col min="31" max="33" width="4" bestFit="1" customWidth="1"/>
    <col min="34" max="34" width="2.125" bestFit="1" customWidth="1"/>
    <col min="35" max="36" width="4" bestFit="1" customWidth="1"/>
  </cols>
  <sheetData>
    <row r="1" spans="1:36" s="13" customFormat="1" ht="82.5">
      <c r="A1" s="13" t="s">
        <v>134</v>
      </c>
      <c r="B1" s="134" t="s">
        <v>135</v>
      </c>
      <c r="C1" s="1" t="s">
        <v>136</v>
      </c>
      <c r="D1" s="2" t="s">
        <v>0</v>
      </c>
      <c r="E1" s="3" t="s">
        <v>1</v>
      </c>
      <c r="F1" s="4" t="s">
        <v>2</v>
      </c>
      <c r="G1" s="5" t="s">
        <v>3</v>
      </c>
      <c r="H1" s="5" t="s">
        <v>4</v>
      </c>
      <c r="I1" s="6" t="s">
        <v>5</v>
      </c>
      <c r="J1" s="135" t="s">
        <v>6</v>
      </c>
      <c r="K1" s="8" t="s">
        <v>7</v>
      </c>
      <c r="L1" s="9" t="s">
        <v>8</v>
      </c>
      <c r="M1" s="10" t="s">
        <v>9</v>
      </c>
      <c r="N1" s="11" t="s">
        <v>10</v>
      </c>
      <c r="O1" s="90" t="s">
        <v>11</v>
      </c>
      <c r="P1" s="102" t="s">
        <v>4</v>
      </c>
      <c r="Q1" s="97" t="s">
        <v>12</v>
      </c>
      <c r="R1" s="12" t="s">
        <v>13</v>
      </c>
      <c r="S1" s="215" t="s">
        <v>14</v>
      </c>
      <c r="T1" s="216"/>
      <c r="U1" s="216"/>
      <c r="V1" s="216"/>
      <c r="W1" s="216"/>
      <c r="X1" s="136" t="s">
        <v>15</v>
      </c>
      <c r="Y1" s="137" t="s">
        <v>44</v>
      </c>
      <c r="Z1" s="138"/>
      <c r="AA1" s="139" t="s">
        <v>45</v>
      </c>
      <c r="AB1" s="140" t="s">
        <v>16</v>
      </c>
      <c r="AC1" s="141" t="s">
        <v>44</v>
      </c>
      <c r="AD1" s="142"/>
      <c r="AE1" s="143" t="s">
        <v>45</v>
      </c>
      <c r="AF1" s="144" t="s">
        <v>17</v>
      </c>
      <c r="AG1" s="145" t="s">
        <v>44</v>
      </c>
      <c r="AH1" s="146"/>
      <c r="AI1" s="147" t="s">
        <v>45</v>
      </c>
      <c r="AJ1" s="148" t="s">
        <v>46</v>
      </c>
    </row>
    <row r="2" spans="1:36" ht="7.5" customHeight="1" thickBot="1">
      <c r="B2" s="14"/>
      <c r="C2" s="15"/>
      <c r="D2" s="16"/>
      <c r="E2" s="17"/>
      <c r="F2" s="18">
        <v>0</v>
      </c>
      <c r="G2" s="19"/>
      <c r="H2" s="19"/>
      <c r="I2" s="20">
        <v>0</v>
      </c>
      <c r="J2" s="21"/>
      <c r="K2" s="22"/>
      <c r="L2" s="23"/>
      <c r="M2" s="24"/>
      <c r="N2" s="19"/>
      <c r="O2" s="91"/>
      <c r="P2" s="103"/>
      <c r="Q2" s="98"/>
      <c r="R2" s="25"/>
      <c r="S2" s="218"/>
      <c r="T2" s="219"/>
      <c r="U2" s="219"/>
      <c r="V2" s="219"/>
      <c r="W2" s="219"/>
      <c r="X2" s="116"/>
      <c r="Y2" s="149"/>
      <c r="Z2" s="150"/>
      <c r="AA2" s="151"/>
      <c r="AB2" s="116"/>
      <c r="AC2" s="149"/>
      <c r="AD2" s="150"/>
      <c r="AE2" s="151"/>
      <c r="AF2" s="116"/>
      <c r="AG2" s="149"/>
      <c r="AH2" s="150"/>
      <c r="AI2" s="151"/>
      <c r="AJ2" s="116"/>
    </row>
    <row r="3" spans="1:36" s="40" customFormat="1" ht="36" customHeight="1">
      <c r="A3" s="255">
        <v>45376</v>
      </c>
      <c r="B3" s="152">
        <v>0.40625</v>
      </c>
      <c r="C3" s="153" t="s">
        <v>47</v>
      </c>
      <c r="D3" s="43" t="s">
        <v>18</v>
      </c>
      <c r="E3" s="44" t="s">
        <v>18</v>
      </c>
      <c r="F3" s="31" t="s">
        <v>18</v>
      </c>
      <c r="G3" s="45" t="s">
        <v>18</v>
      </c>
      <c r="H3" s="46" t="s">
        <v>18</v>
      </c>
      <c r="I3" s="33" t="s">
        <v>18</v>
      </c>
      <c r="J3" s="47" t="s">
        <v>18</v>
      </c>
      <c r="K3" s="35" t="e">
        <f>IF(ISBLANK(J3),-90,(-((J3)-SUM(M3:R3,L3))))</f>
        <v>#VALUE!</v>
      </c>
      <c r="L3" s="48" t="s">
        <v>18</v>
      </c>
      <c r="M3" s="49" t="s">
        <v>18</v>
      </c>
      <c r="N3" s="50" t="s">
        <v>18</v>
      </c>
      <c r="O3" s="93" t="s">
        <v>18</v>
      </c>
      <c r="P3" s="104" t="s">
        <v>18</v>
      </c>
      <c r="Q3" s="49"/>
      <c r="R3" s="51"/>
      <c r="S3" s="236" t="s">
        <v>48</v>
      </c>
      <c r="T3" s="237"/>
      <c r="U3" s="237"/>
      <c r="V3" s="237"/>
      <c r="W3" s="238"/>
      <c r="X3" s="46">
        <v>50</v>
      </c>
      <c r="Y3" s="154" t="s">
        <v>18</v>
      </c>
      <c r="Z3" s="155" t="s">
        <v>18</v>
      </c>
      <c r="AA3" s="156" t="s">
        <v>18</v>
      </c>
      <c r="AB3" s="157" t="s">
        <v>18</v>
      </c>
      <c r="AC3" s="158" t="s">
        <v>18</v>
      </c>
      <c r="AD3" s="159" t="s">
        <v>18</v>
      </c>
      <c r="AE3" s="160" t="s">
        <v>18</v>
      </c>
      <c r="AF3" s="161" t="s">
        <v>18</v>
      </c>
      <c r="AG3" s="162" t="s">
        <v>18</v>
      </c>
      <c r="AH3" s="163" t="s">
        <v>18</v>
      </c>
      <c r="AI3" s="164" t="s">
        <v>18</v>
      </c>
      <c r="AJ3" s="165" t="s">
        <v>18</v>
      </c>
    </row>
    <row r="4" spans="1:36" s="40" customFormat="1" ht="26.25" customHeight="1">
      <c r="A4" s="255">
        <v>45376</v>
      </c>
      <c r="B4" s="27">
        <v>0.41666666666666669</v>
      </c>
      <c r="C4" s="166" t="s">
        <v>49</v>
      </c>
      <c r="D4" s="29">
        <v>4153</v>
      </c>
      <c r="E4" s="30">
        <v>4163</v>
      </c>
      <c r="F4" s="31">
        <f t="shared" ref="F4:F16" si="0">IF(ISBLANK(E4),0,(E4-D4+1))</f>
        <v>11</v>
      </c>
      <c r="G4" s="32">
        <v>1</v>
      </c>
      <c r="H4" s="32">
        <v>0</v>
      </c>
      <c r="I4" s="33">
        <f t="shared" ref="I4:I16" si="1">F4-H4-G4</f>
        <v>10</v>
      </c>
      <c r="J4" s="167">
        <f>10+0</f>
        <v>10</v>
      </c>
      <c r="K4" s="35">
        <f>IF(ISBLANK(J4),-90,(-((J4)-SUM(M4:R4,L4))))</f>
        <v>1</v>
      </c>
      <c r="L4" s="168">
        <v>4</v>
      </c>
      <c r="M4" s="37">
        <v>0</v>
      </c>
      <c r="N4" s="38">
        <v>1</v>
      </c>
      <c r="O4" s="92">
        <v>6</v>
      </c>
      <c r="P4" s="108">
        <v>0</v>
      </c>
      <c r="Q4" s="37">
        <v>0</v>
      </c>
      <c r="R4" s="39">
        <v>0</v>
      </c>
      <c r="S4" s="224" t="s">
        <v>50</v>
      </c>
      <c r="T4" s="225"/>
      <c r="U4" s="225"/>
      <c r="V4" s="225"/>
      <c r="W4" s="226"/>
      <c r="X4" s="46" t="s">
        <v>18</v>
      </c>
      <c r="Y4" s="154"/>
      <c r="Z4" s="155" t="s">
        <v>51</v>
      </c>
      <c r="AA4" s="156"/>
      <c r="AB4" s="157">
        <f t="shared" ref="AB4:AB16" si="2">Y4+AA4</f>
        <v>0</v>
      </c>
      <c r="AC4" s="158"/>
      <c r="AD4" s="159" t="s">
        <v>51</v>
      </c>
      <c r="AE4" s="160"/>
      <c r="AF4" s="161">
        <f t="shared" ref="AF4:AF16" si="3">AC4+AE4</f>
        <v>0</v>
      </c>
      <c r="AG4" s="162"/>
      <c r="AH4" s="163" t="s">
        <v>51</v>
      </c>
      <c r="AI4" s="164"/>
      <c r="AJ4" s="165">
        <f t="shared" ref="AJ4:AJ16" si="4">AG4+AI4</f>
        <v>0</v>
      </c>
    </row>
    <row r="5" spans="1:36" s="40" customFormat="1" ht="26.25" customHeight="1">
      <c r="A5" s="255">
        <v>45376</v>
      </c>
      <c r="B5" s="27">
        <v>0.4375</v>
      </c>
      <c r="C5" s="166" t="s">
        <v>52</v>
      </c>
      <c r="D5" s="29">
        <v>4164</v>
      </c>
      <c r="E5" s="30">
        <v>4183</v>
      </c>
      <c r="F5" s="31">
        <f t="shared" si="0"/>
        <v>20</v>
      </c>
      <c r="G5" s="32">
        <v>1</v>
      </c>
      <c r="H5" s="32">
        <v>5</v>
      </c>
      <c r="I5" s="33">
        <f t="shared" si="1"/>
        <v>14</v>
      </c>
      <c r="J5" s="167">
        <f>14+5</f>
        <v>19</v>
      </c>
      <c r="K5" s="35">
        <f t="shared" ref="K5:K41" si="5">IF(ISBLANK(J5),-90,(-((J5)-SUM(M5:R5,L5))))</f>
        <v>0</v>
      </c>
      <c r="L5" s="168">
        <v>10</v>
      </c>
      <c r="M5" s="37">
        <v>0</v>
      </c>
      <c r="N5" s="38">
        <v>0</v>
      </c>
      <c r="O5" s="92">
        <v>5</v>
      </c>
      <c r="P5" s="108">
        <v>3</v>
      </c>
      <c r="Q5" s="37">
        <v>1</v>
      </c>
      <c r="R5" s="39">
        <v>0</v>
      </c>
      <c r="S5" s="224" t="s">
        <v>53</v>
      </c>
      <c r="T5" s="225"/>
      <c r="U5" s="225"/>
      <c r="V5" s="225"/>
      <c r="W5" s="226"/>
      <c r="X5" s="46" t="s">
        <v>18</v>
      </c>
      <c r="Y5" s="154"/>
      <c r="Z5" s="155" t="s">
        <v>51</v>
      </c>
      <c r="AA5" s="156"/>
      <c r="AB5" s="157">
        <f t="shared" si="2"/>
        <v>0</v>
      </c>
      <c r="AC5" s="158"/>
      <c r="AD5" s="159" t="s">
        <v>51</v>
      </c>
      <c r="AE5" s="160"/>
      <c r="AF5" s="161">
        <f t="shared" si="3"/>
        <v>0</v>
      </c>
      <c r="AG5" s="162"/>
      <c r="AH5" s="163" t="s">
        <v>51</v>
      </c>
      <c r="AI5" s="164"/>
      <c r="AJ5" s="165">
        <f t="shared" si="4"/>
        <v>0</v>
      </c>
    </row>
    <row r="6" spans="1:36" s="40" customFormat="1" ht="26.25" customHeight="1">
      <c r="A6" s="255">
        <v>45376</v>
      </c>
      <c r="B6" s="27">
        <v>0.45833333333333331</v>
      </c>
      <c r="C6" s="166" t="s">
        <v>92</v>
      </c>
      <c r="D6" s="29">
        <v>4184</v>
      </c>
      <c r="E6" s="30">
        <v>4199</v>
      </c>
      <c r="F6" s="31">
        <f t="shared" si="0"/>
        <v>16</v>
      </c>
      <c r="G6" s="32">
        <v>0</v>
      </c>
      <c r="H6" s="32">
        <v>2</v>
      </c>
      <c r="I6" s="33">
        <f t="shared" si="1"/>
        <v>14</v>
      </c>
      <c r="J6" s="167">
        <f>14+2</f>
        <v>16</v>
      </c>
      <c r="K6" s="35">
        <f t="shared" si="5"/>
        <v>0</v>
      </c>
      <c r="L6" s="168">
        <v>9</v>
      </c>
      <c r="M6" s="37">
        <v>0</v>
      </c>
      <c r="N6" s="38">
        <v>1</v>
      </c>
      <c r="O6" s="92">
        <v>4</v>
      </c>
      <c r="P6" s="108">
        <v>2</v>
      </c>
      <c r="Q6" s="37">
        <v>0</v>
      </c>
      <c r="R6" s="39">
        <v>0</v>
      </c>
      <c r="S6" s="224" t="s">
        <v>55</v>
      </c>
      <c r="T6" s="225"/>
      <c r="U6" s="225"/>
      <c r="V6" s="225"/>
      <c r="W6" s="226"/>
      <c r="X6" s="46" t="s">
        <v>18</v>
      </c>
      <c r="Y6" s="154"/>
      <c r="Z6" s="155" t="s">
        <v>51</v>
      </c>
      <c r="AA6" s="156"/>
      <c r="AB6" s="157">
        <f t="shared" si="2"/>
        <v>0</v>
      </c>
      <c r="AC6" s="158"/>
      <c r="AD6" s="159" t="s">
        <v>51</v>
      </c>
      <c r="AE6" s="160"/>
      <c r="AF6" s="161">
        <f t="shared" si="3"/>
        <v>0</v>
      </c>
      <c r="AG6" s="162"/>
      <c r="AH6" s="163" t="s">
        <v>51</v>
      </c>
      <c r="AI6" s="164"/>
      <c r="AJ6" s="165">
        <f t="shared" si="4"/>
        <v>0</v>
      </c>
    </row>
    <row r="7" spans="1:36" s="40" customFormat="1" ht="26.25" customHeight="1">
      <c r="A7" s="255">
        <v>45376</v>
      </c>
      <c r="B7" s="27">
        <v>0.46875</v>
      </c>
      <c r="C7" s="166" t="s">
        <v>56</v>
      </c>
      <c r="D7" s="29">
        <v>4200</v>
      </c>
      <c r="E7" s="30">
        <v>4213</v>
      </c>
      <c r="F7" s="31">
        <f t="shared" si="0"/>
        <v>14</v>
      </c>
      <c r="G7" s="32">
        <v>0</v>
      </c>
      <c r="H7" s="32">
        <v>2</v>
      </c>
      <c r="I7" s="33">
        <f t="shared" si="1"/>
        <v>12</v>
      </c>
      <c r="J7" s="167">
        <f>12+2</f>
        <v>14</v>
      </c>
      <c r="K7" s="35">
        <f t="shared" si="5"/>
        <v>0</v>
      </c>
      <c r="L7" s="168">
        <v>8</v>
      </c>
      <c r="M7" s="37">
        <v>0</v>
      </c>
      <c r="N7" s="38">
        <v>1</v>
      </c>
      <c r="O7" s="92">
        <v>3</v>
      </c>
      <c r="P7" s="108">
        <v>2</v>
      </c>
      <c r="Q7" s="37">
        <v>0</v>
      </c>
      <c r="R7" s="39">
        <v>0</v>
      </c>
      <c r="S7" s="224" t="s">
        <v>57</v>
      </c>
      <c r="T7" s="225"/>
      <c r="U7" s="225"/>
      <c r="V7" s="225"/>
      <c r="W7" s="226"/>
      <c r="X7" s="46" t="s">
        <v>18</v>
      </c>
      <c r="Y7" s="154"/>
      <c r="Z7" s="155" t="s">
        <v>51</v>
      </c>
      <c r="AA7" s="156"/>
      <c r="AB7" s="157">
        <f t="shared" si="2"/>
        <v>0</v>
      </c>
      <c r="AC7" s="158"/>
      <c r="AD7" s="159" t="s">
        <v>51</v>
      </c>
      <c r="AE7" s="160"/>
      <c r="AF7" s="161">
        <f t="shared" si="3"/>
        <v>0</v>
      </c>
      <c r="AG7" s="162"/>
      <c r="AH7" s="163" t="s">
        <v>51</v>
      </c>
      <c r="AI7" s="164"/>
      <c r="AJ7" s="165">
        <f t="shared" si="4"/>
        <v>0</v>
      </c>
    </row>
    <row r="8" spans="1:36" s="40" customFormat="1" ht="26.25" customHeight="1">
      <c r="A8" s="255">
        <v>45376</v>
      </c>
      <c r="B8" s="27">
        <v>0.47916666666666669</v>
      </c>
      <c r="C8" s="166" t="s">
        <v>58</v>
      </c>
      <c r="D8" s="29">
        <v>4214</v>
      </c>
      <c r="E8" s="30">
        <v>4226</v>
      </c>
      <c r="F8" s="31">
        <f t="shared" si="0"/>
        <v>13</v>
      </c>
      <c r="G8" s="32">
        <v>0</v>
      </c>
      <c r="H8" s="32">
        <v>2</v>
      </c>
      <c r="I8" s="33">
        <f t="shared" si="1"/>
        <v>11</v>
      </c>
      <c r="J8" s="167">
        <f>11+2</f>
        <v>13</v>
      </c>
      <c r="K8" s="35">
        <f t="shared" si="5"/>
        <v>0</v>
      </c>
      <c r="L8" s="168">
        <v>8</v>
      </c>
      <c r="M8" s="37">
        <v>0</v>
      </c>
      <c r="N8" s="38">
        <v>1</v>
      </c>
      <c r="O8" s="92">
        <v>4</v>
      </c>
      <c r="P8" s="108">
        <v>0</v>
      </c>
      <c r="Q8" s="37">
        <v>0</v>
      </c>
      <c r="R8" s="39">
        <v>0</v>
      </c>
      <c r="S8" s="227"/>
      <c r="T8" s="228"/>
      <c r="U8" s="228"/>
      <c r="V8" s="228"/>
      <c r="W8" s="229"/>
      <c r="X8" s="46" t="s">
        <v>18</v>
      </c>
      <c r="Y8" s="154"/>
      <c r="Z8" s="155" t="s">
        <v>51</v>
      </c>
      <c r="AA8" s="156"/>
      <c r="AB8" s="157">
        <f t="shared" si="2"/>
        <v>0</v>
      </c>
      <c r="AC8" s="158"/>
      <c r="AD8" s="159" t="s">
        <v>51</v>
      </c>
      <c r="AE8" s="160"/>
      <c r="AF8" s="161">
        <f t="shared" si="3"/>
        <v>0</v>
      </c>
      <c r="AG8" s="162"/>
      <c r="AH8" s="163" t="s">
        <v>51</v>
      </c>
      <c r="AI8" s="164"/>
      <c r="AJ8" s="165">
        <f t="shared" si="4"/>
        <v>0</v>
      </c>
    </row>
    <row r="9" spans="1:36" s="40" customFormat="1" ht="26.25" customHeight="1">
      <c r="A9" s="255">
        <v>45376</v>
      </c>
      <c r="B9" s="27">
        <v>0.5</v>
      </c>
      <c r="C9" s="166" t="s">
        <v>47</v>
      </c>
      <c r="D9" s="29">
        <v>4227</v>
      </c>
      <c r="E9" s="30">
        <v>4240</v>
      </c>
      <c r="F9" s="31">
        <f t="shared" si="0"/>
        <v>14</v>
      </c>
      <c r="G9" s="32">
        <v>0</v>
      </c>
      <c r="H9" s="32">
        <v>2</v>
      </c>
      <c r="I9" s="33">
        <f t="shared" si="1"/>
        <v>12</v>
      </c>
      <c r="J9" s="167">
        <f>12+2</f>
        <v>14</v>
      </c>
      <c r="K9" s="35">
        <f t="shared" si="5"/>
        <v>0</v>
      </c>
      <c r="L9" s="168">
        <v>10</v>
      </c>
      <c r="M9" s="37">
        <v>0</v>
      </c>
      <c r="N9" s="38">
        <v>2</v>
      </c>
      <c r="O9" s="92">
        <v>2</v>
      </c>
      <c r="P9" s="108">
        <v>0</v>
      </c>
      <c r="Q9" s="37">
        <v>0</v>
      </c>
      <c r="R9" s="39">
        <v>0</v>
      </c>
      <c r="S9" s="224" t="s">
        <v>59</v>
      </c>
      <c r="T9" s="225"/>
      <c r="U9" s="225"/>
      <c r="V9" s="225"/>
      <c r="W9" s="226"/>
      <c r="X9" s="46" t="s">
        <v>18</v>
      </c>
      <c r="Y9" s="154"/>
      <c r="Z9" s="155" t="s">
        <v>51</v>
      </c>
      <c r="AA9" s="156"/>
      <c r="AB9" s="157">
        <f t="shared" si="2"/>
        <v>0</v>
      </c>
      <c r="AC9" s="158"/>
      <c r="AD9" s="159" t="s">
        <v>51</v>
      </c>
      <c r="AE9" s="160"/>
      <c r="AF9" s="161">
        <f t="shared" si="3"/>
        <v>0</v>
      </c>
      <c r="AG9" s="162"/>
      <c r="AH9" s="163" t="s">
        <v>51</v>
      </c>
      <c r="AI9" s="164"/>
      <c r="AJ9" s="165">
        <f t="shared" si="4"/>
        <v>0</v>
      </c>
    </row>
    <row r="10" spans="1:36" s="40" customFormat="1" ht="26.25" customHeight="1">
      <c r="A10" s="255">
        <v>45376</v>
      </c>
      <c r="B10" s="27">
        <v>0.52083333333333337</v>
      </c>
      <c r="C10" s="166" t="s">
        <v>52</v>
      </c>
      <c r="D10" s="29">
        <v>4241</v>
      </c>
      <c r="E10" s="30">
        <v>4246</v>
      </c>
      <c r="F10" s="31">
        <f t="shared" si="0"/>
        <v>6</v>
      </c>
      <c r="G10" s="32">
        <v>0</v>
      </c>
      <c r="H10" s="32">
        <v>0</v>
      </c>
      <c r="I10" s="33">
        <f t="shared" si="1"/>
        <v>6</v>
      </c>
      <c r="J10" s="167">
        <f>6+0</f>
        <v>6</v>
      </c>
      <c r="K10" s="35">
        <f t="shared" si="5"/>
        <v>0</v>
      </c>
      <c r="L10" s="168">
        <v>5</v>
      </c>
      <c r="M10" s="37">
        <v>0</v>
      </c>
      <c r="N10" s="38">
        <v>0</v>
      </c>
      <c r="O10" s="92">
        <v>0</v>
      </c>
      <c r="P10" s="108">
        <v>1</v>
      </c>
      <c r="Q10" s="37">
        <v>0</v>
      </c>
      <c r="R10" s="39">
        <v>0</v>
      </c>
      <c r="S10" s="224" t="s">
        <v>60</v>
      </c>
      <c r="T10" s="225"/>
      <c r="U10" s="225"/>
      <c r="V10" s="225"/>
      <c r="W10" s="226"/>
      <c r="X10" s="46" t="s">
        <v>18</v>
      </c>
      <c r="Y10" s="154"/>
      <c r="Z10" s="155" t="s">
        <v>51</v>
      </c>
      <c r="AA10" s="156"/>
      <c r="AB10" s="157">
        <f t="shared" si="2"/>
        <v>0</v>
      </c>
      <c r="AC10" s="158"/>
      <c r="AD10" s="159" t="s">
        <v>51</v>
      </c>
      <c r="AE10" s="160"/>
      <c r="AF10" s="161">
        <f t="shared" si="3"/>
        <v>0</v>
      </c>
      <c r="AG10" s="162"/>
      <c r="AH10" s="163" t="s">
        <v>51</v>
      </c>
      <c r="AI10" s="164"/>
      <c r="AJ10" s="165">
        <f t="shared" si="4"/>
        <v>0</v>
      </c>
    </row>
    <row r="11" spans="1:36" s="40" customFormat="1" ht="26.25" customHeight="1">
      <c r="A11" s="255">
        <v>45376</v>
      </c>
      <c r="B11" s="27">
        <v>4.1666666666666664E-2</v>
      </c>
      <c r="C11" s="166" t="s">
        <v>61</v>
      </c>
      <c r="D11" s="29">
        <v>4247</v>
      </c>
      <c r="E11" s="30">
        <v>4260</v>
      </c>
      <c r="F11" s="31">
        <f t="shared" si="0"/>
        <v>14</v>
      </c>
      <c r="G11" s="32">
        <v>1</v>
      </c>
      <c r="H11" s="32">
        <v>1</v>
      </c>
      <c r="I11" s="33">
        <f t="shared" si="1"/>
        <v>12</v>
      </c>
      <c r="J11" s="167">
        <f>12+1</f>
        <v>13</v>
      </c>
      <c r="K11" s="35">
        <f t="shared" si="5"/>
        <v>0</v>
      </c>
      <c r="L11" s="168">
        <v>8</v>
      </c>
      <c r="M11" s="37">
        <v>0</v>
      </c>
      <c r="N11" s="38">
        <v>0</v>
      </c>
      <c r="O11" s="92">
        <v>5</v>
      </c>
      <c r="P11" s="108">
        <v>0</v>
      </c>
      <c r="Q11" s="37">
        <v>0</v>
      </c>
      <c r="R11" s="39">
        <v>0</v>
      </c>
      <c r="S11" s="224" t="s">
        <v>62</v>
      </c>
      <c r="T11" s="225"/>
      <c r="U11" s="225"/>
      <c r="V11" s="225"/>
      <c r="W11" s="226"/>
      <c r="X11" s="46" t="s">
        <v>18</v>
      </c>
      <c r="Y11" s="154"/>
      <c r="Z11" s="155" t="s">
        <v>51</v>
      </c>
      <c r="AA11" s="156"/>
      <c r="AB11" s="157">
        <f t="shared" si="2"/>
        <v>0</v>
      </c>
      <c r="AC11" s="158"/>
      <c r="AD11" s="159" t="s">
        <v>51</v>
      </c>
      <c r="AE11" s="160"/>
      <c r="AF11" s="161">
        <f t="shared" si="3"/>
        <v>0</v>
      </c>
      <c r="AG11" s="162"/>
      <c r="AH11" s="163" t="s">
        <v>51</v>
      </c>
      <c r="AI11" s="164"/>
      <c r="AJ11" s="165">
        <f t="shared" si="4"/>
        <v>0</v>
      </c>
    </row>
    <row r="12" spans="1:36" s="40" customFormat="1" ht="26.25" customHeight="1">
      <c r="A12" s="255">
        <v>45376</v>
      </c>
      <c r="B12" s="27">
        <v>6.25E-2</v>
      </c>
      <c r="C12" s="166" t="s">
        <v>92</v>
      </c>
      <c r="D12" s="29">
        <v>4261</v>
      </c>
      <c r="E12" s="30">
        <v>4268</v>
      </c>
      <c r="F12" s="31">
        <f t="shared" si="0"/>
        <v>8</v>
      </c>
      <c r="G12" s="32">
        <v>0</v>
      </c>
      <c r="H12" s="32">
        <v>0</v>
      </c>
      <c r="I12" s="33">
        <f t="shared" si="1"/>
        <v>8</v>
      </c>
      <c r="J12" s="167">
        <f>8+0</f>
        <v>8</v>
      </c>
      <c r="K12" s="35">
        <f t="shared" si="5"/>
        <v>0</v>
      </c>
      <c r="L12" s="168">
        <v>6</v>
      </c>
      <c r="M12" s="37">
        <v>0</v>
      </c>
      <c r="N12" s="38">
        <v>0</v>
      </c>
      <c r="O12" s="92">
        <v>2</v>
      </c>
      <c r="P12" s="108">
        <v>0</v>
      </c>
      <c r="Q12" s="37">
        <v>0</v>
      </c>
      <c r="R12" s="39">
        <v>0</v>
      </c>
      <c r="S12" s="224" t="s">
        <v>63</v>
      </c>
      <c r="T12" s="225"/>
      <c r="U12" s="225"/>
      <c r="V12" s="225"/>
      <c r="W12" s="226"/>
      <c r="X12" s="46" t="s">
        <v>18</v>
      </c>
      <c r="Y12" s="154"/>
      <c r="Z12" s="155" t="s">
        <v>51</v>
      </c>
      <c r="AA12" s="156"/>
      <c r="AB12" s="157">
        <f t="shared" si="2"/>
        <v>0</v>
      </c>
      <c r="AC12" s="158"/>
      <c r="AD12" s="159" t="s">
        <v>51</v>
      </c>
      <c r="AE12" s="160"/>
      <c r="AF12" s="161">
        <f t="shared" si="3"/>
        <v>0</v>
      </c>
      <c r="AG12" s="162"/>
      <c r="AH12" s="163" t="s">
        <v>51</v>
      </c>
      <c r="AI12" s="164"/>
      <c r="AJ12" s="165">
        <f t="shared" si="4"/>
        <v>0</v>
      </c>
    </row>
    <row r="13" spans="1:36" s="40" customFormat="1" ht="26.25" customHeight="1">
      <c r="A13" s="255">
        <v>45376</v>
      </c>
      <c r="B13" s="27">
        <v>8.3333333333333329E-2</v>
      </c>
      <c r="C13" s="166" t="s">
        <v>64</v>
      </c>
      <c r="D13" s="29">
        <v>4269</v>
      </c>
      <c r="E13" s="30">
        <v>4288</v>
      </c>
      <c r="F13" s="31">
        <f t="shared" si="0"/>
        <v>20</v>
      </c>
      <c r="G13" s="32">
        <v>0</v>
      </c>
      <c r="H13" s="32">
        <v>6</v>
      </c>
      <c r="I13" s="33">
        <f t="shared" si="1"/>
        <v>14</v>
      </c>
      <c r="J13" s="167">
        <f>14+6</f>
        <v>20</v>
      </c>
      <c r="K13" s="35">
        <f t="shared" si="5"/>
        <v>0</v>
      </c>
      <c r="L13" s="168">
        <v>10</v>
      </c>
      <c r="M13" s="37">
        <v>0</v>
      </c>
      <c r="N13" s="38">
        <v>0</v>
      </c>
      <c r="O13" s="92">
        <v>8</v>
      </c>
      <c r="P13" s="108">
        <v>2</v>
      </c>
      <c r="Q13" s="37">
        <v>0</v>
      </c>
      <c r="R13" s="39">
        <v>0</v>
      </c>
      <c r="S13" s="224" t="s">
        <v>65</v>
      </c>
      <c r="T13" s="225"/>
      <c r="U13" s="225"/>
      <c r="V13" s="225"/>
      <c r="W13" s="226"/>
      <c r="X13" s="46" t="s">
        <v>18</v>
      </c>
      <c r="Y13" s="154"/>
      <c r="Z13" s="155" t="s">
        <v>51</v>
      </c>
      <c r="AA13" s="156"/>
      <c r="AB13" s="157">
        <f t="shared" si="2"/>
        <v>0</v>
      </c>
      <c r="AC13" s="158"/>
      <c r="AD13" s="159" t="s">
        <v>51</v>
      </c>
      <c r="AE13" s="160"/>
      <c r="AF13" s="161">
        <f t="shared" si="3"/>
        <v>0</v>
      </c>
      <c r="AG13" s="162"/>
      <c r="AH13" s="163" t="s">
        <v>51</v>
      </c>
      <c r="AI13" s="164"/>
      <c r="AJ13" s="165">
        <f t="shared" si="4"/>
        <v>0</v>
      </c>
    </row>
    <row r="14" spans="1:36" s="40" customFormat="1" ht="26.25" customHeight="1">
      <c r="A14" s="255">
        <v>45376</v>
      </c>
      <c r="B14" s="27">
        <v>0.125</v>
      </c>
      <c r="C14" s="166" t="s">
        <v>66</v>
      </c>
      <c r="D14" s="29">
        <v>4289</v>
      </c>
      <c r="E14" s="30">
        <v>4307</v>
      </c>
      <c r="F14" s="31">
        <f t="shared" si="0"/>
        <v>19</v>
      </c>
      <c r="G14" s="32">
        <v>5</v>
      </c>
      <c r="H14" s="32">
        <v>3</v>
      </c>
      <c r="I14" s="33">
        <f t="shared" si="1"/>
        <v>11</v>
      </c>
      <c r="J14" s="167">
        <f>11+3</f>
        <v>14</v>
      </c>
      <c r="K14" s="35">
        <f t="shared" si="5"/>
        <v>0</v>
      </c>
      <c r="L14" s="168">
        <v>8</v>
      </c>
      <c r="M14" s="37">
        <v>0</v>
      </c>
      <c r="N14" s="38">
        <v>2</v>
      </c>
      <c r="O14" s="92">
        <v>1</v>
      </c>
      <c r="P14" s="108">
        <v>3</v>
      </c>
      <c r="Q14" s="37">
        <v>0</v>
      </c>
      <c r="R14" s="39">
        <v>0</v>
      </c>
      <c r="S14" s="224" t="s">
        <v>67</v>
      </c>
      <c r="T14" s="225"/>
      <c r="U14" s="225"/>
      <c r="V14" s="225"/>
      <c r="W14" s="226"/>
      <c r="X14" s="46" t="s">
        <v>18</v>
      </c>
      <c r="Y14" s="154"/>
      <c r="Z14" s="155" t="s">
        <v>51</v>
      </c>
      <c r="AA14" s="156"/>
      <c r="AB14" s="157">
        <f t="shared" si="2"/>
        <v>0</v>
      </c>
      <c r="AC14" s="158"/>
      <c r="AD14" s="159" t="s">
        <v>51</v>
      </c>
      <c r="AE14" s="160"/>
      <c r="AF14" s="161">
        <f t="shared" si="3"/>
        <v>0</v>
      </c>
      <c r="AG14" s="162"/>
      <c r="AH14" s="163" t="s">
        <v>51</v>
      </c>
      <c r="AI14" s="164"/>
      <c r="AJ14" s="165">
        <f t="shared" si="4"/>
        <v>0</v>
      </c>
    </row>
    <row r="15" spans="1:36" s="40" customFormat="1" ht="42.75" customHeight="1">
      <c r="A15" s="255">
        <v>45376</v>
      </c>
      <c r="B15" s="152">
        <v>0.125</v>
      </c>
      <c r="C15" s="153" t="s">
        <v>68</v>
      </c>
      <c r="D15" s="43" t="s">
        <v>18</v>
      </c>
      <c r="E15" s="44" t="s">
        <v>18</v>
      </c>
      <c r="F15" s="31" t="s">
        <v>18</v>
      </c>
      <c r="G15" s="45" t="s">
        <v>18</v>
      </c>
      <c r="H15" s="46" t="s">
        <v>18</v>
      </c>
      <c r="I15" s="33" t="s">
        <v>18</v>
      </c>
      <c r="J15" s="47" t="s">
        <v>18</v>
      </c>
      <c r="K15" s="35" t="e">
        <f t="shared" si="5"/>
        <v>#VALUE!</v>
      </c>
      <c r="L15" s="48" t="s">
        <v>18</v>
      </c>
      <c r="M15" s="49" t="s">
        <v>18</v>
      </c>
      <c r="N15" s="50" t="s">
        <v>18</v>
      </c>
      <c r="O15" s="93" t="s">
        <v>18</v>
      </c>
      <c r="P15" s="104" t="s">
        <v>18</v>
      </c>
      <c r="Q15" s="49"/>
      <c r="R15" s="51"/>
      <c r="S15" s="230" t="s">
        <v>69</v>
      </c>
      <c r="T15" s="231"/>
      <c r="U15" s="231"/>
      <c r="V15" s="231"/>
      <c r="W15" s="232"/>
      <c r="X15" s="46">
        <v>65</v>
      </c>
      <c r="Y15" s="154" t="s">
        <v>18</v>
      </c>
      <c r="Z15" s="155" t="s">
        <v>18</v>
      </c>
      <c r="AA15" s="156" t="s">
        <v>18</v>
      </c>
      <c r="AB15" s="157" t="s">
        <v>18</v>
      </c>
      <c r="AC15" s="158" t="s">
        <v>18</v>
      </c>
      <c r="AD15" s="159" t="s">
        <v>18</v>
      </c>
      <c r="AE15" s="160" t="s">
        <v>18</v>
      </c>
      <c r="AF15" s="161" t="s">
        <v>18</v>
      </c>
      <c r="AG15" s="162" t="s">
        <v>18</v>
      </c>
      <c r="AH15" s="163" t="s">
        <v>18</v>
      </c>
      <c r="AI15" s="164" t="s">
        <v>18</v>
      </c>
      <c r="AJ15" s="165" t="s">
        <v>18</v>
      </c>
    </row>
    <row r="16" spans="1:36" s="40" customFormat="1" ht="26.25" customHeight="1">
      <c r="A16" s="255">
        <v>45376</v>
      </c>
      <c r="B16" s="27">
        <v>0.16666666666666666</v>
      </c>
      <c r="C16" s="166" t="s">
        <v>61</v>
      </c>
      <c r="D16" s="29">
        <v>4308</v>
      </c>
      <c r="E16" s="30">
        <v>4328</v>
      </c>
      <c r="F16" s="31">
        <f t="shared" si="0"/>
        <v>21</v>
      </c>
      <c r="G16" s="32">
        <v>2</v>
      </c>
      <c r="H16" s="32">
        <v>4</v>
      </c>
      <c r="I16" s="33">
        <f t="shared" si="1"/>
        <v>15</v>
      </c>
      <c r="J16" s="167">
        <f>15+4</f>
        <v>19</v>
      </c>
      <c r="K16" s="35">
        <f t="shared" si="5"/>
        <v>0</v>
      </c>
      <c r="L16" s="168">
        <v>11</v>
      </c>
      <c r="M16" s="37">
        <v>0</v>
      </c>
      <c r="N16" s="38">
        <v>5</v>
      </c>
      <c r="O16" s="92">
        <v>3</v>
      </c>
      <c r="P16" s="108">
        <v>0</v>
      </c>
      <c r="Q16" s="37">
        <v>0</v>
      </c>
      <c r="R16" s="39">
        <v>0</v>
      </c>
      <c r="S16" s="224" t="s">
        <v>70</v>
      </c>
      <c r="T16" s="225"/>
      <c r="U16" s="225"/>
      <c r="V16" s="225"/>
      <c r="W16" s="226"/>
      <c r="X16" s="46" t="s">
        <v>18</v>
      </c>
      <c r="Y16" s="154"/>
      <c r="Z16" s="155" t="s">
        <v>51</v>
      </c>
      <c r="AA16" s="156"/>
      <c r="AB16" s="157">
        <f t="shared" si="2"/>
        <v>0</v>
      </c>
      <c r="AC16" s="158"/>
      <c r="AD16" s="159" t="s">
        <v>51</v>
      </c>
      <c r="AE16" s="160"/>
      <c r="AF16" s="161">
        <f t="shared" si="3"/>
        <v>0</v>
      </c>
      <c r="AG16" s="162"/>
      <c r="AH16" s="163" t="s">
        <v>51</v>
      </c>
      <c r="AI16" s="164"/>
      <c r="AJ16" s="165">
        <f t="shared" si="4"/>
        <v>0</v>
      </c>
    </row>
    <row r="17" spans="1:36" s="40" customFormat="1" ht="40.5" customHeight="1" thickBot="1">
      <c r="A17" s="255">
        <v>45376</v>
      </c>
      <c r="B17" s="152" t="s">
        <v>71</v>
      </c>
      <c r="C17" s="153" t="s">
        <v>68</v>
      </c>
      <c r="D17" s="43" t="s">
        <v>18</v>
      </c>
      <c r="E17" s="44" t="s">
        <v>18</v>
      </c>
      <c r="F17" s="31" t="s">
        <v>18</v>
      </c>
      <c r="G17" s="45" t="s">
        <v>18</v>
      </c>
      <c r="H17" s="46" t="s">
        <v>18</v>
      </c>
      <c r="I17" s="33" t="s">
        <v>18</v>
      </c>
      <c r="J17" s="47" t="s">
        <v>18</v>
      </c>
      <c r="K17" s="35" t="e">
        <f t="shared" si="5"/>
        <v>#VALUE!</v>
      </c>
      <c r="L17" s="48" t="s">
        <v>18</v>
      </c>
      <c r="M17" s="49" t="s">
        <v>18</v>
      </c>
      <c r="N17" s="50" t="s">
        <v>18</v>
      </c>
      <c r="O17" s="93" t="s">
        <v>18</v>
      </c>
      <c r="P17" s="104" t="s">
        <v>18</v>
      </c>
      <c r="Q17" s="49"/>
      <c r="R17" s="51"/>
      <c r="S17" s="233" t="s">
        <v>72</v>
      </c>
      <c r="T17" s="234"/>
      <c r="U17" s="234"/>
      <c r="V17" s="234"/>
      <c r="W17" s="235"/>
      <c r="X17" s="46">
        <v>65</v>
      </c>
      <c r="Y17" s="154" t="s">
        <v>18</v>
      </c>
      <c r="Z17" s="155" t="s">
        <v>18</v>
      </c>
      <c r="AA17" s="156" t="s">
        <v>18</v>
      </c>
      <c r="AB17" s="157" t="s">
        <v>18</v>
      </c>
      <c r="AC17" s="158" t="s">
        <v>18</v>
      </c>
      <c r="AD17" s="159" t="s">
        <v>18</v>
      </c>
      <c r="AE17" s="160" t="s">
        <v>18</v>
      </c>
      <c r="AF17" s="161" t="s">
        <v>18</v>
      </c>
      <c r="AG17" s="162" t="s">
        <v>18</v>
      </c>
      <c r="AH17" s="163" t="s">
        <v>18</v>
      </c>
      <c r="AI17" s="164" t="s">
        <v>18</v>
      </c>
      <c r="AJ17" s="165" t="s">
        <v>18</v>
      </c>
    </row>
    <row r="18" spans="1:36" s="40" customFormat="1" ht="26.25" customHeight="1">
      <c r="A18" s="255">
        <v>45377</v>
      </c>
      <c r="B18" s="27">
        <v>0.41666666666666669</v>
      </c>
      <c r="C18" s="166" t="s">
        <v>73</v>
      </c>
      <c r="D18" s="29">
        <v>4330</v>
      </c>
      <c r="E18" s="30">
        <v>4333</v>
      </c>
      <c r="F18" s="31">
        <f t="shared" ref="F18:F89" si="6">IF(ISBLANK(E18),0,(E18-D18+1))</f>
        <v>4</v>
      </c>
      <c r="G18" s="32">
        <v>1</v>
      </c>
      <c r="H18" s="32">
        <v>0</v>
      </c>
      <c r="I18" s="33">
        <f t="shared" ref="I18:I81" si="7">F18-H18-G18</f>
        <v>3</v>
      </c>
      <c r="J18" s="167">
        <f>3+0</f>
        <v>3</v>
      </c>
      <c r="K18" s="35">
        <f t="shared" si="5"/>
        <v>0</v>
      </c>
      <c r="L18" s="168">
        <v>2</v>
      </c>
      <c r="M18" s="37">
        <v>0</v>
      </c>
      <c r="N18" s="38">
        <v>0</v>
      </c>
      <c r="O18" s="92">
        <v>1</v>
      </c>
      <c r="P18" s="108">
        <v>0</v>
      </c>
      <c r="Q18" s="37">
        <v>0</v>
      </c>
      <c r="R18" s="39">
        <v>0</v>
      </c>
      <c r="S18" s="221" t="s">
        <v>74</v>
      </c>
      <c r="T18" s="222"/>
      <c r="U18" s="222"/>
      <c r="V18" s="222"/>
      <c r="W18" s="223"/>
      <c r="X18" s="46" t="s">
        <v>18</v>
      </c>
      <c r="Y18" s="154"/>
      <c r="Z18" s="155" t="s">
        <v>51</v>
      </c>
      <c r="AA18" s="156"/>
      <c r="AB18" s="157">
        <f t="shared" ref="AB18:AB81" si="8">Y18+AA18</f>
        <v>0</v>
      </c>
      <c r="AC18" s="158"/>
      <c r="AD18" s="159" t="s">
        <v>51</v>
      </c>
      <c r="AE18" s="160"/>
      <c r="AF18" s="161">
        <f t="shared" ref="AF18:AF81" si="9">AC18+AE18</f>
        <v>0</v>
      </c>
      <c r="AG18" s="162"/>
      <c r="AH18" s="163" t="s">
        <v>51</v>
      </c>
      <c r="AI18" s="164"/>
      <c r="AJ18" s="165">
        <f t="shared" ref="AJ18:AJ81" si="10">AG18+AI18</f>
        <v>0</v>
      </c>
    </row>
    <row r="19" spans="1:36" s="40" customFormat="1" ht="26.25" customHeight="1">
      <c r="A19" s="255">
        <v>45377</v>
      </c>
      <c r="B19" s="27">
        <v>0.45833333333333331</v>
      </c>
      <c r="C19" s="166" t="s">
        <v>56</v>
      </c>
      <c r="D19" s="29">
        <v>4334</v>
      </c>
      <c r="E19" s="30">
        <v>4347</v>
      </c>
      <c r="F19" s="31">
        <f t="shared" si="6"/>
        <v>14</v>
      </c>
      <c r="G19" s="32">
        <v>1</v>
      </c>
      <c r="H19" s="32">
        <v>8</v>
      </c>
      <c r="I19" s="33">
        <f t="shared" si="7"/>
        <v>5</v>
      </c>
      <c r="J19" s="167">
        <f>5+8</f>
        <v>13</v>
      </c>
      <c r="K19" s="35">
        <f t="shared" si="5"/>
        <v>0</v>
      </c>
      <c r="L19" s="168">
        <v>7</v>
      </c>
      <c r="M19" s="37">
        <v>0</v>
      </c>
      <c r="N19" s="38">
        <v>0</v>
      </c>
      <c r="O19" s="92">
        <v>2</v>
      </c>
      <c r="P19" s="108">
        <v>4</v>
      </c>
      <c r="Q19" s="37">
        <v>0</v>
      </c>
      <c r="R19" s="39">
        <v>0</v>
      </c>
      <c r="S19" s="221" t="s">
        <v>75</v>
      </c>
      <c r="T19" s="222"/>
      <c r="U19" s="222"/>
      <c r="V19" s="222"/>
      <c r="W19" s="223"/>
      <c r="X19" s="46" t="s">
        <v>18</v>
      </c>
      <c r="Y19" s="154"/>
      <c r="Z19" s="155" t="s">
        <v>51</v>
      </c>
      <c r="AA19" s="156"/>
      <c r="AB19" s="157">
        <f t="shared" si="8"/>
        <v>0</v>
      </c>
      <c r="AC19" s="158"/>
      <c r="AD19" s="159" t="s">
        <v>51</v>
      </c>
      <c r="AE19" s="160"/>
      <c r="AF19" s="161">
        <f t="shared" si="9"/>
        <v>0</v>
      </c>
      <c r="AG19" s="162"/>
      <c r="AH19" s="163" t="s">
        <v>51</v>
      </c>
      <c r="AI19" s="164"/>
      <c r="AJ19" s="165">
        <f t="shared" si="10"/>
        <v>0</v>
      </c>
    </row>
    <row r="20" spans="1:36" s="40" customFormat="1" ht="26.25" customHeight="1">
      <c r="A20" s="255">
        <v>45377</v>
      </c>
      <c r="B20" s="27">
        <v>0.5</v>
      </c>
      <c r="C20" s="166" t="s">
        <v>76</v>
      </c>
      <c r="D20" s="29">
        <v>4348</v>
      </c>
      <c r="E20" s="30">
        <v>4352</v>
      </c>
      <c r="F20" s="31">
        <f t="shared" si="6"/>
        <v>5</v>
      </c>
      <c r="G20" s="32">
        <v>0</v>
      </c>
      <c r="H20" s="32">
        <v>1</v>
      </c>
      <c r="I20" s="33">
        <f t="shared" si="7"/>
        <v>4</v>
      </c>
      <c r="J20" s="167">
        <f>4+1</f>
        <v>5</v>
      </c>
      <c r="K20" s="35">
        <f t="shared" si="5"/>
        <v>0</v>
      </c>
      <c r="L20" s="168">
        <v>3</v>
      </c>
      <c r="M20" s="37">
        <v>0</v>
      </c>
      <c r="N20" s="38">
        <v>0</v>
      </c>
      <c r="O20" s="92">
        <v>2</v>
      </c>
      <c r="P20" s="108">
        <v>0</v>
      </c>
      <c r="Q20" s="37">
        <v>0</v>
      </c>
      <c r="R20" s="39">
        <v>0</v>
      </c>
      <c r="S20" s="242" t="s">
        <v>77</v>
      </c>
      <c r="T20" s="243"/>
      <c r="U20" s="243"/>
      <c r="V20" s="243"/>
      <c r="W20" s="244"/>
      <c r="X20" s="46" t="s">
        <v>18</v>
      </c>
      <c r="Y20" s="154"/>
      <c r="Z20" s="155" t="s">
        <v>51</v>
      </c>
      <c r="AA20" s="156"/>
      <c r="AB20" s="157">
        <f t="shared" si="8"/>
        <v>0</v>
      </c>
      <c r="AC20" s="158"/>
      <c r="AD20" s="159" t="s">
        <v>51</v>
      </c>
      <c r="AE20" s="160"/>
      <c r="AF20" s="161">
        <f t="shared" si="9"/>
        <v>0</v>
      </c>
      <c r="AG20" s="162"/>
      <c r="AH20" s="163" t="s">
        <v>51</v>
      </c>
      <c r="AI20" s="164"/>
      <c r="AJ20" s="165">
        <f t="shared" si="10"/>
        <v>0</v>
      </c>
    </row>
    <row r="21" spans="1:36" s="40" customFormat="1" ht="26.25" customHeight="1">
      <c r="A21" s="255">
        <v>45377</v>
      </c>
      <c r="B21" s="27">
        <v>0.52083333333333337</v>
      </c>
      <c r="C21" s="166" t="s">
        <v>64</v>
      </c>
      <c r="D21" s="29">
        <v>4353</v>
      </c>
      <c r="E21" s="30">
        <v>4365</v>
      </c>
      <c r="F21" s="31">
        <f t="shared" si="6"/>
        <v>13</v>
      </c>
      <c r="G21" s="32">
        <v>0</v>
      </c>
      <c r="H21" s="32">
        <v>3</v>
      </c>
      <c r="I21" s="33">
        <f t="shared" si="7"/>
        <v>10</v>
      </c>
      <c r="J21" s="167">
        <f>10+3</f>
        <v>13</v>
      </c>
      <c r="K21" s="35">
        <f t="shared" si="5"/>
        <v>1</v>
      </c>
      <c r="L21" s="168">
        <v>5</v>
      </c>
      <c r="M21" s="37">
        <v>0</v>
      </c>
      <c r="N21" s="38">
        <v>1</v>
      </c>
      <c r="O21" s="92">
        <v>5</v>
      </c>
      <c r="P21" s="108">
        <v>3</v>
      </c>
      <c r="Q21" s="37">
        <v>0</v>
      </c>
      <c r="R21" s="39">
        <v>0</v>
      </c>
      <c r="S21" s="245"/>
      <c r="T21" s="246"/>
      <c r="U21" s="246"/>
      <c r="V21" s="246"/>
      <c r="W21" s="247"/>
      <c r="X21" s="46" t="s">
        <v>18</v>
      </c>
      <c r="Y21" s="154"/>
      <c r="Z21" s="155" t="s">
        <v>51</v>
      </c>
      <c r="AA21" s="156"/>
      <c r="AB21" s="157">
        <f t="shared" si="8"/>
        <v>0</v>
      </c>
      <c r="AC21" s="158"/>
      <c r="AD21" s="159" t="s">
        <v>51</v>
      </c>
      <c r="AE21" s="160"/>
      <c r="AF21" s="161">
        <f t="shared" si="9"/>
        <v>0</v>
      </c>
      <c r="AG21" s="162"/>
      <c r="AH21" s="163" t="s">
        <v>51</v>
      </c>
      <c r="AI21" s="164"/>
      <c r="AJ21" s="165">
        <f t="shared" si="10"/>
        <v>0</v>
      </c>
    </row>
    <row r="22" spans="1:36" s="40" customFormat="1" ht="26.25" customHeight="1">
      <c r="A22" s="255">
        <v>45377</v>
      </c>
      <c r="B22" s="27">
        <v>0.53125</v>
      </c>
      <c r="C22" s="166" t="s">
        <v>78</v>
      </c>
      <c r="D22" s="29">
        <v>4366</v>
      </c>
      <c r="E22" s="30">
        <v>4372</v>
      </c>
      <c r="F22" s="31">
        <f t="shared" si="6"/>
        <v>7</v>
      </c>
      <c r="G22" s="32">
        <v>0</v>
      </c>
      <c r="H22" s="32">
        <v>2</v>
      </c>
      <c r="I22" s="33">
        <f t="shared" si="7"/>
        <v>5</v>
      </c>
      <c r="J22" s="167">
        <f>5+2</f>
        <v>7</v>
      </c>
      <c r="K22" s="35">
        <f t="shared" si="5"/>
        <v>0</v>
      </c>
      <c r="L22" s="168">
        <v>4</v>
      </c>
      <c r="M22" s="37">
        <v>0</v>
      </c>
      <c r="N22" s="38">
        <v>0</v>
      </c>
      <c r="O22" s="92">
        <v>1</v>
      </c>
      <c r="P22" s="108">
        <v>1</v>
      </c>
      <c r="Q22" s="37">
        <v>0</v>
      </c>
      <c r="R22" s="39">
        <v>1</v>
      </c>
      <c r="S22" s="239" t="s">
        <v>79</v>
      </c>
      <c r="T22" s="240"/>
      <c r="U22" s="240"/>
      <c r="V22" s="240"/>
      <c r="W22" s="241"/>
      <c r="X22" s="46" t="s">
        <v>18</v>
      </c>
      <c r="Y22" s="154"/>
      <c r="Z22" s="155" t="s">
        <v>51</v>
      </c>
      <c r="AA22" s="156"/>
      <c r="AB22" s="157">
        <f t="shared" si="8"/>
        <v>0</v>
      </c>
      <c r="AC22" s="158"/>
      <c r="AD22" s="159" t="s">
        <v>51</v>
      </c>
      <c r="AE22" s="160"/>
      <c r="AF22" s="161">
        <f t="shared" si="9"/>
        <v>0</v>
      </c>
      <c r="AG22" s="162"/>
      <c r="AH22" s="163" t="s">
        <v>51</v>
      </c>
      <c r="AI22" s="164"/>
      <c r="AJ22" s="165">
        <f t="shared" si="10"/>
        <v>0</v>
      </c>
    </row>
    <row r="23" spans="1:36" s="40" customFormat="1" ht="26.25" customHeight="1">
      <c r="A23" s="255">
        <v>45377</v>
      </c>
      <c r="B23" s="27">
        <v>4.1666666666666664E-2</v>
      </c>
      <c r="C23" s="166" t="s">
        <v>52</v>
      </c>
      <c r="D23" s="29">
        <v>4373</v>
      </c>
      <c r="E23" s="30">
        <v>4386</v>
      </c>
      <c r="F23" s="31">
        <f t="shared" si="6"/>
        <v>14</v>
      </c>
      <c r="G23" s="32">
        <v>0</v>
      </c>
      <c r="H23" s="32">
        <v>2</v>
      </c>
      <c r="I23" s="33">
        <f t="shared" si="7"/>
        <v>12</v>
      </c>
      <c r="J23" s="167">
        <f>12+2</f>
        <v>14</v>
      </c>
      <c r="K23" s="35">
        <f t="shared" si="5"/>
        <v>1</v>
      </c>
      <c r="L23" s="168">
        <v>9</v>
      </c>
      <c r="M23" s="37">
        <v>0</v>
      </c>
      <c r="N23" s="38">
        <v>0</v>
      </c>
      <c r="O23" s="92">
        <v>4</v>
      </c>
      <c r="P23" s="108">
        <v>2</v>
      </c>
      <c r="Q23" s="37">
        <v>0</v>
      </c>
      <c r="R23" s="39">
        <v>0</v>
      </c>
      <c r="S23" s="221" t="s">
        <v>80</v>
      </c>
      <c r="T23" s="222"/>
      <c r="U23" s="222"/>
      <c r="V23" s="222"/>
      <c r="W23" s="223"/>
      <c r="X23" s="46" t="s">
        <v>18</v>
      </c>
      <c r="Y23" s="154"/>
      <c r="Z23" s="155" t="s">
        <v>51</v>
      </c>
      <c r="AA23" s="156"/>
      <c r="AB23" s="157">
        <f t="shared" si="8"/>
        <v>0</v>
      </c>
      <c r="AC23" s="158"/>
      <c r="AD23" s="159" t="s">
        <v>51</v>
      </c>
      <c r="AE23" s="160"/>
      <c r="AF23" s="161">
        <f t="shared" si="9"/>
        <v>0</v>
      </c>
      <c r="AG23" s="162"/>
      <c r="AH23" s="163" t="s">
        <v>51</v>
      </c>
      <c r="AI23" s="164"/>
      <c r="AJ23" s="165">
        <f t="shared" si="10"/>
        <v>0</v>
      </c>
    </row>
    <row r="24" spans="1:36" s="40" customFormat="1" ht="26.25" customHeight="1">
      <c r="A24" s="255">
        <v>45377</v>
      </c>
      <c r="B24" s="27">
        <v>5.2083333333333336E-2</v>
      </c>
      <c r="C24" s="166" t="s">
        <v>78</v>
      </c>
      <c r="D24" s="29">
        <v>4387</v>
      </c>
      <c r="E24" s="30">
        <v>4393</v>
      </c>
      <c r="F24" s="31">
        <f t="shared" si="6"/>
        <v>7</v>
      </c>
      <c r="G24" s="32">
        <v>0</v>
      </c>
      <c r="H24" s="32">
        <v>3</v>
      </c>
      <c r="I24" s="33">
        <f t="shared" si="7"/>
        <v>4</v>
      </c>
      <c r="J24" s="167">
        <f>4+3</f>
        <v>7</v>
      </c>
      <c r="K24" s="35">
        <f t="shared" si="5"/>
        <v>0</v>
      </c>
      <c r="L24" s="168">
        <v>5</v>
      </c>
      <c r="M24" s="37">
        <v>0</v>
      </c>
      <c r="N24" s="38">
        <v>0</v>
      </c>
      <c r="O24" s="92">
        <v>1</v>
      </c>
      <c r="P24" s="108">
        <v>1</v>
      </c>
      <c r="Q24" s="37">
        <v>0</v>
      </c>
      <c r="R24" s="39">
        <v>0</v>
      </c>
      <c r="S24" s="239" t="s">
        <v>81</v>
      </c>
      <c r="T24" s="240"/>
      <c r="U24" s="240"/>
      <c r="V24" s="240"/>
      <c r="W24" s="241"/>
      <c r="X24" s="46" t="s">
        <v>18</v>
      </c>
      <c r="Y24" s="154"/>
      <c r="Z24" s="155" t="s">
        <v>51</v>
      </c>
      <c r="AA24" s="156"/>
      <c r="AB24" s="157">
        <f t="shared" si="8"/>
        <v>0</v>
      </c>
      <c r="AC24" s="158"/>
      <c r="AD24" s="159" t="s">
        <v>51</v>
      </c>
      <c r="AE24" s="160"/>
      <c r="AF24" s="161">
        <f t="shared" si="9"/>
        <v>0</v>
      </c>
      <c r="AG24" s="162"/>
      <c r="AH24" s="163" t="s">
        <v>51</v>
      </c>
      <c r="AI24" s="164"/>
      <c r="AJ24" s="165">
        <f t="shared" si="10"/>
        <v>0</v>
      </c>
    </row>
    <row r="25" spans="1:36" s="40" customFormat="1" ht="26.25" customHeight="1">
      <c r="A25" s="255">
        <v>45377</v>
      </c>
      <c r="B25" s="27">
        <v>6.25E-2</v>
      </c>
      <c r="C25" s="166" t="s">
        <v>82</v>
      </c>
      <c r="D25" s="29">
        <v>4394</v>
      </c>
      <c r="E25" s="30">
        <v>4397</v>
      </c>
      <c r="F25" s="31">
        <f t="shared" si="6"/>
        <v>4</v>
      </c>
      <c r="G25" s="32">
        <v>0</v>
      </c>
      <c r="H25" s="32">
        <v>0</v>
      </c>
      <c r="I25" s="33">
        <f t="shared" si="7"/>
        <v>4</v>
      </c>
      <c r="J25" s="167">
        <f>4+0</f>
        <v>4</v>
      </c>
      <c r="K25" s="35">
        <f t="shared" si="5"/>
        <v>0</v>
      </c>
      <c r="L25" s="168">
        <v>1</v>
      </c>
      <c r="M25" s="37">
        <v>0</v>
      </c>
      <c r="N25" s="38">
        <v>1</v>
      </c>
      <c r="O25" s="92">
        <v>2</v>
      </c>
      <c r="P25" s="108">
        <v>0</v>
      </c>
      <c r="Q25" s="37">
        <v>0</v>
      </c>
      <c r="R25" s="39">
        <v>0</v>
      </c>
      <c r="S25" s="242" t="s">
        <v>83</v>
      </c>
      <c r="T25" s="243"/>
      <c r="U25" s="243"/>
      <c r="V25" s="243"/>
      <c r="W25" s="244"/>
      <c r="X25" s="46" t="s">
        <v>18</v>
      </c>
      <c r="Y25" s="154"/>
      <c r="Z25" s="155" t="s">
        <v>51</v>
      </c>
      <c r="AA25" s="156"/>
      <c r="AB25" s="157">
        <f t="shared" si="8"/>
        <v>0</v>
      </c>
      <c r="AC25" s="158"/>
      <c r="AD25" s="159" t="s">
        <v>51</v>
      </c>
      <c r="AE25" s="160"/>
      <c r="AF25" s="161">
        <f t="shared" si="9"/>
        <v>0</v>
      </c>
      <c r="AG25" s="162"/>
      <c r="AH25" s="163" t="s">
        <v>51</v>
      </c>
      <c r="AI25" s="164"/>
      <c r="AJ25" s="165">
        <f t="shared" si="10"/>
        <v>0</v>
      </c>
    </row>
    <row r="26" spans="1:36" s="40" customFormat="1" ht="26.25" customHeight="1">
      <c r="A26" s="255">
        <v>45377</v>
      </c>
      <c r="B26" s="27">
        <v>8.3333333333333329E-2</v>
      </c>
      <c r="C26" s="166" t="s">
        <v>61</v>
      </c>
      <c r="D26" s="29">
        <v>4398</v>
      </c>
      <c r="E26" s="30">
        <v>4416</v>
      </c>
      <c r="F26" s="31">
        <f t="shared" si="6"/>
        <v>19</v>
      </c>
      <c r="G26" s="32">
        <v>1</v>
      </c>
      <c r="H26" s="32">
        <v>4</v>
      </c>
      <c r="I26" s="33">
        <f t="shared" si="7"/>
        <v>14</v>
      </c>
      <c r="J26" s="167">
        <f>14+4</f>
        <v>18</v>
      </c>
      <c r="K26" s="35">
        <f t="shared" si="5"/>
        <v>0</v>
      </c>
      <c r="L26" s="168">
        <v>9</v>
      </c>
      <c r="M26" s="37">
        <v>0</v>
      </c>
      <c r="N26" s="38">
        <v>1</v>
      </c>
      <c r="O26" s="92">
        <v>5</v>
      </c>
      <c r="P26" s="108">
        <v>3</v>
      </c>
      <c r="Q26" s="37">
        <v>0</v>
      </c>
      <c r="R26" s="39">
        <v>0</v>
      </c>
      <c r="S26" s="245"/>
      <c r="T26" s="246"/>
      <c r="U26" s="246"/>
      <c r="V26" s="246"/>
      <c r="W26" s="247"/>
      <c r="X26" s="46" t="s">
        <v>18</v>
      </c>
      <c r="Y26" s="154"/>
      <c r="Z26" s="155" t="s">
        <v>51</v>
      </c>
      <c r="AA26" s="156"/>
      <c r="AB26" s="157">
        <f t="shared" si="8"/>
        <v>0</v>
      </c>
      <c r="AC26" s="158"/>
      <c r="AD26" s="159" t="s">
        <v>51</v>
      </c>
      <c r="AE26" s="160"/>
      <c r="AF26" s="161">
        <f t="shared" si="9"/>
        <v>0</v>
      </c>
      <c r="AG26" s="162"/>
      <c r="AH26" s="163" t="s">
        <v>51</v>
      </c>
      <c r="AI26" s="164"/>
      <c r="AJ26" s="165">
        <f t="shared" si="10"/>
        <v>0</v>
      </c>
    </row>
    <row r="27" spans="1:36" s="40" customFormat="1" ht="26.25" customHeight="1">
      <c r="A27" s="255">
        <v>45377</v>
      </c>
      <c r="B27" s="27">
        <v>0.10416666666666667</v>
      </c>
      <c r="C27" s="166" t="s">
        <v>78</v>
      </c>
      <c r="D27" s="29">
        <v>4417</v>
      </c>
      <c r="E27" s="30">
        <v>4438</v>
      </c>
      <c r="F27" s="31">
        <f t="shared" si="6"/>
        <v>22</v>
      </c>
      <c r="G27" s="176">
        <v>2</v>
      </c>
      <c r="H27" s="32">
        <v>5</v>
      </c>
      <c r="I27" s="33">
        <f t="shared" si="7"/>
        <v>15</v>
      </c>
      <c r="J27" s="167">
        <f>15+5</f>
        <v>20</v>
      </c>
      <c r="K27" s="35">
        <f t="shared" si="5"/>
        <v>0</v>
      </c>
      <c r="L27" s="168">
        <v>12</v>
      </c>
      <c r="M27" s="37">
        <v>0</v>
      </c>
      <c r="N27" s="38">
        <v>0</v>
      </c>
      <c r="O27" s="92">
        <v>6</v>
      </c>
      <c r="P27" s="108">
        <v>2</v>
      </c>
      <c r="Q27" s="37">
        <v>0</v>
      </c>
      <c r="R27" s="39">
        <v>0</v>
      </c>
      <c r="S27" s="239" t="s">
        <v>81</v>
      </c>
      <c r="T27" s="240"/>
      <c r="U27" s="240"/>
      <c r="V27" s="240"/>
      <c r="W27" s="241"/>
      <c r="X27" s="46" t="s">
        <v>18</v>
      </c>
      <c r="Y27" s="154"/>
      <c r="Z27" s="155" t="s">
        <v>51</v>
      </c>
      <c r="AA27" s="156"/>
      <c r="AB27" s="157">
        <f t="shared" si="8"/>
        <v>0</v>
      </c>
      <c r="AC27" s="158"/>
      <c r="AD27" s="159" t="s">
        <v>51</v>
      </c>
      <c r="AE27" s="160"/>
      <c r="AF27" s="161">
        <f t="shared" si="9"/>
        <v>0</v>
      </c>
      <c r="AG27" s="162"/>
      <c r="AH27" s="163" t="s">
        <v>51</v>
      </c>
      <c r="AI27" s="164"/>
      <c r="AJ27" s="165">
        <f t="shared" si="10"/>
        <v>0</v>
      </c>
    </row>
    <row r="28" spans="1:36" s="40" customFormat="1" ht="26.25" customHeight="1">
      <c r="A28" s="255">
        <v>45377</v>
      </c>
      <c r="B28" s="27">
        <v>0.125</v>
      </c>
      <c r="C28" s="166" t="s">
        <v>84</v>
      </c>
      <c r="D28" s="29">
        <v>4439</v>
      </c>
      <c r="E28" s="30">
        <v>4453</v>
      </c>
      <c r="F28" s="31">
        <f t="shared" si="6"/>
        <v>15</v>
      </c>
      <c r="G28" s="177">
        <v>0</v>
      </c>
      <c r="H28" s="32">
        <v>6</v>
      </c>
      <c r="I28" s="33">
        <f t="shared" si="7"/>
        <v>9</v>
      </c>
      <c r="J28" s="167">
        <f>10+6</f>
        <v>16</v>
      </c>
      <c r="K28" s="35">
        <f t="shared" si="5"/>
        <v>0</v>
      </c>
      <c r="L28" s="168">
        <v>5</v>
      </c>
      <c r="M28" s="195">
        <v>8</v>
      </c>
      <c r="N28" s="38">
        <v>0</v>
      </c>
      <c r="O28" s="92">
        <v>2</v>
      </c>
      <c r="P28" s="108">
        <v>0</v>
      </c>
      <c r="Q28" s="37">
        <v>0</v>
      </c>
      <c r="R28" s="39">
        <v>1</v>
      </c>
      <c r="S28" s="221" t="s">
        <v>85</v>
      </c>
      <c r="T28" s="222"/>
      <c r="U28" s="222"/>
      <c r="V28" s="222"/>
      <c r="W28" s="223"/>
      <c r="X28" s="46" t="s">
        <v>18</v>
      </c>
      <c r="Y28" s="154"/>
      <c r="Z28" s="155" t="s">
        <v>51</v>
      </c>
      <c r="AA28" s="156"/>
      <c r="AB28" s="157">
        <f t="shared" si="8"/>
        <v>0</v>
      </c>
      <c r="AC28" s="158"/>
      <c r="AD28" s="159" t="s">
        <v>51</v>
      </c>
      <c r="AE28" s="160"/>
      <c r="AF28" s="161">
        <f t="shared" si="9"/>
        <v>0</v>
      </c>
      <c r="AG28" s="162"/>
      <c r="AH28" s="163" t="s">
        <v>51</v>
      </c>
      <c r="AI28" s="164"/>
      <c r="AJ28" s="165">
        <f t="shared" si="10"/>
        <v>0</v>
      </c>
    </row>
    <row r="29" spans="1:36" s="40" customFormat="1" ht="26.25" customHeight="1">
      <c r="A29" s="255">
        <v>45377</v>
      </c>
      <c r="B29" s="27">
        <v>0.16666666666666666</v>
      </c>
      <c r="C29" s="166" t="s">
        <v>61</v>
      </c>
      <c r="D29" s="29">
        <v>4454</v>
      </c>
      <c r="E29" s="30">
        <v>4462</v>
      </c>
      <c r="F29" s="31">
        <f t="shared" si="6"/>
        <v>9</v>
      </c>
      <c r="G29" s="32">
        <v>0</v>
      </c>
      <c r="H29" s="32">
        <v>1</v>
      </c>
      <c r="I29" s="33">
        <f t="shared" si="7"/>
        <v>8</v>
      </c>
      <c r="J29" s="167">
        <f>8+1</f>
        <v>9</v>
      </c>
      <c r="K29" s="35">
        <f t="shared" si="5"/>
        <v>0</v>
      </c>
      <c r="L29" s="168">
        <v>2</v>
      </c>
      <c r="M29" s="37">
        <v>0</v>
      </c>
      <c r="N29" s="38">
        <v>0</v>
      </c>
      <c r="O29" s="92">
        <v>6</v>
      </c>
      <c r="P29" s="108">
        <v>1</v>
      </c>
      <c r="Q29" s="37">
        <v>0</v>
      </c>
      <c r="R29" s="39">
        <v>0</v>
      </c>
      <c r="S29" s="245"/>
      <c r="T29" s="246"/>
      <c r="U29" s="246"/>
      <c r="V29" s="246"/>
      <c r="W29" s="247"/>
      <c r="X29" s="46" t="s">
        <v>18</v>
      </c>
      <c r="Y29" s="154"/>
      <c r="Z29" s="155" t="s">
        <v>51</v>
      </c>
      <c r="AA29" s="156"/>
      <c r="AB29" s="157">
        <f t="shared" si="8"/>
        <v>0</v>
      </c>
      <c r="AC29" s="158"/>
      <c r="AD29" s="159" t="s">
        <v>51</v>
      </c>
      <c r="AE29" s="160"/>
      <c r="AF29" s="161">
        <f t="shared" si="9"/>
        <v>0</v>
      </c>
      <c r="AG29" s="162"/>
      <c r="AH29" s="163" t="s">
        <v>51</v>
      </c>
      <c r="AI29" s="164"/>
      <c r="AJ29" s="165">
        <f t="shared" si="10"/>
        <v>0</v>
      </c>
    </row>
    <row r="30" spans="1:36" s="40" customFormat="1" ht="26.25" customHeight="1">
      <c r="A30" s="255">
        <v>45377</v>
      </c>
      <c r="B30" s="27">
        <v>0.1875</v>
      </c>
      <c r="C30" s="166" t="s">
        <v>78</v>
      </c>
      <c r="D30" s="29">
        <v>4463</v>
      </c>
      <c r="E30" s="30">
        <v>4469</v>
      </c>
      <c r="F30" s="31">
        <f t="shared" si="6"/>
        <v>7</v>
      </c>
      <c r="G30" s="32">
        <v>0</v>
      </c>
      <c r="H30" s="32">
        <v>0</v>
      </c>
      <c r="I30" s="33">
        <f t="shared" si="7"/>
        <v>7</v>
      </c>
      <c r="J30" s="167">
        <f>7+0</f>
        <v>7</v>
      </c>
      <c r="K30" s="35">
        <f t="shared" si="5"/>
        <v>0</v>
      </c>
      <c r="L30" s="168">
        <v>1</v>
      </c>
      <c r="M30" s="37">
        <v>0</v>
      </c>
      <c r="N30" s="38">
        <v>3</v>
      </c>
      <c r="O30" s="92">
        <v>3</v>
      </c>
      <c r="P30" s="108">
        <v>0</v>
      </c>
      <c r="Q30" s="37">
        <v>0</v>
      </c>
      <c r="R30" s="39">
        <v>0</v>
      </c>
      <c r="S30" s="239" t="s">
        <v>81</v>
      </c>
      <c r="T30" s="240"/>
      <c r="U30" s="240"/>
      <c r="V30" s="240"/>
      <c r="W30" s="241"/>
      <c r="X30" s="46" t="s">
        <v>18</v>
      </c>
      <c r="Y30" s="154"/>
      <c r="Z30" s="155" t="s">
        <v>51</v>
      </c>
      <c r="AA30" s="156"/>
      <c r="AB30" s="157">
        <f t="shared" si="8"/>
        <v>0</v>
      </c>
      <c r="AC30" s="158"/>
      <c r="AD30" s="159" t="s">
        <v>51</v>
      </c>
      <c r="AE30" s="160"/>
      <c r="AF30" s="161">
        <f t="shared" si="9"/>
        <v>0</v>
      </c>
      <c r="AG30" s="162"/>
      <c r="AH30" s="163" t="s">
        <v>51</v>
      </c>
      <c r="AI30" s="164"/>
      <c r="AJ30" s="165">
        <f t="shared" si="10"/>
        <v>0</v>
      </c>
    </row>
    <row r="31" spans="1:36" s="40" customFormat="1" ht="26.25" customHeight="1">
      <c r="A31" s="120">
        <v>45378</v>
      </c>
      <c r="B31" s="27">
        <v>0.45833333333333331</v>
      </c>
      <c r="C31" s="166" t="s">
        <v>52</v>
      </c>
      <c r="D31" s="29">
        <v>4507</v>
      </c>
      <c r="E31" s="30">
        <v>4513</v>
      </c>
      <c r="F31" s="31">
        <f t="shared" si="6"/>
        <v>7</v>
      </c>
      <c r="G31" s="32">
        <v>2</v>
      </c>
      <c r="H31" s="32">
        <v>1</v>
      </c>
      <c r="I31" s="33">
        <f t="shared" si="7"/>
        <v>4</v>
      </c>
      <c r="J31" s="167">
        <f>4+1</f>
        <v>5</v>
      </c>
      <c r="K31" s="35">
        <f t="shared" si="5"/>
        <v>0</v>
      </c>
      <c r="L31" s="168">
        <v>3</v>
      </c>
      <c r="M31" s="37">
        <v>0</v>
      </c>
      <c r="N31" s="38">
        <v>0</v>
      </c>
      <c r="O31" s="92">
        <v>1</v>
      </c>
      <c r="P31" s="108">
        <v>1</v>
      </c>
      <c r="Q31" s="178">
        <v>0</v>
      </c>
      <c r="R31" s="179">
        <v>0</v>
      </c>
      <c r="S31" s="213" t="s">
        <v>86</v>
      </c>
      <c r="T31" s="214"/>
      <c r="U31" s="214"/>
      <c r="V31" s="214"/>
      <c r="W31" s="214"/>
      <c r="X31" s="46" t="s">
        <v>18</v>
      </c>
      <c r="Y31" s="154"/>
      <c r="Z31" s="155" t="s">
        <v>51</v>
      </c>
      <c r="AA31" s="156"/>
      <c r="AB31" s="157">
        <f t="shared" si="8"/>
        <v>0</v>
      </c>
      <c r="AC31" s="158"/>
      <c r="AD31" s="159" t="s">
        <v>51</v>
      </c>
      <c r="AE31" s="160"/>
      <c r="AF31" s="161">
        <f t="shared" si="9"/>
        <v>0</v>
      </c>
      <c r="AG31" s="162"/>
      <c r="AH31" s="163" t="s">
        <v>51</v>
      </c>
      <c r="AI31" s="164"/>
      <c r="AJ31" s="165">
        <f t="shared" si="10"/>
        <v>0</v>
      </c>
    </row>
    <row r="32" spans="1:36" s="40" customFormat="1" ht="26.25" customHeight="1">
      <c r="A32" s="120">
        <v>45378</v>
      </c>
      <c r="B32" s="27">
        <v>0.5</v>
      </c>
      <c r="C32" s="166" t="s">
        <v>87</v>
      </c>
      <c r="D32" s="29">
        <v>4514</v>
      </c>
      <c r="E32" s="30">
        <v>4516</v>
      </c>
      <c r="F32" s="31">
        <f t="shared" si="6"/>
        <v>3</v>
      </c>
      <c r="G32" s="32">
        <v>0</v>
      </c>
      <c r="H32" s="32">
        <v>0</v>
      </c>
      <c r="I32" s="33">
        <f t="shared" si="7"/>
        <v>3</v>
      </c>
      <c r="J32" s="167">
        <f>3+0</f>
        <v>3</v>
      </c>
      <c r="K32" s="35">
        <f t="shared" si="5"/>
        <v>0</v>
      </c>
      <c r="L32" s="168">
        <v>1</v>
      </c>
      <c r="M32" s="37">
        <v>0</v>
      </c>
      <c r="N32" s="38">
        <v>0</v>
      </c>
      <c r="O32" s="92">
        <v>2</v>
      </c>
      <c r="P32" s="108">
        <v>0</v>
      </c>
      <c r="Q32" s="178">
        <v>0</v>
      </c>
      <c r="R32" s="179">
        <v>0</v>
      </c>
      <c r="S32" s="213">
        <v>0</v>
      </c>
      <c r="T32" s="214"/>
      <c r="U32" s="214"/>
      <c r="V32" s="214"/>
      <c r="W32" s="214"/>
      <c r="X32" s="46" t="s">
        <v>18</v>
      </c>
      <c r="Y32" s="154"/>
      <c r="Z32" s="155" t="s">
        <v>51</v>
      </c>
      <c r="AA32" s="156"/>
      <c r="AB32" s="157">
        <f t="shared" si="8"/>
        <v>0</v>
      </c>
      <c r="AC32" s="158"/>
      <c r="AD32" s="159" t="s">
        <v>51</v>
      </c>
      <c r="AE32" s="160"/>
      <c r="AF32" s="161">
        <f t="shared" si="9"/>
        <v>0</v>
      </c>
      <c r="AG32" s="162"/>
      <c r="AH32" s="163" t="s">
        <v>51</v>
      </c>
      <c r="AI32" s="164"/>
      <c r="AJ32" s="165">
        <f t="shared" si="10"/>
        <v>0</v>
      </c>
    </row>
    <row r="33" spans="1:36" s="40" customFormat="1" ht="26.25" customHeight="1">
      <c r="A33" s="120">
        <v>45378</v>
      </c>
      <c r="B33" s="27">
        <v>0.51041666666666663</v>
      </c>
      <c r="C33" s="166" t="s">
        <v>88</v>
      </c>
      <c r="D33" s="29">
        <v>4517</v>
      </c>
      <c r="E33" s="30">
        <v>4525</v>
      </c>
      <c r="F33" s="31">
        <f t="shared" si="6"/>
        <v>9</v>
      </c>
      <c r="G33" s="32">
        <v>0</v>
      </c>
      <c r="H33" s="32">
        <v>1</v>
      </c>
      <c r="I33" s="33">
        <f t="shared" si="7"/>
        <v>8</v>
      </c>
      <c r="J33" s="167">
        <f>8+1</f>
        <v>9</v>
      </c>
      <c r="K33" s="35">
        <f t="shared" si="5"/>
        <v>0</v>
      </c>
      <c r="L33" s="168">
        <v>6</v>
      </c>
      <c r="M33" s="37">
        <v>0</v>
      </c>
      <c r="N33" s="38">
        <v>1</v>
      </c>
      <c r="O33" s="92">
        <v>2</v>
      </c>
      <c r="P33" s="108">
        <v>0</v>
      </c>
      <c r="Q33" s="178">
        <v>0</v>
      </c>
      <c r="R33" s="179">
        <v>0</v>
      </c>
      <c r="S33" s="213">
        <v>0</v>
      </c>
      <c r="T33" s="214"/>
      <c r="U33" s="214"/>
      <c r="V33" s="214"/>
      <c r="W33" s="214"/>
      <c r="X33" s="46" t="s">
        <v>18</v>
      </c>
      <c r="Y33" s="154"/>
      <c r="Z33" s="155" t="s">
        <v>51</v>
      </c>
      <c r="AA33" s="156"/>
      <c r="AB33" s="157">
        <f t="shared" si="8"/>
        <v>0</v>
      </c>
      <c r="AC33" s="158"/>
      <c r="AD33" s="159" t="s">
        <v>51</v>
      </c>
      <c r="AE33" s="160"/>
      <c r="AF33" s="161">
        <f t="shared" si="9"/>
        <v>0</v>
      </c>
      <c r="AG33" s="162"/>
      <c r="AH33" s="163" t="s">
        <v>51</v>
      </c>
      <c r="AI33" s="164"/>
      <c r="AJ33" s="165">
        <f t="shared" si="10"/>
        <v>0</v>
      </c>
    </row>
    <row r="34" spans="1:36" s="40" customFormat="1" ht="26.25" customHeight="1">
      <c r="A34" s="120">
        <v>45378</v>
      </c>
      <c r="B34" s="27">
        <v>0.52083333333333337</v>
      </c>
      <c r="C34" s="166" t="s">
        <v>89</v>
      </c>
      <c r="D34" s="29">
        <v>4526</v>
      </c>
      <c r="E34" s="30">
        <v>4539</v>
      </c>
      <c r="F34" s="31">
        <f t="shared" si="6"/>
        <v>14</v>
      </c>
      <c r="G34" s="32">
        <v>0</v>
      </c>
      <c r="H34" s="32">
        <v>2</v>
      </c>
      <c r="I34" s="33">
        <f t="shared" si="7"/>
        <v>12</v>
      </c>
      <c r="J34" s="167">
        <f>12+2</f>
        <v>14</v>
      </c>
      <c r="K34" s="35">
        <f t="shared" si="5"/>
        <v>0</v>
      </c>
      <c r="L34" s="168">
        <v>7</v>
      </c>
      <c r="M34" s="37">
        <v>0</v>
      </c>
      <c r="N34" s="38">
        <v>2</v>
      </c>
      <c r="O34" s="92">
        <v>5</v>
      </c>
      <c r="P34" s="108">
        <v>0</v>
      </c>
      <c r="Q34" s="178">
        <v>0</v>
      </c>
      <c r="R34" s="179">
        <v>0</v>
      </c>
      <c r="S34" s="213">
        <v>0</v>
      </c>
      <c r="T34" s="214"/>
      <c r="U34" s="214"/>
      <c r="V34" s="214"/>
      <c r="W34" s="214"/>
      <c r="X34" s="46" t="s">
        <v>18</v>
      </c>
      <c r="Y34" s="154"/>
      <c r="Z34" s="155" t="s">
        <v>51</v>
      </c>
      <c r="AA34" s="156"/>
      <c r="AB34" s="157">
        <f t="shared" si="8"/>
        <v>0</v>
      </c>
      <c r="AC34" s="158"/>
      <c r="AD34" s="159" t="s">
        <v>51</v>
      </c>
      <c r="AE34" s="160"/>
      <c r="AF34" s="161">
        <f t="shared" si="9"/>
        <v>0</v>
      </c>
      <c r="AG34" s="162"/>
      <c r="AH34" s="163" t="s">
        <v>51</v>
      </c>
      <c r="AI34" s="164"/>
      <c r="AJ34" s="165">
        <f t="shared" si="10"/>
        <v>0</v>
      </c>
    </row>
    <row r="35" spans="1:36" s="40" customFormat="1" ht="26.25" customHeight="1">
      <c r="A35" s="120">
        <v>45378</v>
      </c>
      <c r="B35" s="27">
        <v>0.53125</v>
      </c>
      <c r="C35" s="166" t="s">
        <v>61</v>
      </c>
      <c r="D35" s="29">
        <v>4540</v>
      </c>
      <c r="E35" s="30">
        <v>4545</v>
      </c>
      <c r="F35" s="31">
        <f t="shared" si="6"/>
        <v>6</v>
      </c>
      <c r="G35" s="32">
        <v>0</v>
      </c>
      <c r="H35" s="32">
        <v>0</v>
      </c>
      <c r="I35" s="33">
        <f t="shared" si="7"/>
        <v>6</v>
      </c>
      <c r="J35" s="167">
        <f>6+0</f>
        <v>6</v>
      </c>
      <c r="K35" s="35">
        <f t="shared" si="5"/>
        <v>0</v>
      </c>
      <c r="L35" s="168">
        <v>2</v>
      </c>
      <c r="M35" s="37">
        <v>0</v>
      </c>
      <c r="N35" s="38">
        <v>0</v>
      </c>
      <c r="O35" s="92">
        <v>4</v>
      </c>
      <c r="P35" s="108">
        <v>0</v>
      </c>
      <c r="Q35" s="178">
        <v>0</v>
      </c>
      <c r="R35" s="179">
        <v>0</v>
      </c>
      <c r="S35" s="213">
        <v>0</v>
      </c>
      <c r="T35" s="214"/>
      <c r="U35" s="214"/>
      <c r="V35" s="214"/>
      <c r="W35" s="214"/>
      <c r="X35" s="46" t="s">
        <v>18</v>
      </c>
      <c r="Y35" s="154"/>
      <c r="Z35" s="155" t="s">
        <v>51</v>
      </c>
      <c r="AA35" s="156"/>
      <c r="AB35" s="157">
        <f t="shared" si="8"/>
        <v>0</v>
      </c>
      <c r="AC35" s="158"/>
      <c r="AD35" s="159" t="s">
        <v>51</v>
      </c>
      <c r="AE35" s="160"/>
      <c r="AF35" s="161">
        <f t="shared" si="9"/>
        <v>0</v>
      </c>
      <c r="AG35" s="162"/>
      <c r="AH35" s="163" t="s">
        <v>51</v>
      </c>
      <c r="AI35" s="164"/>
      <c r="AJ35" s="165">
        <f t="shared" si="10"/>
        <v>0</v>
      </c>
    </row>
    <row r="36" spans="1:36" s="40" customFormat="1" ht="26.25" customHeight="1">
      <c r="A36" s="120">
        <v>45378</v>
      </c>
      <c r="B36" s="27">
        <v>4.1666666666666664E-2</v>
      </c>
      <c r="C36" s="166" t="s">
        <v>58</v>
      </c>
      <c r="D36" s="29">
        <v>4546</v>
      </c>
      <c r="E36" s="30">
        <v>4559</v>
      </c>
      <c r="F36" s="31">
        <f t="shared" si="6"/>
        <v>14</v>
      </c>
      <c r="G36" s="32">
        <v>2</v>
      </c>
      <c r="H36" s="32">
        <v>1</v>
      </c>
      <c r="I36" s="33">
        <f t="shared" si="7"/>
        <v>11</v>
      </c>
      <c r="J36" s="167">
        <f>11+1</f>
        <v>12</v>
      </c>
      <c r="K36" s="35">
        <f t="shared" si="5"/>
        <v>1</v>
      </c>
      <c r="L36" s="168">
        <v>7</v>
      </c>
      <c r="M36" s="37">
        <v>0</v>
      </c>
      <c r="N36" s="38">
        <v>1</v>
      </c>
      <c r="O36" s="92">
        <v>3</v>
      </c>
      <c r="P36" s="108">
        <v>1</v>
      </c>
      <c r="Q36" s="178">
        <v>1</v>
      </c>
      <c r="R36" s="179">
        <v>0</v>
      </c>
      <c r="S36" s="213" t="s">
        <v>90</v>
      </c>
      <c r="T36" s="214"/>
      <c r="U36" s="214"/>
      <c r="V36" s="214"/>
      <c r="W36" s="214"/>
      <c r="X36" s="46" t="s">
        <v>18</v>
      </c>
      <c r="Y36" s="154"/>
      <c r="Z36" s="155" t="s">
        <v>51</v>
      </c>
      <c r="AA36" s="156"/>
      <c r="AB36" s="157">
        <f t="shared" si="8"/>
        <v>0</v>
      </c>
      <c r="AC36" s="158"/>
      <c r="AD36" s="159" t="s">
        <v>51</v>
      </c>
      <c r="AE36" s="160"/>
      <c r="AF36" s="161">
        <f t="shared" si="9"/>
        <v>0</v>
      </c>
      <c r="AG36" s="162"/>
      <c r="AH36" s="163" t="s">
        <v>51</v>
      </c>
      <c r="AI36" s="164"/>
      <c r="AJ36" s="165">
        <f t="shared" si="10"/>
        <v>0</v>
      </c>
    </row>
    <row r="37" spans="1:36" s="40" customFormat="1" ht="26.25" customHeight="1">
      <c r="A37" s="120">
        <v>45378</v>
      </c>
      <c r="B37" s="27">
        <v>5.2083333333333336E-2</v>
      </c>
      <c r="C37" s="166" t="s">
        <v>91</v>
      </c>
      <c r="D37" s="29">
        <v>4560</v>
      </c>
      <c r="E37" s="30">
        <v>4565</v>
      </c>
      <c r="F37" s="31">
        <f t="shared" si="6"/>
        <v>6</v>
      </c>
      <c r="G37" s="32">
        <v>0</v>
      </c>
      <c r="H37" s="32">
        <v>0</v>
      </c>
      <c r="I37" s="33">
        <f t="shared" si="7"/>
        <v>6</v>
      </c>
      <c r="J37" s="167">
        <f>6+0</f>
        <v>6</v>
      </c>
      <c r="K37" s="35">
        <f t="shared" si="5"/>
        <v>0</v>
      </c>
      <c r="L37" s="168">
        <v>2</v>
      </c>
      <c r="M37" s="37">
        <v>0</v>
      </c>
      <c r="N37" s="38">
        <v>2</v>
      </c>
      <c r="O37" s="92">
        <v>2</v>
      </c>
      <c r="P37" s="108">
        <v>0</v>
      </c>
      <c r="Q37" s="178">
        <v>0</v>
      </c>
      <c r="R37" s="179">
        <v>0</v>
      </c>
      <c r="S37" s="213">
        <v>0</v>
      </c>
      <c r="T37" s="214"/>
      <c r="U37" s="214"/>
      <c r="V37" s="214"/>
      <c r="W37" s="214"/>
      <c r="X37" s="46" t="s">
        <v>18</v>
      </c>
      <c r="Y37" s="154"/>
      <c r="Z37" s="155" t="s">
        <v>51</v>
      </c>
      <c r="AA37" s="156"/>
      <c r="AB37" s="157">
        <f t="shared" si="8"/>
        <v>0</v>
      </c>
      <c r="AC37" s="158"/>
      <c r="AD37" s="159" t="s">
        <v>51</v>
      </c>
      <c r="AE37" s="160"/>
      <c r="AF37" s="161">
        <f t="shared" si="9"/>
        <v>0</v>
      </c>
      <c r="AG37" s="162"/>
      <c r="AH37" s="163" t="s">
        <v>51</v>
      </c>
      <c r="AI37" s="164"/>
      <c r="AJ37" s="165">
        <f t="shared" si="10"/>
        <v>0</v>
      </c>
    </row>
    <row r="38" spans="1:36" s="40" customFormat="1" ht="26.25" customHeight="1">
      <c r="A38" s="120">
        <v>45378</v>
      </c>
      <c r="B38" s="27">
        <v>6.25E-2</v>
      </c>
      <c r="C38" s="166" t="s">
        <v>92</v>
      </c>
      <c r="D38" s="29">
        <v>4566</v>
      </c>
      <c r="E38" s="30">
        <v>4572</v>
      </c>
      <c r="F38" s="31">
        <f t="shared" si="6"/>
        <v>7</v>
      </c>
      <c r="G38" s="32">
        <v>0</v>
      </c>
      <c r="H38" s="32">
        <v>1</v>
      </c>
      <c r="I38" s="33">
        <f t="shared" si="7"/>
        <v>6</v>
      </c>
      <c r="J38" s="167">
        <f>6+1</f>
        <v>7</v>
      </c>
      <c r="K38" s="35">
        <f t="shared" si="5"/>
        <v>0</v>
      </c>
      <c r="L38" s="168">
        <v>7</v>
      </c>
      <c r="M38" s="37">
        <v>0</v>
      </c>
      <c r="N38" s="38">
        <v>0</v>
      </c>
      <c r="O38" s="92">
        <v>0</v>
      </c>
      <c r="P38" s="108">
        <v>0</v>
      </c>
      <c r="Q38" s="178">
        <v>0</v>
      </c>
      <c r="R38" s="179">
        <v>0</v>
      </c>
      <c r="S38" s="213">
        <v>0</v>
      </c>
      <c r="T38" s="214"/>
      <c r="U38" s="214"/>
      <c r="V38" s="214"/>
      <c r="W38" s="214"/>
      <c r="X38" s="46" t="s">
        <v>18</v>
      </c>
      <c r="Y38" s="154"/>
      <c r="Z38" s="155" t="s">
        <v>51</v>
      </c>
      <c r="AA38" s="156"/>
      <c r="AB38" s="157">
        <f t="shared" si="8"/>
        <v>0</v>
      </c>
      <c r="AC38" s="158"/>
      <c r="AD38" s="159" t="s">
        <v>51</v>
      </c>
      <c r="AE38" s="160"/>
      <c r="AF38" s="161">
        <f t="shared" si="9"/>
        <v>0</v>
      </c>
      <c r="AG38" s="162"/>
      <c r="AH38" s="163" t="s">
        <v>51</v>
      </c>
      <c r="AI38" s="164"/>
      <c r="AJ38" s="165">
        <f t="shared" si="10"/>
        <v>0</v>
      </c>
    </row>
    <row r="39" spans="1:36" s="40" customFormat="1" ht="26.25" customHeight="1">
      <c r="A39" s="120">
        <v>45378</v>
      </c>
      <c r="B39" s="27">
        <v>8.3333333333333329E-2</v>
      </c>
      <c r="C39" s="166" t="s">
        <v>52</v>
      </c>
      <c r="D39" s="29">
        <v>4573</v>
      </c>
      <c r="E39" s="30">
        <v>4588</v>
      </c>
      <c r="F39" s="31">
        <f t="shared" si="6"/>
        <v>16</v>
      </c>
      <c r="G39" s="32">
        <v>1</v>
      </c>
      <c r="H39" s="32">
        <v>0</v>
      </c>
      <c r="I39" s="33">
        <f t="shared" si="7"/>
        <v>15</v>
      </c>
      <c r="J39" s="167">
        <f>15+0</f>
        <v>15</v>
      </c>
      <c r="K39" s="35">
        <f t="shared" si="5"/>
        <v>1</v>
      </c>
      <c r="L39" s="168">
        <v>10</v>
      </c>
      <c r="M39" s="37">
        <v>0</v>
      </c>
      <c r="N39" s="38">
        <v>0</v>
      </c>
      <c r="O39" s="92">
        <v>6</v>
      </c>
      <c r="P39" s="108">
        <v>0</v>
      </c>
      <c r="Q39" s="178">
        <v>0</v>
      </c>
      <c r="R39" s="179">
        <v>0</v>
      </c>
      <c r="S39" s="213" t="s">
        <v>93</v>
      </c>
      <c r="T39" s="214"/>
      <c r="U39" s="214"/>
      <c r="V39" s="214"/>
      <c r="W39" s="214"/>
      <c r="X39" s="46" t="s">
        <v>18</v>
      </c>
      <c r="Y39" s="154"/>
      <c r="Z39" s="155" t="s">
        <v>51</v>
      </c>
      <c r="AA39" s="156"/>
      <c r="AB39" s="157">
        <f t="shared" si="8"/>
        <v>0</v>
      </c>
      <c r="AC39" s="158"/>
      <c r="AD39" s="159" t="s">
        <v>51</v>
      </c>
      <c r="AE39" s="160"/>
      <c r="AF39" s="161">
        <f t="shared" si="9"/>
        <v>0</v>
      </c>
      <c r="AG39" s="162"/>
      <c r="AH39" s="163" t="s">
        <v>51</v>
      </c>
      <c r="AI39" s="164"/>
      <c r="AJ39" s="165">
        <f t="shared" si="10"/>
        <v>0</v>
      </c>
    </row>
    <row r="40" spans="1:36" s="40" customFormat="1" ht="26.25" customHeight="1">
      <c r="A40" s="120">
        <v>45378</v>
      </c>
      <c r="B40" s="27">
        <v>0.125</v>
      </c>
      <c r="C40" s="166" t="s">
        <v>89</v>
      </c>
      <c r="D40" s="29">
        <v>4589</v>
      </c>
      <c r="E40" s="30">
        <v>4598</v>
      </c>
      <c r="F40" s="31">
        <f t="shared" si="6"/>
        <v>10</v>
      </c>
      <c r="G40" s="32">
        <v>0</v>
      </c>
      <c r="H40" s="32">
        <v>0</v>
      </c>
      <c r="I40" s="33">
        <f t="shared" si="7"/>
        <v>10</v>
      </c>
      <c r="J40" s="167">
        <f>10+0</f>
        <v>10</v>
      </c>
      <c r="K40" s="35">
        <f t="shared" si="5"/>
        <v>0</v>
      </c>
      <c r="L40" s="168">
        <v>1</v>
      </c>
      <c r="M40" s="37">
        <v>0</v>
      </c>
      <c r="N40" s="38">
        <v>4</v>
      </c>
      <c r="O40" s="92">
        <v>5</v>
      </c>
      <c r="P40" s="108">
        <v>0</v>
      </c>
      <c r="Q40" s="178">
        <v>0</v>
      </c>
      <c r="R40" s="179">
        <v>0</v>
      </c>
      <c r="S40" s="213">
        <v>0</v>
      </c>
      <c r="T40" s="214"/>
      <c r="U40" s="214"/>
      <c r="V40" s="214"/>
      <c r="W40" s="214"/>
      <c r="X40" s="46" t="s">
        <v>18</v>
      </c>
      <c r="Y40" s="154"/>
      <c r="Z40" s="155" t="s">
        <v>51</v>
      </c>
      <c r="AA40" s="156"/>
      <c r="AB40" s="157">
        <f t="shared" si="8"/>
        <v>0</v>
      </c>
      <c r="AC40" s="158"/>
      <c r="AD40" s="159" t="s">
        <v>51</v>
      </c>
      <c r="AE40" s="160"/>
      <c r="AF40" s="161">
        <f t="shared" si="9"/>
        <v>0</v>
      </c>
      <c r="AG40" s="162"/>
      <c r="AH40" s="163" t="s">
        <v>51</v>
      </c>
      <c r="AI40" s="164"/>
      <c r="AJ40" s="165">
        <f t="shared" si="10"/>
        <v>0</v>
      </c>
    </row>
    <row r="41" spans="1:36" s="40" customFormat="1" ht="26.25" customHeight="1">
      <c r="A41" s="120">
        <v>45378</v>
      </c>
      <c r="B41" s="27">
        <v>0.16666666666666666</v>
      </c>
      <c r="C41" s="166" t="s">
        <v>91</v>
      </c>
      <c r="D41" s="29">
        <v>4599</v>
      </c>
      <c r="E41" s="30">
        <v>4613</v>
      </c>
      <c r="F41" s="31">
        <f t="shared" si="6"/>
        <v>15</v>
      </c>
      <c r="G41" s="32">
        <v>3</v>
      </c>
      <c r="H41" s="32">
        <v>1</v>
      </c>
      <c r="I41" s="33">
        <f t="shared" si="7"/>
        <v>11</v>
      </c>
      <c r="J41" s="167">
        <f>11+1</f>
        <v>12</v>
      </c>
      <c r="K41" s="35">
        <f t="shared" si="5"/>
        <v>0</v>
      </c>
      <c r="L41" s="168">
        <v>4</v>
      </c>
      <c r="M41" s="37">
        <v>0</v>
      </c>
      <c r="N41" s="38">
        <v>6</v>
      </c>
      <c r="O41" s="92">
        <v>1</v>
      </c>
      <c r="P41" s="108">
        <v>1</v>
      </c>
      <c r="Q41" s="178">
        <v>0</v>
      </c>
      <c r="R41" s="179">
        <v>0</v>
      </c>
      <c r="S41" s="213" t="s">
        <v>94</v>
      </c>
      <c r="T41" s="214"/>
      <c r="U41" s="214"/>
      <c r="V41" s="214"/>
      <c r="W41" s="214"/>
      <c r="X41" s="46" t="s">
        <v>18</v>
      </c>
      <c r="Y41" s="154"/>
      <c r="Z41" s="155" t="s">
        <v>51</v>
      </c>
      <c r="AA41" s="156"/>
      <c r="AB41" s="157">
        <f t="shared" si="8"/>
        <v>0</v>
      </c>
      <c r="AC41" s="158"/>
      <c r="AD41" s="159" t="s">
        <v>51</v>
      </c>
      <c r="AE41" s="160"/>
      <c r="AF41" s="161">
        <f t="shared" si="9"/>
        <v>0</v>
      </c>
      <c r="AG41" s="162"/>
      <c r="AH41" s="163" t="s">
        <v>51</v>
      </c>
      <c r="AI41" s="164"/>
      <c r="AJ41" s="165">
        <f t="shared" si="10"/>
        <v>0</v>
      </c>
    </row>
    <row r="42" spans="1:36" s="40" customFormat="1" ht="26.25" customHeight="1">
      <c r="A42" s="120">
        <v>45379</v>
      </c>
      <c r="B42" s="27">
        <v>0.41666666666666669</v>
      </c>
      <c r="C42" s="166" t="s">
        <v>52</v>
      </c>
      <c r="D42" s="29">
        <v>4615</v>
      </c>
      <c r="E42" s="30">
        <v>4623</v>
      </c>
      <c r="F42" s="31">
        <f t="shared" si="6"/>
        <v>9</v>
      </c>
      <c r="G42" s="32">
        <v>1</v>
      </c>
      <c r="H42" s="32">
        <v>0</v>
      </c>
      <c r="I42" s="33">
        <f t="shared" si="7"/>
        <v>8</v>
      </c>
      <c r="J42" s="167">
        <f>8+0</f>
        <v>8</v>
      </c>
      <c r="K42" s="35">
        <f>IF(ISBLANK(J42),-90,(-((J42)-SUM(M42:R42,L42))))</f>
        <v>0</v>
      </c>
      <c r="L42" s="168">
        <v>5</v>
      </c>
      <c r="M42" s="37">
        <v>0</v>
      </c>
      <c r="N42" s="38">
        <v>0</v>
      </c>
      <c r="O42" s="92">
        <v>3</v>
      </c>
      <c r="P42" s="108">
        <v>0</v>
      </c>
      <c r="Q42" s="178">
        <v>0</v>
      </c>
      <c r="R42" s="179">
        <v>0</v>
      </c>
      <c r="S42" s="248" t="s">
        <v>95</v>
      </c>
      <c r="T42" s="214"/>
      <c r="U42" s="214"/>
      <c r="V42" s="214"/>
      <c r="W42" s="214"/>
      <c r="X42" s="46" t="s">
        <v>18</v>
      </c>
      <c r="Y42" s="154"/>
      <c r="Z42" s="155" t="s">
        <v>51</v>
      </c>
      <c r="AA42" s="156"/>
      <c r="AB42" s="157">
        <f t="shared" si="8"/>
        <v>0</v>
      </c>
      <c r="AC42" s="158"/>
      <c r="AD42" s="159" t="s">
        <v>51</v>
      </c>
      <c r="AE42" s="160"/>
      <c r="AF42" s="161">
        <f t="shared" si="9"/>
        <v>0</v>
      </c>
      <c r="AG42" s="162"/>
      <c r="AH42" s="163" t="s">
        <v>51</v>
      </c>
      <c r="AI42" s="164"/>
      <c r="AJ42" s="165">
        <f t="shared" si="10"/>
        <v>0</v>
      </c>
    </row>
    <row r="43" spans="1:36" s="40" customFormat="1" ht="26.25" customHeight="1">
      <c r="A43" s="120">
        <v>45379</v>
      </c>
      <c r="B43" s="27">
        <v>0.45833333333333331</v>
      </c>
      <c r="C43" s="166" t="s">
        <v>89</v>
      </c>
      <c r="D43" s="29">
        <v>4624</v>
      </c>
      <c r="E43" s="30">
        <v>4631</v>
      </c>
      <c r="F43" s="31">
        <f t="shared" si="6"/>
        <v>8</v>
      </c>
      <c r="G43" s="32">
        <v>2</v>
      </c>
      <c r="H43" s="32">
        <v>0</v>
      </c>
      <c r="I43" s="33">
        <f t="shared" si="7"/>
        <v>6</v>
      </c>
      <c r="J43" s="167">
        <f>8+0</f>
        <v>8</v>
      </c>
      <c r="K43" s="35">
        <f t="shared" ref="K43:K54" si="11">IF(ISBLANK(J43),-90,(-((J43)-SUM(M43:R43,L43))))</f>
        <v>2</v>
      </c>
      <c r="L43" s="168">
        <v>8</v>
      </c>
      <c r="M43" s="37">
        <v>0</v>
      </c>
      <c r="N43" s="38">
        <v>0</v>
      </c>
      <c r="O43" s="92">
        <v>2</v>
      </c>
      <c r="P43" s="108">
        <v>0</v>
      </c>
      <c r="Q43" s="178">
        <v>0</v>
      </c>
      <c r="R43" s="179">
        <v>0</v>
      </c>
      <c r="S43" s="248" t="s">
        <v>96</v>
      </c>
      <c r="T43" s="249"/>
      <c r="U43" s="249"/>
      <c r="V43" s="249"/>
      <c r="W43" s="249"/>
      <c r="X43" s="46" t="s">
        <v>18</v>
      </c>
      <c r="Y43" s="154"/>
      <c r="Z43" s="155" t="s">
        <v>51</v>
      </c>
      <c r="AA43" s="156"/>
      <c r="AB43" s="157">
        <f t="shared" si="8"/>
        <v>0</v>
      </c>
      <c r="AC43" s="158"/>
      <c r="AD43" s="159" t="s">
        <v>51</v>
      </c>
      <c r="AE43" s="160"/>
      <c r="AF43" s="161">
        <f t="shared" si="9"/>
        <v>0</v>
      </c>
      <c r="AG43" s="162"/>
      <c r="AH43" s="163" t="s">
        <v>51</v>
      </c>
      <c r="AI43" s="164"/>
      <c r="AJ43" s="165">
        <f t="shared" si="10"/>
        <v>0</v>
      </c>
    </row>
    <row r="44" spans="1:36" s="40" customFormat="1" ht="26.25" customHeight="1">
      <c r="A44" s="120">
        <v>45379</v>
      </c>
      <c r="B44" s="27">
        <v>0.5</v>
      </c>
      <c r="C44" s="166" t="s">
        <v>61</v>
      </c>
      <c r="D44" s="29">
        <v>4632</v>
      </c>
      <c r="E44" s="30">
        <v>4642</v>
      </c>
      <c r="F44" s="31">
        <f t="shared" si="6"/>
        <v>11</v>
      </c>
      <c r="G44" s="32">
        <v>0</v>
      </c>
      <c r="H44" s="32">
        <v>1</v>
      </c>
      <c r="I44" s="33">
        <f t="shared" si="7"/>
        <v>10</v>
      </c>
      <c r="J44" s="167">
        <f>10+1</f>
        <v>11</v>
      </c>
      <c r="K44" s="35">
        <f t="shared" si="11"/>
        <v>0</v>
      </c>
      <c r="L44" s="168">
        <v>4</v>
      </c>
      <c r="M44" s="180">
        <v>7</v>
      </c>
      <c r="N44" s="38">
        <v>0</v>
      </c>
      <c r="O44" s="92">
        <v>0</v>
      </c>
      <c r="P44" s="108">
        <v>0</v>
      </c>
      <c r="Q44" s="178">
        <v>0</v>
      </c>
      <c r="R44" s="179">
        <v>0</v>
      </c>
      <c r="S44" s="213"/>
      <c r="T44" s="214"/>
      <c r="U44" s="214"/>
      <c r="V44" s="214"/>
      <c r="W44" s="214"/>
      <c r="X44" s="46" t="s">
        <v>18</v>
      </c>
      <c r="Y44" s="154"/>
      <c r="Z44" s="155" t="s">
        <v>51</v>
      </c>
      <c r="AA44" s="156"/>
      <c r="AB44" s="157">
        <f t="shared" si="8"/>
        <v>0</v>
      </c>
      <c r="AC44" s="158"/>
      <c r="AD44" s="159" t="s">
        <v>51</v>
      </c>
      <c r="AE44" s="160"/>
      <c r="AF44" s="161">
        <f t="shared" si="9"/>
        <v>0</v>
      </c>
      <c r="AG44" s="162"/>
      <c r="AH44" s="163" t="s">
        <v>51</v>
      </c>
      <c r="AI44" s="164"/>
      <c r="AJ44" s="165">
        <f t="shared" si="10"/>
        <v>0</v>
      </c>
    </row>
    <row r="45" spans="1:36" s="40" customFormat="1" ht="26.25" customHeight="1">
      <c r="A45" s="120">
        <v>45379</v>
      </c>
      <c r="B45" s="27">
        <v>0.52083333333333337</v>
      </c>
      <c r="C45" s="166" t="s">
        <v>91</v>
      </c>
      <c r="D45" s="29">
        <v>4643</v>
      </c>
      <c r="E45" s="30">
        <v>4657</v>
      </c>
      <c r="F45" s="31">
        <f t="shared" si="6"/>
        <v>15</v>
      </c>
      <c r="G45" s="32">
        <v>0</v>
      </c>
      <c r="H45" s="32">
        <v>0</v>
      </c>
      <c r="I45" s="33">
        <f t="shared" si="7"/>
        <v>15</v>
      </c>
      <c r="J45" s="167">
        <f>15+0</f>
        <v>15</v>
      </c>
      <c r="K45" s="35">
        <f t="shared" si="11"/>
        <v>0</v>
      </c>
      <c r="L45" s="168">
        <v>9</v>
      </c>
      <c r="M45" s="37">
        <v>0</v>
      </c>
      <c r="N45" s="38">
        <v>2</v>
      </c>
      <c r="O45" s="92">
        <v>4</v>
      </c>
      <c r="P45" s="108">
        <v>0</v>
      </c>
      <c r="Q45" s="178">
        <v>0</v>
      </c>
      <c r="R45" s="179">
        <v>0</v>
      </c>
      <c r="S45" s="213"/>
      <c r="T45" s="214"/>
      <c r="U45" s="214"/>
      <c r="V45" s="214"/>
      <c r="W45" s="214"/>
      <c r="X45" s="46" t="s">
        <v>18</v>
      </c>
      <c r="Y45" s="154"/>
      <c r="Z45" s="155" t="s">
        <v>51</v>
      </c>
      <c r="AA45" s="156"/>
      <c r="AB45" s="157">
        <f t="shared" si="8"/>
        <v>0</v>
      </c>
      <c r="AC45" s="158"/>
      <c r="AD45" s="159" t="s">
        <v>51</v>
      </c>
      <c r="AE45" s="160"/>
      <c r="AF45" s="161">
        <f t="shared" si="9"/>
        <v>0</v>
      </c>
      <c r="AG45" s="162"/>
      <c r="AH45" s="163" t="s">
        <v>51</v>
      </c>
      <c r="AI45" s="164"/>
      <c r="AJ45" s="165">
        <f t="shared" si="10"/>
        <v>0</v>
      </c>
    </row>
    <row r="46" spans="1:36" s="40" customFormat="1" ht="26.25" customHeight="1">
      <c r="A46" s="120">
        <v>45379</v>
      </c>
      <c r="B46" s="27">
        <v>4.1666666666666664E-2</v>
      </c>
      <c r="C46" s="166" t="s">
        <v>52</v>
      </c>
      <c r="D46" s="29">
        <v>4658</v>
      </c>
      <c r="E46" s="30">
        <v>4671</v>
      </c>
      <c r="F46" s="31">
        <f t="shared" si="6"/>
        <v>14</v>
      </c>
      <c r="G46" s="32">
        <v>0</v>
      </c>
      <c r="H46" s="32">
        <v>2</v>
      </c>
      <c r="I46" s="33">
        <f t="shared" si="7"/>
        <v>12</v>
      </c>
      <c r="J46" s="167">
        <f>12+2</f>
        <v>14</v>
      </c>
      <c r="K46" s="35">
        <f t="shared" si="11"/>
        <v>1</v>
      </c>
      <c r="L46" s="168">
        <v>6</v>
      </c>
      <c r="M46" s="37">
        <v>0</v>
      </c>
      <c r="N46" s="38">
        <v>5</v>
      </c>
      <c r="O46" s="92">
        <v>2</v>
      </c>
      <c r="P46" s="108">
        <v>1</v>
      </c>
      <c r="Q46" s="178">
        <v>1</v>
      </c>
      <c r="R46" s="179">
        <v>0</v>
      </c>
      <c r="S46" s="213" t="s">
        <v>97</v>
      </c>
      <c r="T46" s="214"/>
      <c r="U46" s="214"/>
      <c r="V46" s="214"/>
      <c r="W46" s="214"/>
      <c r="X46" s="46" t="s">
        <v>18</v>
      </c>
      <c r="Y46" s="154"/>
      <c r="Z46" s="155" t="s">
        <v>51</v>
      </c>
      <c r="AA46" s="156"/>
      <c r="AB46" s="157">
        <f t="shared" si="8"/>
        <v>0</v>
      </c>
      <c r="AC46" s="158"/>
      <c r="AD46" s="159" t="s">
        <v>51</v>
      </c>
      <c r="AE46" s="160"/>
      <c r="AF46" s="161">
        <f t="shared" si="9"/>
        <v>0</v>
      </c>
      <c r="AG46" s="162"/>
      <c r="AH46" s="163" t="s">
        <v>51</v>
      </c>
      <c r="AI46" s="164"/>
      <c r="AJ46" s="165">
        <f t="shared" si="10"/>
        <v>0</v>
      </c>
    </row>
    <row r="47" spans="1:36" s="40" customFormat="1" ht="26.25" customHeight="1">
      <c r="A47" s="120">
        <v>45379</v>
      </c>
      <c r="B47" s="27">
        <v>5.2083333333333336E-2</v>
      </c>
      <c r="C47" s="166" t="s">
        <v>56</v>
      </c>
      <c r="D47" s="29">
        <v>4672</v>
      </c>
      <c r="E47" s="30">
        <v>4687</v>
      </c>
      <c r="F47" s="31">
        <f t="shared" si="6"/>
        <v>16</v>
      </c>
      <c r="G47" s="32">
        <v>0</v>
      </c>
      <c r="H47" s="32">
        <v>0</v>
      </c>
      <c r="I47" s="33">
        <f t="shared" si="7"/>
        <v>16</v>
      </c>
      <c r="J47" s="167">
        <f>16+0</f>
        <v>16</v>
      </c>
      <c r="K47" s="35">
        <f t="shared" si="11"/>
        <v>0</v>
      </c>
      <c r="L47" s="168">
        <v>0</v>
      </c>
      <c r="M47" s="181">
        <v>16</v>
      </c>
      <c r="N47" s="38">
        <v>0</v>
      </c>
      <c r="O47" s="92">
        <v>0</v>
      </c>
      <c r="P47" s="108">
        <v>0</v>
      </c>
      <c r="Q47" s="178">
        <v>0</v>
      </c>
      <c r="R47" s="179">
        <v>0</v>
      </c>
      <c r="S47" s="213" t="s">
        <v>98</v>
      </c>
      <c r="T47" s="214"/>
      <c r="U47" s="214"/>
      <c r="V47" s="214"/>
      <c r="W47" s="214"/>
      <c r="X47" s="46" t="s">
        <v>18</v>
      </c>
      <c r="Y47" s="154"/>
      <c r="Z47" s="155" t="s">
        <v>51</v>
      </c>
      <c r="AA47" s="156"/>
      <c r="AB47" s="157">
        <f t="shared" si="8"/>
        <v>0</v>
      </c>
      <c r="AC47" s="158"/>
      <c r="AD47" s="159" t="s">
        <v>51</v>
      </c>
      <c r="AE47" s="160"/>
      <c r="AF47" s="161">
        <f t="shared" si="9"/>
        <v>0</v>
      </c>
      <c r="AG47" s="162"/>
      <c r="AH47" s="163" t="s">
        <v>51</v>
      </c>
      <c r="AI47" s="164"/>
      <c r="AJ47" s="165">
        <f t="shared" si="10"/>
        <v>0</v>
      </c>
    </row>
    <row r="48" spans="1:36" s="40" customFormat="1" ht="26.25" customHeight="1">
      <c r="A48" s="120">
        <v>45379</v>
      </c>
      <c r="B48" s="27">
        <v>6.25E-2</v>
      </c>
      <c r="C48" s="166" t="s">
        <v>64</v>
      </c>
      <c r="D48" s="29">
        <v>4688</v>
      </c>
      <c r="E48" s="30">
        <v>4704</v>
      </c>
      <c r="F48" s="31">
        <f t="shared" si="6"/>
        <v>17</v>
      </c>
      <c r="G48" s="32">
        <v>1</v>
      </c>
      <c r="H48" s="32">
        <v>0</v>
      </c>
      <c r="I48" s="33">
        <f t="shared" si="7"/>
        <v>16</v>
      </c>
      <c r="J48" s="167">
        <f>16+0</f>
        <v>16</v>
      </c>
      <c r="K48" s="35">
        <f t="shared" si="11"/>
        <v>0</v>
      </c>
      <c r="L48" s="168">
        <v>4</v>
      </c>
      <c r="M48" s="37">
        <v>0</v>
      </c>
      <c r="N48" s="38">
        <v>7</v>
      </c>
      <c r="O48" s="92">
        <v>3</v>
      </c>
      <c r="P48" s="108">
        <v>2</v>
      </c>
      <c r="Q48" s="178">
        <v>0</v>
      </c>
      <c r="R48" s="179">
        <v>0</v>
      </c>
      <c r="S48" s="213">
        <v>0</v>
      </c>
      <c r="T48" s="214"/>
      <c r="U48" s="214"/>
      <c r="V48" s="214"/>
      <c r="W48" s="214"/>
      <c r="X48" s="46" t="s">
        <v>18</v>
      </c>
      <c r="Y48" s="154"/>
      <c r="Z48" s="155" t="s">
        <v>51</v>
      </c>
      <c r="AA48" s="156"/>
      <c r="AB48" s="157">
        <f t="shared" si="8"/>
        <v>0</v>
      </c>
      <c r="AC48" s="158"/>
      <c r="AD48" s="159" t="s">
        <v>51</v>
      </c>
      <c r="AE48" s="160"/>
      <c r="AF48" s="161">
        <f t="shared" si="9"/>
        <v>0</v>
      </c>
      <c r="AG48" s="162"/>
      <c r="AH48" s="163" t="s">
        <v>51</v>
      </c>
      <c r="AI48" s="164"/>
      <c r="AJ48" s="165">
        <f t="shared" si="10"/>
        <v>0</v>
      </c>
    </row>
    <row r="49" spans="1:36" s="40" customFormat="1" ht="26.25" customHeight="1">
      <c r="A49" s="120">
        <v>45379</v>
      </c>
      <c r="B49" s="27">
        <v>8.3333333333333329E-2</v>
      </c>
      <c r="C49" s="166" t="s">
        <v>61</v>
      </c>
      <c r="D49" s="29">
        <v>4705</v>
      </c>
      <c r="E49" s="30">
        <v>4723</v>
      </c>
      <c r="F49" s="31">
        <f t="shared" si="6"/>
        <v>19</v>
      </c>
      <c r="G49" s="32">
        <v>0</v>
      </c>
      <c r="H49" s="32">
        <v>1</v>
      </c>
      <c r="I49" s="33">
        <f t="shared" si="7"/>
        <v>18</v>
      </c>
      <c r="J49" s="167">
        <f>18+1</f>
        <v>19</v>
      </c>
      <c r="K49" s="35">
        <f t="shared" si="11"/>
        <v>3</v>
      </c>
      <c r="L49" s="168">
        <v>8</v>
      </c>
      <c r="M49" s="37">
        <v>0</v>
      </c>
      <c r="N49" s="38">
        <v>4</v>
      </c>
      <c r="O49" s="92">
        <v>6</v>
      </c>
      <c r="P49" s="108">
        <v>1</v>
      </c>
      <c r="Q49" s="178">
        <v>3</v>
      </c>
      <c r="R49" s="179">
        <v>0</v>
      </c>
      <c r="S49" s="213">
        <v>0</v>
      </c>
      <c r="T49" s="214"/>
      <c r="U49" s="214"/>
      <c r="V49" s="214"/>
      <c r="W49" s="214"/>
      <c r="X49" s="46" t="s">
        <v>18</v>
      </c>
      <c r="Y49" s="154"/>
      <c r="Z49" s="155" t="s">
        <v>51</v>
      </c>
      <c r="AA49" s="156"/>
      <c r="AB49" s="157">
        <f t="shared" si="8"/>
        <v>0</v>
      </c>
      <c r="AC49" s="158"/>
      <c r="AD49" s="159" t="s">
        <v>51</v>
      </c>
      <c r="AE49" s="160"/>
      <c r="AF49" s="161">
        <f t="shared" si="9"/>
        <v>0</v>
      </c>
      <c r="AG49" s="162"/>
      <c r="AH49" s="163" t="s">
        <v>51</v>
      </c>
      <c r="AI49" s="164"/>
      <c r="AJ49" s="165">
        <f t="shared" si="10"/>
        <v>0</v>
      </c>
    </row>
    <row r="50" spans="1:36" s="40" customFormat="1" ht="26.25" customHeight="1">
      <c r="A50" s="120">
        <v>45379</v>
      </c>
      <c r="B50" s="27">
        <v>0.10416666666666667</v>
      </c>
      <c r="C50" s="166" t="s">
        <v>91</v>
      </c>
      <c r="D50" s="29">
        <v>4724</v>
      </c>
      <c r="E50" s="30">
        <v>4735</v>
      </c>
      <c r="F50" s="31">
        <f t="shared" si="6"/>
        <v>12</v>
      </c>
      <c r="G50" s="32">
        <v>1</v>
      </c>
      <c r="H50" s="32">
        <v>1</v>
      </c>
      <c r="I50" s="33">
        <f t="shared" si="7"/>
        <v>10</v>
      </c>
      <c r="J50" s="167">
        <f>10+1</f>
        <v>11</v>
      </c>
      <c r="K50" s="35">
        <f t="shared" si="11"/>
        <v>0</v>
      </c>
      <c r="L50" s="168">
        <v>6</v>
      </c>
      <c r="M50" s="37">
        <v>0</v>
      </c>
      <c r="N50" s="38">
        <v>1</v>
      </c>
      <c r="O50" s="92">
        <v>3</v>
      </c>
      <c r="P50" s="108">
        <v>1</v>
      </c>
      <c r="Q50" s="178">
        <v>0</v>
      </c>
      <c r="R50" s="179">
        <v>0</v>
      </c>
      <c r="S50" s="213">
        <v>0</v>
      </c>
      <c r="T50" s="214"/>
      <c r="U50" s="214"/>
      <c r="V50" s="214"/>
      <c r="W50" s="214"/>
      <c r="X50" s="46" t="s">
        <v>18</v>
      </c>
      <c r="Y50" s="154"/>
      <c r="Z50" s="155" t="s">
        <v>51</v>
      </c>
      <c r="AA50" s="156"/>
      <c r="AB50" s="157">
        <f t="shared" si="8"/>
        <v>0</v>
      </c>
      <c r="AC50" s="158"/>
      <c r="AD50" s="159" t="s">
        <v>51</v>
      </c>
      <c r="AE50" s="160"/>
      <c r="AF50" s="161">
        <f t="shared" si="9"/>
        <v>0</v>
      </c>
      <c r="AG50" s="162"/>
      <c r="AH50" s="163" t="s">
        <v>51</v>
      </c>
      <c r="AI50" s="164"/>
      <c r="AJ50" s="165">
        <f t="shared" si="10"/>
        <v>0</v>
      </c>
    </row>
    <row r="51" spans="1:36" s="40" customFormat="1" ht="26.25" customHeight="1">
      <c r="A51" s="120">
        <v>45379</v>
      </c>
      <c r="B51" s="27">
        <v>0.125</v>
      </c>
      <c r="C51" s="166" t="s">
        <v>66</v>
      </c>
      <c r="D51" s="29">
        <v>4736</v>
      </c>
      <c r="E51" s="30">
        <v>4750</v>
      </c>
      <c r="F51" s="31">
        <f t="shared" si="6"/>
        <v>15</v>
      </c>
      <c r="G51" s="32">
        <v>0</v>
      </c>
      <c r="H51" s="32">
        <v>2</v>
      </c>
      <c r="I51" s="33">
        <f t="shared" si="7"/>
        <v>13</v>
      </c>
      <c r="J51" s="167">
        <f>13+2</f>
        <v>15</v>
      </c>
      <c r="K51" s="35">
        <f t="shared" si="11"/>
        <v>0</v>
      </c>
      <c r="L51" s="168">
        <v>8</v>
      </c>
      <c r="M51" s="37">
        <v>0</v>
      </c>
      <c r="N51" s="38">
        <v>1</v>
      </c>
      <c r="O51" s="92">
        <v>5</v>
      </c>
      <c r="P51" s="108">
        <v>1</v>
      </c>
      <c r="Q51" s="178">
        <v>0</v>
      </c>
      <c r="R51" s="179">
        <v>0</v>
      </c>
      <c r="S51" s="213" t="s">
        <v>99</v>
      </c>
      <c r="T51" s="214"/>
      <c r="U51" s="214"/>
      <c r="V51" s="214"/>
      <c r="W51" s="214"/>
      <c r="X51" s="46" t="s">
        <v>18</v>
      </c>
      <c r="Y51" s="154"/>
      <c r="Z51" s="155" t="s">
        <v>51</v>
      </c>
      <c r="AA51" s="156"/>
      <c r="AB51" s="157">
        <f t="shared" si="8"/>
        <v>0</v>
      </c>
      <c r="AC51" s="158"/>
      <c r="AD51" s="159" t="s">
        <v>51</v>
      </c>
      <c r="AE51" s="160"/>
      <c r="AF51" s="161">
        <f t="shared" si="9"/>
        <v>0</v>
      </c>
      <c r="AG51" s="162"/>
      <c r="AH51" s="163" t="s">
        <v>51</v>
      </c>
      <c r="AI51" s="164"/>
      <c r="AJ51" s="165">
        <f t="shared" si="10"/>
        <v>0</v>
      </c>
    </row>
    <row r="52" spans="1:36" s="40" customFormat="1" ht="26.25" customHeight="1">
      <c r="A52" s="120">
        <v>45379</v>
      </c>
      <c r="B52" s="27">
        <v>0.14583333333333334</v>
      </c>
      <c r="C52" s="166" t="s">
        <v>64</v>
      </c>
      <c r="D52" s="29">
        <v>4751</v>
      </c>
      <c r="E52" s="30">
        <v>4755</v>
      </c>
      <c r="F52" s="31">
        <f t="shared" si="6"/>
        <v>5</v>
      </c>
      <c r="G52" s="32">
        <v>1</v>
      </c>
      <c r="H52" s="32">
        <v>0</v>
      </c>
      <c r="I52" s="33">
        <f t="shared" si="7"/>
        <v>4</v>
      </c>
      <c r="J52" s="167">
        <f>6+0</f>
        <v>6</v>
      </c>
      <c r="K52" s="35">
        <f t="shared" si="11"/>
        <v>0</v>
      </c>
      <c r="L52" s="168">
        <v>2</v>
      </c>
      <c r="M52" s="37">
        <v>0</v>
      </c>
      <c r="N52" s="38">
        <v>0</v>
      </c>
      <c r="O52" s="92">
        <v>4</v>
      </c>
      <c r="P52" s="108">
        <v>0</v>
      </c>
      <c r="Q52" s="178">
        <v>0</v>
      </c>
      <c r="R52" s="179">
        <v>0</v>
      </c>
      <c r="S52" s="213">
        <v>0</v>
      </c>
      <c r="T52" s="214"/>
      <c r="U52" s="214"/>
      <c r="V52" s="214"/>
      <c r="W52" s="214"/>
      <c r="X52" s="46" t="s">
        <v>18</v>
      </c>
      <c r="Y52" s="154"/>
      <c r="Z52" s="155" t="s">
        <v>51</v>
      </c>
      <c r="AA52" s="156"/>
      <c r="AB52" s="157">
        <f t="shared" si="8"/>
        <v>0</v>
      </c>
      <c r="AC52" s="158"/>
      <c r="AD52" s="159" t="s">
        <v>51</v>
      </c>
      <c r="AE52" s="160"/>
      <c r="AF52" s="161">
        <f t="shared" si="9"/>
        <v>0</v>
      </c>
      <c r="AG52" s="162"/>
      <c r="AH52" s="163" t="s">
        <v>51</v>
      </c>
      <c r="AI52" s="164"/>
      <c r="AJ52" s="165">
        <f t="shared" si="10"/>
        <v>0</v>
      </c>
    </row>
    <row r="53" spans="1:36" s="40" customFormat="1" ht="26.25" customHeight="1">
      <c r="A53" s="120">
        <v>45379</v>
      </c>
      <c r="B53" s="27">
        <v>0.16666666666666666</v>
      </c>
      <c r="C53" s="166" t="s">
        <v>84</v>
      </c>
      <c r="D53" s="29">
        <v>4756</v>
      </c>
      <c r="E53" s="30">
        <v>4773</v>
      </c>
      <c r="F53" s="31">
        <f t="shared" si="6"/>
        <v>18</v>
      </c>
      <c r="G53" s="32">
        <v>2</v>
      </c>
      <c r="H53" s="32">
        <v>4</v>
      </c>
      <c r="I53" s="33">
        <f t="shared" si="7"/>
        <v>12</v>
      </c>
      <c r="J53" s="167">
        <f>12+4</f>
        <v>16</v>
      </c>
      <c r="K53" s="35">
        <f t="shared" si="11"/>
        <v>0</v>
      </c>
      <c r="L53" s="168">
        <v>2</v>
      </c>
      <c r="M53" s="37">
        <v>0</v>
      </c>
      <c r="N53" s="38">
        <v>0</v>
      </c>
      <c r="O53" s="92">
        <v>10</v>
      </c>
      <c r="P53" s="108">
        <v>4</v>
      </c>
      <c r="Q53" s="178">
        <v>0</v>
      </c>
      <c r="R53" s="179">
        <v>0</v>
      </c>
      <c r="S53" s="213" t="s">
        <v>100</v>
      </c>
      <c r="T53" s="214"/>
      <c r="U53" s="214"/>
      <c r="V53" s="214"/>
      <c r="W53" s="214"/>
      <c r="X53" s="46" t="s">
        <v>18</v>
      </c>
      <c r="Y53" s="154"/>
      <c r="Z53" s="155" t="s">
        <v>51</v>
      </c>
      <c r="AA53" s="156"/>
      <c r="AB53" s="157">
        <f t="shared" si="8"/>
        <v>0</v>
      </c>
      <c r="AC53" s="158"/>
      <c r="AD53" s="159" t="s">
        <v>51</v>
      </c>
      <c r="AE53" s="160"/>
      <c r="AF53" s="161">
        <f t="shared" si="9"/>
        <v>0</v>
      </c>
      <c r="AG53" s="162"/>
      <c r="AH53" s="163" t="s">
        <v>51</v>
      </c>
      <c r="AI53" s="164"/>
      <c r="AJ53" s="165">
        <f t="shared" si="10"/>
        <v>0</v>
      </c>
    </row>
    <row r="54" spans="1:36" s="40" customFormat="1" ht="26.25" customHeight="1">
      <c r="A54" s="120">
        <v>45379</v>
      </c>
      <c r="B54" s="27">
        <v>0.1875</v>
      </c>
      <c r="C54" s="166" t="s">
        <v>101</v>
      </c>
      <c r="D54" s="29">
        <v>4774</v>
      </c>
      <c r="E54" s="30">
        <v>4782</v>
      </c>
      <c r="F54" s="31">
        <f t="shared" si="6"/>
        <v>9</v>
      </c>
      <c r="G54" s="32">
        <v>0</v>
      </c>
      <c r="H54" s="32">
        <v>2</v>
      </c>
      <c r="I54" s="33">
        <f t="shared" si="7"/>
        <v>7</v>
      </c>
      <c r="J54" s="167">
        <f>7+2</f>
        <v>9</v>
      </c>
      <c r="K54" s="35">
        <f t="shared" si="11"/>
        <v>0</v>
      </c>
      <c r="L54" s="168">
        <v>0</v>
      </c>
      <c r="M54" s="180">
        <v>9</v>
      </c>
      <c r="N54" s="38">
        <v>0</v>
      </c>
      <c r="O54" s="92">
        <v>0</v>
      </c>
      <c r="P54" s="108">
        <v>0</v>
      </c>
      <c r="Q54" s="178">
        <v>0</v>
      </c>
      <c r="R54" s="179">
        <v>0</v>
      </c>
      <c r="S54" s="213">
        <v>0</v>
      </c>
      <c r="T54" s="214"/>
      <c r="U54" s="214"/>
      <c r="V54" s="214"/>
      <c r="W54" s="214"/>
      <c r="X54" s="46" t="s">
        <v>18</v>
      </c>
      <c r="Y54" s="154"/>
      <c r="Z54" s="155" t="s">
        <v>51</v>
      </c>
      <c r="AA54" s="156"/>
      <c r="AB54" s="157">
        <f t="shared" si="8"/>
        <v>0</v>
      </c>
      <c r="AC54" s="158"/>
      <c r="AD54" s="159" t="s">
        <v>51</v>
      </c>
      <c r="AE54" s="160"/>
      <c r="AF54" s="161">
        <f t="shared" si="9"/>
        <v>0</v>
      </c>
      <c r="AG54" s="162"/>
      <c r="AH54" s="163" t="s">
        <v>51</v>
      </c>
      <c r="AI54" s="164"/>
      <c r="AJ54" s="165">
        <f t="shared" si="10"/>
        <v>0</v>
      </c>
    </row>
    <row r="55" spans="1:36" s="40" customFormat="1" ht="26.25" customHeight="1">
      <c r="A55" s="120">
        <v>45380</v>
      </c>
      <c r="B55" s="27">
        <v>0.41666666666666669</v>
      </c>
      <c r="C55" s="166" t="s">
        <v>87</v>
      </c>
      <c r="D55" s="29">
        <v>4783</v>
      </c>
      <c r="E55" s="30">
        <v>4798</v>
      </c>
      <c r="F55" s="31">
        <f t="shared" si="6"/>
        <v>16</v>
      </c>
      <c r="G55" s="32">
        <v>2</v>
      </c>
      <c r="H55" s="32">
        <v>0</v>
      </c>
      <c r="I55" s="33">
        <f t="shared" si="7"/>
        <v>14</v>
      </c>
      <c r="J55" s="167">
        <f>14+0</f>
        <v>14</v>
      </c>
      <c r="K55" s="35">
        <f>IF(ISBLANK(J55),-90,(-((J55)-SUM(M55:P55,L55))))</f>
        <v>1</v>
      </c>
      <c r="L55" s="168">
        <v>11</v>
      </c>
      <c r="M55" s="37">
        <v>0</v>
      </c>
      <c r="N55" s="38">
        <v>0</v>
      </c>
      <c r="O55" s="92">
        <v>4</v>
      </c>
      <c r="P55" s="108">
        <v>0</v>
      </c>
      <c r="Q55" s="178">
        <v>2</v>
      </c>
      <c r="R55" s="179">
        <v>0</v>
      </c>
      <c r="S55" s="213" t="s">
        <v>104</v>
      </c>
      <c r="T55" s="214"/>
      <c r="U55" s="214"/>
      <c r="V55" s="214"/>
      <c r="W55" s="214"/>
      <c r="X55" s="46" t="s">
        <v>18</v>
      </c>
      <c r="Y55" s="154"/>
      <c r="Z55" s="155" t="s">
        <v>51</v>
      </c>
      <c r="AA55" s="156"/>
      <c r="AB55" s="157">
        <f t="shared" si="8"/>
        <v>0</v>
      </c>
      <c r="AC55" s="158"/>
      <c r="AD55" s="159" t="s">
        <v>51</v>
      </c>
      <c r="AE55" s="160"/>
      <c r="AF55" s="161">
        <f t="shared" si="9"/>
        <v>0</v>
      </c>
      <c r="AG55" s="162"/>
      <c r="AH55" s="163" t="s">
        <v>51</v>
      </c>
      <c r="AI55" s="164"/>
      <c r="AJ55" s="165">
        <f t="shared" si="10"/>
        <v>0</v>
      </c>
    </row>
    <row r="56" spans="1:36" s="40" customFormat="1" ht="26.25" customHeight="1">
      <c r="A56" s="120">
        <v>45380</v>
      </c>
      <c r="B56" s="27">
        <v>0.4375</v>
      </c>
      <c r="C56" s="166" t="s">
        <v>56</v>
      </c>
      <c r="D56" s="29">
        <v>4799</v>
      </c>
      <c r="E56" s="30">
        <v>4817</v>
      </c>
      <c r="F56" s="31">
        <f t="shared" si="6"/>
        <v>19</v>
      </c>
      <c r="G56" s="32">
        <v>0</v>
      </c>
      <c r="H56" s="32">
        <v>5</v>
      </c>
      <c r="I56" s="33">
        <f t="shared" si="7"/>
        <v>14</v>
      </c>
      <c r="J56" s="167">
        <f>14+5</f>
        <v>19</v>
      </c>
      <c r="K56" s="35">
        <f t="shared" ref="K56:K66" si="12">IF(ISBLANK(J56),-90,(-((J56)-SUM(M56:P56,L56))))</f>
        <v>0</v>
      </c>
      <c r="L56" s="168">
        <v>9</v>
      </c>
      <c r="M56" s="37">
        <v>0</v>
      </c>
      <c r="N56" s="38">
        <v>6</v>
      </c>
      <c r="O56" s="92">
        <v>3</v>
      </c>
      <c r="P56" s="108">
        <v>1</v>
      </c>
      <c r="Q56" s="178">
        <v>0</v>
      </c>
      <c r="R56" s="179">
        <v>0</v>
      </c>
      <c r="S56" s="213">
        <v>0</v>
      </c>
      <c r="T56" s="214"/>
      <c r="U56" s="214"/>
      <c r="V56" s="214"/>
      <c r="W56" s="214"/>
      <c r="X56" s="46" t="s">
        <v>18</v>
      </c>
      <c r="Y56" s="154"/>
      <c r="Z56" s="155" t="s">
        <v>51</v>
      </c>
      <c r="AA56" s="156"/>
      <c r="AB56" s="157">
        <f t="shared" si="8"/>
        <v>0</v>
      </c>
      <c r="AC56" s="158"/>
      <c r="AD56" s="159" t="s">
        <v>51</v>
      </c>
      <c r="AE56" s="160"/>
      <c r="AF56" s="161">
        <f t="shared" si="9"/>
        <v>0</v>
      </c>
      <c r="AG56" s="162"/>
      <c r="AH56" s="163" t="s">
        <v>51</v>
      </c>
      <c r="AI56" s="164"/>
      <c r="AJ56" s="165">
        <f t="shared" si="10"/>
        <v>0</v>
      </c>
    </row>
    <row r="57" spans="1:36" s="40" customFormat="1" ht="26.25" customHeight="1">
      <c r="A57" s="120">
        <v>45380</v>
      </c>
      <c r="B57" s="27">
        <v>0.45833333333333331</v>
      </c>
      <c r="C57" s="166" t="s">
        <v>102</v>
      </c>
      <c r="D57" s="29">
        <v>4818</v>
      </c>
      <c r="E57" s="30">
        <v>4831</v>
      </c>
      <c r="F57" s="31">
        <f t="shared" si="6"/>
        <v>14</v>
      </c>
      <c r="G57" s="32">
        <v>0</v>
      </c>
      <c r="H57" s="32">
        <v>1</v>
      </c>
      <c r="I57" s="33">
        <f t="shared" si="7"/>
        <v>13</v>
      </c>
      <c r="J57" s="167">
        <f>13+1</f>
        <v>14</v>
      </c>
      <c r="K57" s="35">
        <f t="shared" si="12"/>
        <v>-1</v>
      </c>
      <c r="L57" s="168">
        <v>5</v>
      </c>
      <c r="M57" s="37">
        <v>0</v>
      </c>
      <c r="N57" s="38">
        <v>2</v>
      </c>
      <c r="O57" s="92">
        <v>5</v>
      </c>
      <c r="P57" s="108">
        <v>1</v>
      </c>
      <c r="Q57" s="178">
        <v>0</v>
      </c>
      <c r="R57" s="179">
        <v>1</v>
      </c>
      <c r="S57" s="250" t="s">
        <v>105</v>
      </c>
      <c r="T57" s="251"/>
      <c r="U57" s="251"/>
      <c r="V57" s="251"/>
      <c r="W57" s="251"/>
      <c r="X57" s="46" t="s">
        <v>18</v>
      </c>
      <c r="Y57" s="154"/>
      <c r="Z57" s="155" t="s">
        <v>51</v>
      </c>
      <c r="AA57" s="156"/>
      <c r="AB57" s="157">
        <f t="shared" si="8"/>
        <v>0</v>
      </c>
      <c r="AC57" s="158"/>
      <c r="AD57" s="159" t="s">
        <v>51</v>
      </c>
      <c r="AE57" s="160"/>
      <c r="AF57" s="161">
        <f t="shared" si="9"/>
        <v>0</v>
      </c>
      <c r="AG57" s="162"/>
      <c r="AH57" s="163" t="s">
        <v>51</v>
      </c>
      <c r="AI57" s="164"/>
      <c r="AJ57" s="165">
        <f t="shared" si="10"/>
        <v>0</v>
      </c>
    </row>
    <row r="58" spans="1:36" s="40" customFormat="1" ht="26.25" customHeight="1">
      <c r="A58" s="120">
        <v>45380</v>
      </c>
      <c r="B58" s="27">
        <v>0.47916666666666669</v>
      </c>
      <c r="C58" s="166" t="s">
        <v>61</v>
      </c>
      <c r="D58" s="29">
        <v>4832</v>
      </c>
      <c r="E58" s="30">
        <v>4848</v>
      </c>
      <c r="F58" s="31">
        <f t="shared" si="6"/>
        <v>17</v>
      </c>
      <c r="G58" s="32">
        <v>0</v>
      </c>
      <c r="H58" s="32">
        <v>4</v>
      </c>
      <c r="I58" s="33">
        <f t="shared" si="7"/>
        <v>13</v>
      </c>
      <c r="J58" s="167">
        <f>13+4</f>
        <v>17</v>
      </c>
      <c r="K58" s="35">
        <f t="shared" si="12"/>
        <v>0</v>
      </c>
      <c r="L58" s="168">
        <v>6</v>
      </c>
      <c r="M58" s="37">
        <v>0</v>
      </c>
      <c r="N58" s="38">
        <v>5</v>
      </c>
      <c r="O58" s="92">
        <v>2</v>
      </c>
      <c r="P58" s="108">
        <v>4</v>
      </c>
      <c r="Q58" s="178">
        <v>0</v>
      </c>
      <c r="R58" s="179">
        <v>0</v>
      </c>
      <c r="S58" s="213">
        <v>0</v>
      </c>
      <c r="T58" s="214"/>
      <c r="U58" s="214"/>
      <c r="V58" s="214"/>
      <c r="W58" s="214"/>
      <c r="X58" s="46" t="s">
        <v>18</v>
      </c>
      <c r="Y58" s="154"/>
      <c r="Z58" s="155" t="s">
        <v>51</v>
      </c>
      <c r="AA58" s="156"/>
      <c r="AB58" s="157">
        <f t="shared" si="8"/>
        <v>0</v>
      </c>
      <c r="AC58" s="158"/>
      <c r="AD58" s="159" t="s">
        <v>51</v>
      </c>
      <c r="AE58" s="160"/>
      <c r="AF58" s="161">
        <f t="shared" si="9"/>
        <v>0</v>
      </c>
      <c r="AG58" s="162"/>
      <c r="AH58" s="163" t="s">
        <v>51</v>
      </c>
      <c r="AI58" s="164"/>
      <c r="AJ58" s="165">
        <f t="shared" si="10"/>
        <v>0</v>
      </c>
    </row>
    <row r="59" spans="1:36" s="40" customFormat="1" ht="26.25" customHeight="1">
      <c r="A59" s="120">
        <v>45380</v>
      </c>
      <c r="B59" s="27">
        <v>0.5</v>
      </c>
      <c r="C59" s="166" t="s">
        <v>58</v>
      </c>
      <c r="D59" s="29">
        <v>4849</v>
      </c>
      <c r="E59" s="30">
        <v>4867</v>
      </c>
      <c r="F59" s="31">
        <f t="shared" si="6"/>
        <v>19</v>
      </c>
      <c r="G59" s="32">
        <v>0</v>
      </c>
      <c r="H59" s="32">
        <v>5</v>
      </c>
      <c r="I59" s="33">
        <f t="shared" si="7"/>
        <v>14</v>
      </c>
      <c r="J59" s="182">
        <f>14+5</f>
        <v>19</v>
      </c>
      <c r="K59" s="35">
        <f t="shared" si="12"/>
        <v>1</v>
      </c>
      <c r="L59" s="168">
        <v>12</v>
      </c>
      <c r="M59" s="37">
        <v>0</v>
      </c>
      <c r="N59" s="38">
        <v>1</v>
      </c>
      <c r="O59" s="92">
        <v>4</v>
      </c>
      <c r="P59" s="108">
        <v>3</v>
      </c>
      <c r="Q59" s="178">
        <v>0</v>
      </c>
      <c r="R59" s="179">
        <v>0</v>
      </c>
      <c r="S59" s="213" t="s">
        <v>106</v>
      </c>
      <c r="T59" s="214"/>
      <c r="U59" s="214"/>
      <c r="V59" s="214"/>
      <c r="W59" s="214"/>
      <c r="X59" s="46" t="s">
        <v>18</v>
      </c>
      <c r="Y59" s="154"/>
      <c r="Z59" s="155" t="s">
        <v>51</v>
      </c>
      <c r="AA59" s="156"/>
      <c r="AB59" s="157">
        <f t="shared" si="8"/>
        <v>0</v>
      </c>
      <c r="AC59" s="158"/>
      <c r="AD59" s="159" t="s">
        <v>51</v>
      </c>
      <c r="AE59" s="160"/>
      <c r="AF59" s="161">
        <f t="shared" si="9"/>
        <v>0</v>
      </c>
      <c r="AG59" s="162"/>
      <c r="AH59" s="163" t="s">
        <v>51</v>
      </c>
      <c r="AI59" s="164"/>
      <c r="AJ59" s="165">
        <f t="shared" si="10"/>
        <v>0</v>
      </c>
    </row>
    <row r="60" spans="1:36" s="40" customFormat="1" ht="26.25" customHeight="1">
      <c r="A60" s="120">
        <v>45380</v>
      </c>
      <c r="B60" s="27">
        <v>0.52083333333333337</v>
      </c>
      <c r="C60" s="166" t="s">
        <v>87</v>
      </c>
      <c r="D60" s="29">
        <v>4868</v>
      </c>
      <c r="E60" s="30">
        <v>4883</v>
      </c>
      <c r="F60" s="31">
        <f t="shared" si="6"/>
        <v>16</v>
      </c>
      <c r="G60" s="32">
        <v>0</v>
      </c>
      <c r="H60" s="32">
        <v>2</v>
      </c>
      <c r="I60" s="33">
        <f t="shared" si="7"/>
        <v>14</v>
      </c>
      <c r="J60" s="182">
        <f>14+2</f>
        <v>16</v>
      </c>
      <c r="K60" s="35">
        <f t="shared" si="12"/>
        <v>0</v>
      </c>
      <c r="L60" s="168">
        <v>7</v>
      </c>
      <c r="M60" s="37">
        <v>0</v>
      </c>
      <c r="N60" s="38">
        <v>3</v>
      </c>
      <c r="O60" s="92">
        <v>5</v>
      </c>
      <c r="P60" s="108">
        <v>1</v>
      </c>
      <c r="Q60" s="178">
        <v>0</v>
      </c>
      <c r="R60" s="179">
        <v>0</v>
      </c>
      <c r="S60" s="213">
        <v>0</v>
      </c>
      <c r="T60" s="214"/>
      <c r="U60" s="214"/>
      <c r="V60" s="214"/>
      <c r="W60" s="214"/>
      <c r="X60" s="46" t="s">
        <v>18</v>
      </c>
      <c r="Y60" s="154"/>
      <c r="Z60" s="155" t="s">
        <v>51</v>
      </c>
      <c r="AA60" s="156"/>
      <c r="AB60" s="157">
        <f t="shared" si="8"/>
        <v>0</v>
      </c>
      <c r="AC60" s="158"/>
      <c r="AD60" s="159" t="s">
        <v>51</v>
      </c>
      <c r="AE60" s="160"/>
      <c r="AF60" s="161">
        <f t="shared" si="9"/>
        <v>0</v>
      </c>
      <c r="AG60" s="162"/>
      <c r="AH60" s="163" t="s">
        <v>51</v>
      </c>
      <c r="AI60" s="164"/>
      <c r="AJ60" s="165">
        <f t="shared" si="10"/>
        <v>0</v>
      </c>
    </row>
    <row r="61" spans="1:36" s="40" customFormat="1" ht="26.25" customHeight="1">
      <c r="A61" s="120">
        <v>45380</v>
      </c>
      <c r="B61" s="27">
        <v>4.1666666666666664E-2</v>
      </c>
      <c r="C61" s="166" t="s">
        <v>56</v>
      </c>
      <c r="D61" s="29">
        <v>4884</v>
      </c>
      <c r="E61" s="30">
        <v>4900</v>
      </c>
      <c r="F61" s="31">
        <f t="shared" si="6"/>
        <v>17</v>
      </c>
      <c r="G61" s="32">
        <v>0</v>
      </c>
      <c r="H61" s="32">
        <v>4</v>
      </c>
      <c r="I61" s="33">
        <f t="shared" si="7"/>
        <v>13</v>
      </c>
      <c r="J61" s="167">
        <f>13+4</f>
        <v>17</v>
      </c>
      <c r="K61" s="35">
        <f t="shared" si="12"/>
        <v>0</v>
      </c>
      <c r="L61" s="168">
        <v>10</v>
      </c>
      <c r="M61" s="37">
        <v>0</v>
      </c>
      <c r="N61" s="38">
        <v>3</v>
      </c>
      <c r="O61" s="92">
        <v>4</v>
      </c>
      <c r="P61" s="108">
        <v>0</v>
      </c>
      <c r="Q61" s="178">
        <v>0</v>
      </c>
      <c r="R61" s="179">
        <v>0</v>
      </c>
      <c r="S61" s="213">
        <v>0</v>
      </c>
      <c r="T61" s="214"/>
      <c r="U61" s="214"/>
      <c r="V61" s="214"/>
      <c r="W61" s="214"/>
      <c r="X61" s="46" t="s">
        <v>18</v>
      </c>
      <c r="Y61" s="154"/>
      <c r="Z61" s="155" t="s">
        <v>51</v>
      </c>
      <c r="AA61" s="156"/>
      <c r="AB61" s="157">
        <f t="shared" si="8"/>
        <v>0</v>
      </c>
      <c r="AC61" s="158"/>
      <c r="AD61" s="159" t="s">
        <v>51</v>
      </c>
      <c r="AE61" s="160"/>
      <c r="AF61" s="161">
        <f t="shared" si="9"/>
        <v>0</v>
      </c>
      <c r="AG61" s="162"/>
      <c r="AH61" s="163" t="s">
        <v>51</v>
      </c>
      <c r="AI61" s="164"/>
      <c r="AJ61" s="165">
        <f t="shared" si="10"/>
        <v>0</v>
      </c>
    </row>
    <row r="62" spans="1:36" s="40" customFormat="1" ht="26.25" customHeight="1">
      <c r="A62" s="120">
        <v>45380</v>
      </c>
      <c r="B62" s="27">
        <v>6.25E-2</v>
      </c>
      <c r="C62" s="166" t="s">
        <v>61</v>
      </c>
      <c r="D62" s="29">
        <v>4901</v>
      </c>
      <c r="E62" s="30">
        <v>4913</v>
      </c>
      <c r="F62" s="31">
        <f t="shared" si="6"/>
        <v>13</v>
      </c>
      <c r="G62" s="32">
        <v>0</v>
      </c>
      <c r="H62" s="32">
        <v>5</v>
      </c>
      <c r="I62" s="33">
        <f t="shared" si="7"/>
        <v>8</v>
      </c>
      <c r="J62" s="167">
        <f>8+5</f>
        <v>13</v>
      </c>
      <c r="K62" s="35">
        <f t="shared" si="12"/>
        <v>1</v>
      </c>
      <c r="L62" s="168">
        <v>12</v>
      </c>
      <c r="M62" s="37">
        <v>0</v>
      </c>
      <c r="N62" s="38">
        <v>0</v>
      </c>
      <c r="O62" s="92">
        <v>1</v>
      </c>
      <c r="P62" s="108">
        <v>1</v>
      </c>
      <c r="Q62" s="178">
        <v>0</v>
      </c>
      <c r="R62" s="179">
        <v>0</v>
      </c>
      <c r="S62" s="213" t="s">
        <v>107</v>
      </c>
      <c r="T62" s="214"/>
      <c r="U62" s="214"/>
      <c r="V62" s="214"/>
      <c r="W62" s="214"/>
      <c r="X62" s="46" t="s">
        <v>18</v>
      </c>
      <c r="Y62" s="154"/>
      <c r="Z62" s="155" t="s">
        <v>51</v>
      </c>
      <c r="AA62" s="156"/>
      <c r="AB62" s="157">
        <f t="shared" si="8"/>
        <v>0</v>
      </c>
      <c r="AC62" s="158"/>
      <c r="AD62" s="159" t="s">
        <v>51</v>
      </c>
      <c r="AE62" s="160"/>
      <c r="AF62" s="161">
        <f t="shared" si="9"/>
        <v>0</v>
      </c>
      <c r="AG62" s="162"/>
      <c r="AH62" s="163" t="s">
        <v>51</v>
      </c>
      <c r="AI62" s="164"/>
      <c r="AJ62" s="165">
        <f t="shared" si="10"/>
        <v>0</v>
      </c>
    </row>
    <row r="63" spans="1:36" s="40" customFormat="1" ht="26.25" customHeight="1">
      <c r="A63" s="120">
        <v>45380</v>
      </c>
      <c r="B63" s="27">
        <v>8.3333333333333329E-2</v>
      </c>
      <c r="C63" s="166" t="s">
        <v>84</v>
      </c>
      <c r="D63" s="29">
        <v>4914</v>
      </c>
      <c r="E63" s="30">
        <v>4928</v>
      </c>
      <c r="F63" s="31">
        <f t="shared" si="6"/>
        <v>15</v>
      </c>
      <c r="G63" s="32">
        <v>0</v>
      </c>
      <c r="H63" s="32">
        <v>4</v>
      </c>
      <c r="I63" s="33">
        <f t="shared" si="7"/>
        <v>11</v>
      </c>
      <c r="J63" s="167">
        <f>11+4</f>
        <v>15</v>
      </c>
      <c r="K63" s="35">
        <f t="shared" si="12"/>
        <v>0</v>
      </c>
      <c r="L63" s="168">
        <v>6</v>
      </c>
      <c r="M63" s="37">
        <v>0</v>
      </c>
      <c r="N63" s="38">
        <v>1</v>
      </c>
      <c r="O63" s="92">
        <v>3</v>
      </c>
      <c r="P63" s="108">
        <v>5</v>
      </c>
      <c r="Q63" s="178">
        <v>0</v>
      </c>
      <c r="R63" s="179">
        <v>0</v>
      </c>
      <c r="S63" s="213">
        <v>0</v>
      </c>
      <c r="T63" s="214"/>
      <c r="U63" s="214"/>
      <c r="V63" s="214"/>
      <c r="W63" s="214"/>
      <c r="X63" s="46" t="s">
        <v>18</v>
      </c>
      <c r="Y63" s="154"/>
      <c r="Z63" s="155" t="s">
        <v>51</v>
      </c>
      <c r="AA63" s="156"/>
      <c r="AB63" s="157">
        <f t="shared" si="8"/>
        <v>0</v>
      </c>
      <c r="AC63" s="158"/>
      <c r="AD63" s="159" t="s">
        <v>51</v>
      </c>
      <c r="AE63" s="160"/>
      <c r="AF63" s="161">
        <f t="shared" si="9"/>
        <v>0</v>
      </c>
      <c r="AG63" s="162"/>
      <c r="AH63" s="163" t="s">
        <v>51</v>
      </c>
      <c r="AI63" s="164"/>
      <c r="AJ63" s="165">
        <f t="shared" si="10"/>
        <v>0</v>
      </c>
    </row>
    <row r="64" spans="1:36" s="40" customFormat="1" ht="26.25" customHeight="1">
      <c r="A64" s="120">
        <v>45380</v>
      </c>
      <c r="B64" s="27">
        <v>0.125</v>
      </c>
      <c r="C64" s="166" t="s">
        <v>58</v>
      </c>
      <c r="D64" s="29">
        <v>4929</v>
      </c>
      <c r="E64" s="30">
        <v>4942</v>
      </c>
      <c r="F64" s="31">
        <f t="shared" si="6"/>
        <v>14</v>
      </c>
      <c r="G64" s="32">
        <v>0</v>
      </c>
      <c r="H64" s="32">
        <v>4</v>
      </c>
      <c r="I64" s="33">
        <f t="shared" si="7"/>
        <v>10</v>
      </c>
      <c r="J64" s="167">
        <f>10+4</f>
        <v>14</v>
      </c>
      <c r="K64" s="35">
        <f t="shared" si="12"/>
        <v>-2</v>
      </c>
      <c r="L64" s="168">
        <v>6</v>
      </c>
      <c r="M64" s="37">
        <v>0</v>
      </c>
      <c r="N64" s="38">
        <v>2</v>
      </c>
      <c r="O64" s="92">
        <v>3</v>
      </c>
      <c r="P64" s="108">
        <v>1</v>
      </c>
      <c r="Q64" s="178">
        <v>0</v>
      </c>
      <c r="R64" s="179">
        <v>2</v>
      </c>
      <c r="S64" s="213" t="s">
        <v>108</v>
      </c>
      <c r="T64" s="214"/>
      <c r="U64" s="214"/>
      <c r="V64" s="214"/>
      <c r="W64" s="214"/>
      <c r="X64" s="46" t="s">
        <v>18</v>
      </c>
      <c r="Y64" s="154"/>
      <c r="Z64" s="155" t="s">
        <v>51</v>
      </c>
      <c r="AA64" s="156"/>
      <c r="AB64" s="157">
        <f t="shared" si="8"/>
        <v>0</v>
      </c>
      <c r="AC64" s="158"/>
      <c r="AD64" s="159" t="s">
        <v>51</v>
      </c>
      <c r="AE64" s="160"/>
      <c r="AF64" s="161">
        <f t="shared" si="9"/>
        <v>0</v>
      </c>
      <c r="AG64" s="162"/>
      <c r="AH64" s="163" t="s">
        <v>51</v>
      </c>
      <c r="AI64" s="164"/>
      <c r="AJ64" s="165">
        <f t="shared" si="10"/>
        <v>0</v>
      </c>
    </row>
    <row r="65" spans="1:36" s="40" customFormat="1" ht="26.25" customHeight="1">
      <c r="A65" s="120">
        <v>45380</v>
      </c>
      <c r="B65" s="27">
        <v>0.16666666666666666</v>
      </c>
      <c r="C65" s="166" t="s">
        <v>84</v>
      </c>
      <c r="D65" s="29">
        <v>4943</v>
      </c>
      <c r="E65" s="30">
        <v>4962</v>
      </c>
      <c r="F65" s="31">
        <f t="shared" si="6"/>
        <v>20</v>
      </c>
      <c r="G65" s="32">
        <v>1</v>
      </c>
      <c r="H65" s="32">
        <v>8</v>
      </c>
      <c r="I65" s="33">
        <f t="shared" si="7"/>
        <v>11</v>
      </c>
      <c r="J65" s="167">
        <f>11+8</f>
        <v>19</v>
      </c>
      <c r="K65" s="35">
        <f t="shared" si="12"/>
        <v>0</v>
      </c>
      <c r="L65" s="168">
        <v>10</v>
      </c>
      <c r="M65" s="37">
        <v>0</v>
      </c>
      <c r="N65" s="38">
        <v>0</v>
      </c>
      <c r="O65" s="92">
        <v>5</v>
      </c>
      <c r="P65" s="108">
        <v>4</v>
      </c>
      <c r="Q65" s="178">
        <v>0</v>
      </c>
      <c r="R65" s="179">
        <v>0</v>
      </c>
      <c r="S65" s="213" t="s">
        <v>109</v>
      </c>
      <c r="T65" s="214"/>
      <c r="U65" s="214"/>
      <c r="V65" s="214"/>
      <c r="W65" s="214"/>
      <c r="X65" s="46" t="s">
        <v>18</v>
      </c>
      <c r="Y65" s="154"/>
      <c r="Z65" s="155" t="s">
        <v>51</v>
      </c>
      <c r="AA65" s="156"/>
      <c r="AB65" s="157">
        <f t="shared" si="8"/>
        <v>0</v>
      </c>
      <c r="AC65" s="158"/>
      <c r="AD65" s="159" t="s">
        <v>51</v>
      </c>
      <c r="AE65" s="160"/>
      <c r="AF65" s="161">
        <f t="shared" si="9"/>
        <v>0</v>
      </c>
      <c r="AG65" s="162"/>
      <c r="AH65" s="163" t="s">
        <v>51</v>
      </c>
      <c r="AI65" s="164"/>
      <c r="AJ65" s="165">
        <f t="shared" si="10"/>
        <v>0</v>
      </c>
    </row>
    <row r="66" spans="1:36" s="40" customFormat="1" ht="26.25" customHeight="1">
      <c r="A66" s="120">
        <v>45380</v>
      </c>
      <c r="B66" s="27">
        <v>0.1875</v>
      </c>
      <c r="C66" s="166" t="s">
        <v>103</v>
      </c>
      <c r="D66" s="29">
        <v>4963</v>
      </c>
      <c r="E66" s="30">
        <v>4979</v>
      </c>
      <c r="F66" s="31">
        <f t="shared" si="6"/>
        <v>17</v>
      </c>
      <c r="G66" s="32">
        <v>1</v>
      </c>
      <c r="H66" s="32">
        <v>6</v>
      </c>
      <c r="I66" s="33">
        <f t="shared" si="7"/>
        <v>10</v>
      </c>
      <c r="J66" s="167">
        <f>10+6</f>
        <v>16</v>
      </c>
      <c r="K66" s="35">
        <f t="shared" si="12"/>
        <v>3</v>
      </c>
      <c r="L66" s="168">
        <v>13</v>
      </c>
      <c r="M66" s="37">
        <v>0</v>
      </c>
      <c r="N66" s="38">
        <v>6</v>
      </c>
      <c r="O66" s="92">
        <v>0</v>
      </c>
      <c r="P66" s="108">
        <v>0</v>
      </c>
      <c r="Q66" s="178">
        <v>0</v>
      </c>
      <c r="R66" s="179">
        <v>0</v>
      </c>
      <c r="S66" s="213" t="s">
        <v>110</v>
      </c>
      <c r="T66" s="214"/>
      <c r="U66" s="214"/>
      <c r="V66" s="214"/>
      <c r="W66" s="214"/>
      <c r="X66" s="46" t="s">
        <v>18</v>
      </c>
      <c r="Y66" s="154"/>
      <c r="Z66" s="155" t="s">
        <v>51</v>
      </c>
      <c r="AA66" s="156"/>
      <c r="AB66" s="157">
        <f t="shared" si="8"/>
        <v>0</v>
      </c>
      <c r="AC66" s="158"/>
      <c r="AD66" s="159" t="s">
        <v>51</v>
      </c>
      <c r="AE66" s="160"/>
      <c r="AF66" s="161">
        <f t="shared" si="9"/>
        <v>0</v>
      </c>
      <c r="AG66" s="162"/>
      <c r="AH66" s="163" t="s">
        <v>51</v>
      </c>
      <c r="AI66" s="164"/>
      <c r="AJ66" s="165">
        <f t="shared" si="10"/>
        <v>0</v>
      </c>
    </row>
    <row r="67" spans="1:36" s="40" customFormat="1" ht="26.25" customHeight="1">
      <c r="A67" s="120">
        <v>45381</v>
      </c>
      <c r="B67" s="27">
        <v>0.39583333333333331</v>
      </c>
      <c r="C67" s="166" t="s">
        <v>111</v>
      </c>
      <c r="D67" s="29">
        <v>4004</v>
      </c>
      <c r="E67" s="30">
        <v>4013</v>
      </c>
      <c r="F67" s="31">
        <f t="shared" si="6"/>
        <v>10</v>
      </c>
      <c r="G67" s="32">
        <v>1</v>
      </c>
      <c r="H67" s="32">
        <v>1</v>
      </c>
      <c r="I67" s="33">
        <f t="shared" si="7"/>
        <v>8</v>
      </c>
      <c r="J67" s="167">
        <f>8+1</f>
        <v>9</v>
      </c>
      <c r="K67" s="35">
        <f>IF(ISBLANK(J67),-90,(-((J67)-SUM(M67:R67,L67))))</f>
        <v>0</v>
      </c>
      <c r="L67" s="168">
        <v>5</v>
      </c>
      <c r="M67" s="37">
        <v>0</v>
      </c>
      <c r="N67" s="38">
        <v>1</v>
      </c>
      <c r="O67" s="92">
        <v>2</v>
      </c>
      <c r="P67" s="108">
        <v>0</v>
      </c>
      <c r="Q67" s="178">
        <v>0</v>
      </c>
      <c r="R67" s="179">
        <v>1</v>
      </c>
      <c r="S67" s="213" t="s">
        <v>117</v>
      </c>
      <c r="T67" s="214"/>
      <c r="U67" s="214"/>
      <c r="V67" s="214"/>
      <c r="W67" s="214"/>
      <c r="X67" s="46" t="s">
        <v>18</v>
      </c>
      <c r="Y67" s="154"/>
      <c r="Z67" s="155" t="s">
        <v>51</v>
      </c>
      <c r="AA67" s="156"/>
      <c r="AB67" s="157">
        <f t="shared" si="8"/>
        <v>0</v>
      </c>
      <c r="AC67" s="158"/>
      <c r="AD67" s="159" t="s">
        <v>51</v>
      </c>
      <c r="AE67" s="160"/>
      <c r="AF67" s="161">
        <f t="shared" si="9"/>
        <v>0</v>
      </c>
      <c r="AG67" s="162"/>
      <c r="AH67" s="163" t="s">
        <v>51</v>
      </c>
      <c r="AI67" s="164"/>
      <c r="AJ67" s="165">
        <f t="shared" si="10"/>
        <v>0</v>
      </c>
    </row>
    <row r="68" spans="1:36" s="40" customFormat="1" ht="26.25" customHeight="1">
      <c r="A68" s="120">
        <v>45381</v>
      </c>
      <c r="B68" s="27">
        <v>0.41666666666666669</v>
      </c>
      <c r="C68" s="166" t="s">
        <v>82</v>
      </c>
      <c r="D68" s="29">
        <v>4014</v>
      </c>
      <c r="E68" s="30">
        <v>4023</v>
      </c>
      <c r="F68" s="31">
        <f t="shared" si="6"/>
        <v>10</v>
      </c>
      <c r="G68" s="32">
        <v>0</v>
      </c>
      <c r="H68" s="32">
        <v>0</v>
      </c>
      <c r="I68" s="33">
        <f t="shared" si="7"/>
        <v>10</v>
      </c>
      <c r="J68" s="167">
        <f>10+0</f>
        <v>10</v>
      </c>
      <c r="K68" s="35">
        <f>IF(ISBLANK(J68),-90,(-((J68)-SUM(M68:R68,L68))))</f>
        <v>2</v>
      </c>
      <c r="L68" s="168">
        <v>7</v>
      </c>
      <c r="M68" s="37">
        <v>0</v>
      </c>
      <c r="N68" s="38">
        <v>2</v>
      </c>
      <c r="O68" s="92">
        <v>2</v>
      </c>
      <c r="P68" s="108">
        <v>0</v>
      </c>
      <c r="Q68" s="178">
        <v>1</v>
      </c>
      <c r="R68" s="179">
        <v>0</v>
      </c>
      <c r="S68" s="213" t="s">
        <v>118</v>
      </c>
      <c r="T68" s="214"/>
      <c r="U68" s="214"/>
      <c r="V68" s="214"/>
      <c r="W68" s="214"/>
      <c r="X68" s="46" t="s">
        <v>18</v>
      </c>
      <c r="Y68" s="154"/>
      <c r="Z68" s="155" t="s">
        <v>51</v>
      </c>
      <c r="AA68" s="156"/>
      <c r="AB68" s="157">
        <f t="shared" si="8"/>
        <v>0</v>
      </c>
      <c r="AC68" s="158"/>
      <c r="AD68" s="159" t="s">
        <v>51</v>
      </c>
      <c r="AE68" s="160"/>
      <c r="AF68" s="161">
        <f t="shared" si="9"/>
        <v>0</v>
      </c>
      <c r="AG68" s="162"/>
      <c r="AH68" s="163" t="s">
        <v>51</v>
      </c>
      <c r="AI68" s="164"/>
      <c r="AJ68" s="165">
        <f t="shared" si="10"/>
        <v>0</v>
      </c>
    </row>
    <row r="69" spans="1:36" s="40" customFormat="1" ht="26.25" customHeight="1">
      <c r="A69" s="120">
        <v>45381</v>
      </c>
      <c r="B69" s="27">
        <v>0.42708333333333331</v>
      </c>
      <c r="C69" s="166" t="s">
        <v>112</v>
      </c>
      <c r="D69" s="29">
        <v>4024</v>
      </c>
      <c r="E69" s="30">
        <v>4031</v>
      </c>
      <c r="F69" s="31">
        <f t="shared" si="6"/>
        <v>8</v>
      </c>
      <c r="G69" s="32">
        <v>0</v>
      </c>
      <c r="H69" s="32">
        <v>0</v>
      </c>
      <c r="I69" s="33">
        <f t="shared" si="7"/>
        <v>8</v>
      </c>
      <c r="J69" s="167">
        <f>8+0</f>
        <v>8</v>
      </c>
      <c r="K69" s="35">
        <f t="shared" ref="K69:K85" si="13">IF(ISBLANK(J69),-90,(-((J69)-SUM(M69:R69,L69))))</f>
        <v>1</v>
      </c>
      <c r="L69" s="168">
        <v>3</v>
      </c>
      <c r="M69" s="195">
        <v>6</v>
      </c>
      <c r="N69" s="38">
        <v>0</v>
      </c>
      <c r="O69" s="92">
        <v>0</v>
      </c>
      <c r="P69" s="108">
        <v>0</v>
      </c>
      <c r="Q69" s="178">
        <v>0</v>
      </c>
      <c r="R69" s="179">
        <v>0</v>
      </c>
      <c r="S69" s="213" t="s">
        <v>119</v>
      </c>
      <c r="T69" s="214"/>
      <c r="U69" s="214"/>
      <c r="V69" s="214"/>
      <c r="W69" s="214"/>
      <c r="X69" s="46" t="s">
        <v>18</v>
      </c>
      <c r="Y69" s="154"/>
      <c r="Z69" s="155" t="s">
        <v>51</v>
      </c>
      <c r="AA69" s="156"/>
      <c r="AB69" s="157">
        <f t="shared" si="8"/>
        <v>0</v>
      </c>
      <c r="AC69" s="158"/>
      <c r="AD69" s="159" t="s">
        <v>51</v>
      </c>
      <c r="AE69" s="160"/>
      <c r="AF69" s="161">
        <f t="shared" si="9"/>
        <v>0</v>
      </c>
      <c r="AG69" s="162"/>
      <c r="AH69" s="163" t="s">
        <v>51</v>
      </c>
      <c r="AI69" s="164"/>
      <c r="AJ69" s="165">
        <f t="shared" si="10"/>
        <v>0</v>
      </c>
    </row>
    <row r="70" spans="1:36" s="40" customFormat="1" ht="26.25" customHeight="1">
      <c r="A70" s="120">
        <v>45381</v>
      </c>
      <c r="B70" s="27">
        <v>0.4375</v>
      </c>
      <c r="C70" s="166" t="s">
        <v>113</v>
      </c>
      <c r="D70" s="29">
        <v>4032</v>
      </c>
      <c r="E70" s="30">
        <v>4040</v>
      </c>
      <c r="F70" s="31">
        <f t="shared" si="6"/>
        <v>9</v>
      </c>
      <c r="G70" s="32">
        <v>0</v>
      </c>
      <c r="H70" s="32">
        <v>3</v>
      </c>
      <c r="I70" s="33">
        <f t="shared" si="7"/>
        <v>6</v>
      </c>
      <c r="J70" s="167">
        <f>6+3</f>
        <v>9</v>
      </c>
      <c r="K70" s="35">
        <f t="shared" si="13"/>
        <v>2</v>
      </c>
      <c r="L70" s="183">
        <v>3</v>
      </c>
      <c r="M70" s="37">
        <v>0</v>
      </c>
      <c r="N70" s="38">
        <v>1</v>
      </c>
      <c r="O70" s="92">
        <v>4</v>
      </c>
      <c r="P70" s="108">
        <v>3</v>
      </c>
      <c r="Q70" s="178">
        <v>0</v>
      </c>
      <c r="R70" s="179">
        <v>0</v>
      </c>
      <c r="S70" s="213" t="s">
        <v>120</v>
      </c>
      <c r="T70" s="214"/>
      <c r="U70" s="214"/>
      <c r="V70" s="214"/>
      <c r="W70" s="214"/>
      <c r="X70" s="46" t="s">
        <v>18</v>
      </c>
      <c r="Y70" s="154"/>
      <c r="Z70" s="155" t="s">
        <v>51</v>
      </c>
      <c r="AA70" s="156"/>
      <c r="AB70" s="157">
        <f t="shared" si="8"/>
        <v>0</v>
      </c>
      <c r="AC70" s="158"/>
      <c r="AD70" s="159" t="s">
        <v>51</v>
      </c>
      <c r="AE70" s="160"/>
      <c r="AF70" s="161">
        <f t="shared" si="9"/>
        <v>0</v>
      </c>
      <c r="AG70" s="162"/>
      <c r="AH70" s="163" t="s">
        <v>51</v>
      </c>
      <c r="AI70" s="164"/>
      <c r="AJ70" s="165">
        <f t="shared" si="10"/>
        <v>0</v>
      </c>
    </row>
    <row r="71" spans="1:36" s="40" customFormat="1" ht="26.25" customHeight="1">
      <c r="A71" s="120">
        <v>45381</v>
      </c>
      <c r="B71" s="27">
        <v>0.45833333333333331</v>
      </c>
      <c r="C71" s="166" t="s">
        <v>102</v>
      </c>
      <c r="D71" s="29">
        <v>4041</v>
      </c>
      <c r="E71" s="30">
        <v>4054</v>
      </c>
      <c r="F71" s="31">
        <f t="shared" si="6"/>
        <v>14</v>
      </c>
      <c r="G71" s="32">
        <v>0</v>
      </c>
      <c r="H71" s="32">
        <v>1</v>
      </c>
      <c r="I71" s="33">
        <f t="shared" si="7"/>
        <v>13</v>
      </c>
      <c r="J71" s="167">
        <f>13+1</f>
        <v>14</v>
      </c>
      <c r="K71" s="35">
        <f t="shared" si="13"/>
        <v>1</v>
      </c>
      <c r="L71" s="168">
        <v>5</v>
      </c>
      <c r="M71" s="195">
        <v>6</v>
      </c>
      <c r="N71" s="38">
        <v>0</v>
      </c>
      <c r="O71" s="92">
        <v>3</v>
      </c>
      <c r="P71" s="108">
        <v>1</v>
      </c>
      <c r="Q71" s="178">
        <v>0</v>
      </c>
      <c r="R71" s="179">
        <v>0</v>
      </c>
      <c r="S71" s="213" t="s">
        <v>121</v>
      </c>
      <c r="T71" s="214"/>
      <c r="U71" s="214"/>
      <c r="V71" s="214"/>
      <c r="W71" s="214"/>
      <c r="X71" s="46" t="s">
        <v>18</v>
      </c>
      <c r="Y71" s="154"/>
      <c r="Z71" s="155" t="s">
        <v>51</v>
      </c>
      <c r="AA71" s="156"/>
      <c r="AB71" s="157">
        <f t="shared" si="8"/>
        <v>0</v>
      </c>
      <c r="AC71" s="158"/>
      <c r="AD71" s="159" t="s">
        <v>51</v>
      </c>
      <c r="AE71" s="160"/>
      <c r="AF71" s="161">
        <f t="shared" si="9"/>
        <v>0</v>
      </c>
      <c r="AG71" s="162"/>
      <c r="AH71" s="163" t="s">
        <v>51</v>
      </c>
      <c r="AI71" s="164"/>
      <c r="AJ71" s="165">
        <f t="shared" si="10"/>
        <v>0</v>
      </c>
    </row>
    <row r="72" spans="1:36" s="40" customFormat="1" ht="26.25" customHeight="1">
      <c r="A72" s="120">
        <v>45381</v>
      </c>
      <c r="B72" s="152">
        <v>0.45833333333333331</v>
      </c>
      <c r="C72" s="153" t="s">
        <v>56</v>
      </c>
      <c r="D72" s="43" t="s">
        <v>18</v>
      </c>
      <c r="E72" s="44" t="s">
        <v>18</v>
      </c>
      <c r="F72" s="31" t="s">
        <v>18</v>
      </c>
      <c r="G72" s="45" t="s">
        <v>18</v>
      </c>
      <c r="H72" s="46" t="s">
        <v>18</v>
      </c>
      <c r="I72" s="33" t="s">
        <v>18</v>
      </c>
      <c r="J72" s="47" t="s">
        <v>18</v>
      </c>
      <c r="K72" s="35" t="e">
        <f t="shared" si="13"/>
        <v>#VALUE!</v>
      </c>
      <c r="L72" s="48" t="s">
        <v>18</v>
      </c>
      <c r="M72" s="49" t="s">
        <v>18</v>
      </c>
      <c r="N72" s="50" t="s">
        <v>18</v>
      </c>
      <c r="O72" s="93" t="s">
        <v>18</v>
      </c>
      <c r="P72" s="104" t="s">
        <v>18</v>
      </c>
      <c r="Q72" s="49" t="s">
        <v>18</v>
      </c>
      <c r="R72" s="51" t="s">
        <v>18</v>
      </c>
      <c r="S72" s="252" t="s">
        <v>122</v>
      </c>
      <c r="T72" s="253"/>
      <c r="U72" s="253"/>
      <c r="V72" s="253"/>
      <c r="W72" s="253"/>
      <c r="X72" s="46" t="s">
        <v>18</v>
      </c>
      <c r="Y72" s="154"/>
      <c r="Z72" s="155" t="s">
        <v>51</v>
      </c>
      <c r="AA72" s="156"/>
      <c r="AB72" s="157">
        <f t="shared" si="8"/>
        <v>0</v>
      </c>
      <c r="AC72" s="158"/>
      <c r="AD72" s="159" t="s">
        <v>51</v>
      </c>
      <c r="AE72" s="160"/>
      <c r="AF72" s="161">
        <f t="shared" si="9"/>
        <v>0</v>
      </c>
      <c r="AG72" s="162"/>
      <c r="AH72" s="163" t="s">
        <v>51</v>
      </c>
      <c r="AI72" s="164"/>
      <c r="AJ72" s="165">
        <f t="shared" si="10"/>
        <v>0</v>
      </c>
    </row>
    <row r="73" spans="1:36" s="40" customFormat="1" ht="26.25" customHeight="1">
      <c r="A73" s="120">
        <v>45381</v>
      </c>
      <c r="B73" s="27">
        <v>0.47916666666666669</v>
      </c>
      <c r="C73" s="166" t="s">
        <v>114</v>
      </c>
      <c r="D73" s="29">
        <v>4055</v>
      </c>
      <c r="E73" s="30">
        <v>4061</v>
      </c>
      <c r="F73" s="31">
        <f t="shared" si="6"/>
        <v>7</v>
      </c>
      <c r="G73" s="32">
        <v>0</v>
      </c>
      <c r="H73" s="32">
        <v>0</v>
      </c>
      <c r="I73" s="33">
        <f t="shared" si="7"/>
        <v>7</v>
      </c>
      <c r="J73" s="167">
        <f>7+0</f>
        <v>7</v>
      </c>
      <c r="K73" s="35">
        <f t="shared" si="13"/>
        <v>0</v>
      </c>
      <c r="L73" s="168">
        <v>3</v>
      </c>
      <c r="M73" s="37">
        <v>0</v>
      </c>
      <c r="N73" s="38">
        <v>0</v>
      </c>
      <c r="O73" s="92">
        <v>4</v>
      </c>
      <c r="P73" s="108">
        <v>0</v>
      </c>
      <c r="Q73" s="178">
        <v>0</v>
      </c>
      <c r="R73" s="179">
        <v>0</v>
      </c>
      <c r="S73" s="213" t="s">
        <v>123</v>
      </c>
      <c r="T73" s="214"/>
      <c r="U73" s="214"/>
      <c r="V73" s="214"/>
      <c r="W73" s="214"/>
      <c r="X73" s="46" t="s">
        <v>18</v>
      </c>
      <c r="Y73" s="154"/>
      <c r="Z73" s="155" t="s">
        <v>51</v>
      </c>
      <c r="AA73" s="156"/>
      <c r="AB73" s="157">
        <f t="shared" si="8"/>
        <v>0</v>
      </c>
      <c r="AC73" s="158"/>
      <c r="AD73" s="159" t="s">
        <v>51</v>
      </c>
      <c r="AE73" s="160"/>
      <c r="AF73" s="161">
        <f t="shared" si="9"/>
        <v>0</v>
      </c>
      <c r="AG73" s="162"/>
      <c r="AH73" s="163" t="s">
        <v>51</v>
      </c>
      <c r="AI73" s="164"/>
      <c r="AJ73" s="165">
        <f t="shared" si="10"/>
        <v>0</v>
      </c>
    </row>
    <row r="74" spans="1:36" s="40" customFormat="1" ht="26.25" customHeight="1">
      <c r="A74" s="120">
        <v>45381</v>
      </c>
      <c r="B74" s="27">
        <v>0.5</v>
      </c>
      <c r="C74" s="166" t="s">
        <v>82</v>
      </c>
      <c r="D74" s="29">
        <v>4062</v>
      </c>
      <c r="E74" s="30">
        <v>4078</v>
      </c>
      <c r="F74" s="31">
        <f t="shared" si="6"/>
        <v>17</v>
      </c>
      <c r="G74" s="32">
        <v>2</v>
      </c>
      <c r="H74" s="32">
        <v>1</v>
      </c>
      <c r="I74" s="33">
        <f t="shared" si="7"/>
        <v>14</v>
      </c>
      <c r="J74" s="167">
        <f>14+1</f>
        <v>15</v>
      </c>
      <c r="K74" s="35">
        <f t="shared" si="13"/>
        <v>0</v>
      </c>
      <c r="L74" s="168">
        <v>7</v>
      </c>
      <c r="M74" s="37">
        <v>0</v>
      </c>
      <c r="N74" s="38">
        <v>5</v>
      </c>
      <c r="O74" s="92">
        <v>3</v>
      </c>
      <c r="P74" s="108">
        <v>0</v>
      </c>
      <c r="Q74" s="178">
        <v>0</v>
      </c>
      <c r="R74" s="179">
        <v>0</v>
      </c>
      <c r="S74" s="213" t="s">
        <v>124</v>
      </c>
      <c r="T74" s="214"/>
      <c r="U74" s="214"/>
      <c r="V74" s="214"/>
      <c r="W74" s="214"/>
      <c r="X74" s="46" t="s">
        <v>18</v>
      </c>
      <c r="Y74" s="154"/>
      <c r="Z74" s="155" t="s">
        <v>51</v>
      </c>
      <c r="AA74" s="156"/>
      <c r="AB74" s="157">
        <f t="shared" si="8"/>
        <v>0</v>
      </c>
      <c r="AC74" s="158"/>
      <c r="AD74" s="159" t="s">
        <v>51</v>
      </c>
      <c r="AE74" s="160"/>
      <c r="AF74" s="161">
        <f t="shared" si="9"/>
        <v>0</v>
      </c>
      <c r="AG74" s="162"/>
      <c r="AH74" s="163" t="s">
        <v>51</v>
      </c>
      <c r="AI74" s="164"/>
      <c r="AJ74" s="165">
        <f t="shared" si="10"/>
        <v>0</v>
      </c>
    </row>
    <row r="75" spans="1:36" s="40" customFormat="1" ht="26.25" customHeight="1">
      <c r="A75" s="120">
        <v>45381</v>
      </c>
      <c r="B75" s="27">
        <v>0.52083333333333337</v>
      </c>
      <c r="C75" s="166" t="s">
        <v>113</v>
      </c>
      <c r="D75" s="29">
        <v>4079</v>
      </c>
      <c r="E75" s="30">
        <v>4094</v>
      </c>
      <c r="F75" s="31">
        <f t="shared" si="6"/>
        <v>16</v>
      </c>
      <c r="G75" s="32">
        <v>2</v>
      </c>
      <c r="H75" s="32">
        <v>2</v>
      </c>
      <c r="I75" s="33">
        <f t="shared" si="7"/>
        <v>12</v>
      </c>
      <c r="J75" s="167">
        <f>12+2</f>
        <v>14</v>
      </c>
      <c r="K75" s="35">
        <f t="shared" si="13"/>
        <v>0</v>
      </c>
      <c r="L75" s="168">
        <v>9</v>
      </c>
      <c r="M75" s="37">
        <v>0</v>
      </c>
      <c r="N75" s="38">
        <v>2</v>
      </c>
      <c r="O75" s="92">
        <v>2</v>
      </c>
      <c r="P75" s="108">
        <v>1</v>
      </c>
      <c r="Q75" s="178">
        <v>0</v>
      </c>
      <c r="R75" s="179">
        <v>0</v>
      </c>
      <c r="S75" s="213">
        <v>0</v>
      </c>
      <c r="T75" s="214"/>
      <c r="U75" s="214"/>
      <c r="V75" s="214"/>
      <c r="W75" s="214"/>
      <c r="X75" s="46" t="s">
        <v>18</v>
      </c>
      <c r="Y75" s="154"/>
      <c r="Z75" s="155" t="s">
        <v>51</v>
      </c>
      <c r="AA75" s="156"/>
      <c r="AB75" s="157">
        <f t="shared" si="8"/>
        <v>0</v>
      </c>
      <c r="AC75" s="158"/>
      <c r="AD75" s="159" t="s">
        <v>51</v>
      </c>
      <c r="AE75" s="160"/>
      <c r="AF75" s="161">
        <f t="shared" si="9"/>
        <v>0</v>
      </c>
      <c r="AG75" s="162"/>
      <c r="AH75" s="163" t="s">
        <v>51</v>
      </c>
      <c r="AI75" s="164"/>
      <c r="AJ75" s="165">
        <f t="shared" si="10"/>
        <v>0</v>
      </c>
    </row>
    <row r="76" spans="1:36" s="40" customFormat="1" ht="26.25" customHeight="1">
      <c r="A76" s="120">
        <v>45381</v>
      </c>
      <c r="B76" s="27">
        <v>4.1666666666666664E-2</v>
      </c>
      <c r="C76" s="166" t="s">
        <v>61</v>
      </c>
      <c r="D76" s="29">
        <v>4095</v>
      </c>
      <c r="E76" s="30">
        <v>4110</v>
      </c>
      <c r="F76" s="31">
        <f t="shared" si="6"/>
        <v>16</v>
      </c>
      <c r="G76" s="32">
        <v>1</v>
      </c>
      <c r="H76" s="32">
        <v>0</v>
      </c>
      <c r="I76" s="33">
        <f t="shared" si="7"/>
        <v>15</v>
      </c>
      <c r="J76" s="167">
        <f>15+0</f>
        <v>15</v>
      </c>
      <c r="K76" s="35">
        <f t="shared" si="13"/>
        <v>1</v>
      </c>
      <c r="L76" s="168">
        <v>8</v>
      </c>
      <c r="M76" s="37">
        <v>0</v>
      </c>
      <c r="N76" s="38">
        <v>2</v>
      </c>
      <c r="O76" s="92">
        <v>4</v>
      </c>
      <c r="P76" s="108">
        <v>0</v>
      </c>
      <c r="Q76" s="178">
        <v>1</v>
      </c>
      <c r="R76" s="179">
        <v>1</v>
      </c>
      <c r="S76" s="213">
        <v>0</v>
      </c>
      <c r="T76" s="214"/>
      <c r="U76" s="214"/>
      <c r="V76" s="214"/>
      <c r="W76" s="214"/>
      <c r="X76" s="46" t="s">
        <v>18</v>
      </c>
      <c r="Y76" s="154"/>
      <c r="Z76" s="155" t="s">
        <v>51</v>
      </c>
      <c r="AA76" s="156"/>
      <c r="AB76" s="157">
        <f t="shared" si="8"/>
        <v>0</v>
      </c>
      <c r="AC76" s="158"/>
      <c r="AD76" s="159" t="s">
        <v>51</v>
      </c>
      <c r="AE76" s="160"/>
      <c r="AF76" s="161">
        <f t="shared" si="9"/>
        <v>0</v>
      </c>
      <c r="AG76" s="162"/>
      <c r="AH76" s="163" t="s">
        <v>51</v>
      </c>
      <c r="AI76" s="164"/>
      <c r="AJ76" s="165">
        <f t="shared" si="10"/>
        <v>0</v>
      </c>
    </row>
    <row r="77" spans="1:36" s="40" customFormat="1" ht="26.25" customHeight="1">
      <c r="A77" s="120">
        <v>45381</v>
      </c>
      <c r="B77" s="27">
        <v>5.2083333333333336E-2</v>
      </c>
      <c r="C77" s="166" t="s">
        <v>112</v>
      </c>
      <c r="D77" s="29">
        <v>4111</v>
      </c>
      <c r="E77" s="30">
        <v>4116</v>
      </c>
      <c r="F77" s="31">
        <f t="shared" si="6"/>
        <v>6</v>
      </c>
      <c r="G77" s="32">
        <v>0</v>
      </c>
      <c r="H77" s="32">
        <v>0</v>
      </c>
      <c r="I77" s="33">
        <f t="shared" si="7"/>
        <v>6</v>
      </c>
      <c r="J77" s="167">
        <f>6+0</f>
        <v>6</v>
      </c>
      <c r="K77" s="35">
        <f t="shared" si="13"/>
        <v>1</v>
      </c>
      <c r="L77" s="168">
        <v>3</v>
      </c>
      <c r="M77" s="37">
        <v>0</v>
      </c>
      <c r="N77" s="38">
        <v>2</v>
      </c>
      <c r="O77" s="92">
        <v>1</v>
      </c>
      <c r="P77" s="108">
        <v>0</v>
      </c>
      <c r="Q77" s="178">
        <v>1</v>
      </c>
      <c r="R77" s="179">
        <v>0</v>
      </c>
      <c r="S77" s="213">
        <v>0</v>
      </c>
      <c r="T77" s="214"/>
      <c r="U77" s="214"/>
      <c r="V77" s="214"/>
      <c r="W77" s="214"/>
      <c r="X77" s="46" t="s">
        <v>18</v>
      </c>
      <c r="Y77" s="154"/>
      <c r="Z77" s="155" t="s">
        <v>51</v>
      </c>
      <c r="AA77" s="156"/>
      <c r="AB77" s="157">
        <f t="shared" si="8"/>
        <v>0</v>
      </c>
      <c r="AC77" s="158"/>
      <c r="AD77" s="159" t="s">
        <v>51</v>
      </c>
      <c r="AE77" s="160"/>
      <c r="AF77" s="161">
        <f t="shared" si="9"/>
        <v>0</v>
      </c>
      <c r="AG77" s="162"/>
      <c r="AH77" s="163" t="s">
        <v>51</v>
      </c>
      <c r="AI77" s="164"/>
      <c r="AJ77" s="165">
        <f t="shared" si="10"/>
        <v>0</v>
      </c>
    </row>
    <row r="78" spans="1:36" s="40" customFormat="1" ht="26.25" customHeight="1">
      <c r="A78" s="120">
        <v>45381</v>
      </c>
      <c r="B78" s="27">
        <v>6.25E-2</v>
      </c>
      <c r="C78" s="166" t="s">
        <v>56</v>
      </c>
      <c r="D78" s="29">
        <v>4117</v>
      </c>
      <c r="E78" s="30">
        <v>4128</v>
      </c>
      <c r="F78" s="31">
        <f t="shared" si="6"/>
        <v>12</v>
      </c>
      <c r="G78" s="32">
        <v>0</v>
      </c>
      <c r="H78" s="32">
        <v>0</v>
      </c>
      <c r="I78" s="33">
        <f t="shared" si="7"/>
        <v>12</v>
      </c>
      <c r="J78" s="167">
        <f>12+0</f>
        <v>12</v>
      </c>
      <c r="K78" s="35">
        <f t="shared" si="13"/>
        <v>0</v>
      </c>
      <c r="L78" s="168">
        <v>5</v>
      </c>
      <c r="M78" s="37">
        <v>0</v>
      </c>
      <c r="N78" s="38">
        <v>4</v>
      </c>
      <c r="O78" s="92">
        <v>3</v>
      </c>
      <c r="P78" s="108">
        <v>0</v>
      </c>
      <c r="Q78" s="178">
        <v>0</v>
      </c>
      <c r="R78" s="179">
        <v>0</v>
      </c>
      <c r="S78" s="213">
        <v>0</v>
      </c>
      <c r="T78" s="214"/>
      <c r="U78" s="214"/>
      <c r="V78" s="214"/>
      <c r="W78" s="214"/>
      <c r="X78" s="46" t="s">
        <v>18</v>
      </c>
      <c r="Y78" s="154"/>
      <c r="Z78" s="155" t="s">
        <v>51</v>
      </c>
      <c r="AA78" s="156"/>
      <c r="AB78" s="157">
        <f t="shared" si="8"/>
        <v>0</v>
      </c>
      <c r="AC78" s="158"/>
      <c r="AD78" s="159" t="s">
        <v>51</v>
      </c>
      <c r="AE78" s="160"/>
      <c r="AF78" s="161">
        <f t="shared" si="9"/>
        <v>0</v>
      </c>
      <c r="AG78" s="162"/>
      <c r="AH78" s="163" t="s">
        <v>51</v>
      </c>
      <c r="AI78" s="164"/>
      <c r="AJ78" s="165">
        <f t="shared" si="10"/>
        <v>0</v>
      </c>
    </row>
    <row r="79" spans="1:36" s="40" customFormat="1" ht="26.25" customHeight="1">
      <c r="A79" s="120">
        <v>45381</v>
      </c>
      <c r="B79" s="152">
        <v>6.25E-2</v>
      </c>
      <c r="C79" s="153" t="s">
        <v>102</v>
      </c>
      <c r="D79" s="43" t="s">
        <v>115</v>
      </c>
      <c r="E79" s="44" t="s">
        <v>115</v>
      </c>
      <c r="F79" s="31" t="s">
        <v>18</v>
      </c>
      <c r="G79" s="45" t="s">
        <v>18</v>
      </c>
      <c r="H79" s="46" t="s">
        <v>18</v>
      </c>
      <c r="I79" s="33" t="s">
        <v>18</v>
      </c>
      <c r="J79" s="47" t="s">
        <v>18</v>
      </c>
      <c r="K79" s="35" t="s">
        <v>18</v>
      </c>
      <c r="L79" s="48" t="s">
        <v>18</v>
      </c>
      <c r="M79" s="49" t="s">
        <v>18</v>
      </c>
      <c r="N79" s="50" t="s">
        <v>18</v>
      </c>
      <c r="O79" s="93" t="s">
        <v>18</v>
      </c>
      <c r="P79" s="104" t="s">
        <v>18</v>
      </c>
      <c r="Q79" s="49" t="s">
        <v>18</v>
      </c>
      <c r="R79" s="51" t="s">
        <v>18</v>
      </c>
      <c r="S79" s="252" t="s">
        <v>125</v>
      </c>
      <c r="T79" s="253"/>
      <c r="U79" s="253"/>
      <c r="V79" s="253"/>
      <c r="W79" s="253"/>
      <c r="X79" s="46" t="s">
        <v>18</v>
      </c>
      <c r="Y79" s="154"/>
      <c r="Z79" s="155" t="s">
        <v>51</v>
      </c>
      <c r="AA79" s="156"/>
      <c r="AB79" s="157">
        <f t="shared" si="8"/>
        <v>0</v>
      </c>
      <c r="AC79" s="158"/>
      <c r="AD79" s="159" t="s">
        <v>51</v>
      </c>
      <c r="AE79" s="160"/>
      <c r="AF79" s="161">
        <f t="shared" si="9"/>
        <v>0</v>
      </c>
      <c r="AG79" s="162"/>
      <c r="AH79" s="163" t="s">
        <v>51</v>
      </c>
      <c r="AI79" s="164"/>
      <c r="AJ79" s="165">
        <f t="shared" si="10"/>
        <v>0</v>
      </c>
    </row>
    <row r="80" spans="1:36" s="40" customFormat="1" ht="26.25" customHeight="1">
      <c r="A80" s="120">
        <v>45381</v>
      </c>
      <c r="B80" s="27">
        <v>8.3333333333333329E-2</v>
      </c>
      <c r="C80" s="166" t="s">
        <v>103</v>
      </c>
      <c r="D80" s="29">
        <v>4131</v>
      </c>
      <c r="E80" s="30">
        <v>4147</v>
      </c>
      <c r="F80" s="31">
        <f t="shared" si="6"/>
        <v>17</v>
      </c>
      <c r="G80" s="32">
        <v>0</v>
      </c>
      <c r="H80" s="32">
        <v>1</v>
      </c>
      <c r="I80" s="33">
        <f t="shared" si="7"/>
        <v>16</v>
      </c>
      <c r="J80" s="167">
        <f>16+1</f>
        <v>17</v>
      </c>
      <c r="K80" s="35">
        <f t="shared" si="13"/>
        <v>1</v>
      </c>
      <c r="L80" s="168">
        <v>8</v>
      </c>
      <c r="M80" s="37">
        <v>0</v>
      </c>
      <c r="N80" s="38">
        <v>4</v>
      </c>
      <c r="O80" s="92">
        <v>5</v>
      </c>
      <c r="P80" s="108">
        <v>0</v>
      </c>
      <c r="Q80" s="178">
        <v>1</v>
      </c>
      <c r="R80" s="179">
        <v>0</v>
      </c>
      <c r="S80" s="213">
        <v>0</v>
      </c>
      <c r="T80" s="214"/>
      <c r="U80" s="214"/>
      <c r="V80" s="214"/>
      <c r="W80" s="214"/>
      <c r="X80" s="46" t="s">
        <v>18</v>
      </c>
      <c r="Y80" s="154"/>
      <c r="Z80" s="155" t="s">
        <v>51</v>
      </c>
      <c r="AA80" s="156"/>
      <c r="AB80" s="157">
        <f t="shared" si="8"/>
        <v>0</v>
      </c>
      <c r="AC80" s="158"/>
      <c r="AD80" s="159" t="s">
        <v>51</v>
      </c>
      <c r="AE80" s="160"/>
      <c r="AF80" s="161">
        <f t="shared" si="9"/>
        <v>0</v>
      </c>
      <c r="AG80" s="162"/>
      <c r="AH80" s="163" t="s">
        <v>51</v>
      </c>
      <c r="AI80" s="164"/>
      <c r="AJ80" s="165">
        <f t="shared" si="10"/>
        <v>0</v>
      </c>
    </row>
    <row r="81" spans="1:36" s="40" customFormat="1" ht="26.25" customHeight="1">
      <c r="A81" s="120">
        <v>45381</v>
      </c>
      <c r="B81" s="27">
        <v>0.10416666666666667</v>
      </c>
      <c r="C81" s="166" t="s">
        <v>84</v>
      </c>
      <c r="D81" s="29">
        <v>4148</v>
      </c>
      <c r="E81" s="30">
        <v>4157</v>
      </c>
      <c r="F81" s="31">
        <f t="shared" si="6"/>
        <v>10</v>
      </c>
      <c r="G81" s="32">
        <v>0</v>
      </c>
      <c r="H81" s="32">
        <v>0</v>
      </c>
      <c r="I81" s="33">
        <f t="shared" si="7"/>
        <v>10</v>
      </c>
      <c r="J81" s="167">
        <f>10+0</f>
        <v>10</v>
      </c>
      <c r="K81" s="35">
        <f t="shared" si="13"/>
        <v>1</v>
      </c>
      <c r="L81" s="168">
        <v>2</v>
      </c>
      <c r="M81" s="37">
        <v>9</v>
      </c>
      <c r="N81" s="38">
        <v>0</v>
      </c>
      <c r="O81" s="92">
        <v>0</v>
      </c>
      <c r="P81" s="108">
        <v>0</v>
      </c>
      <c r="Q81" s="178">
        <v>0</v>
      </c>
      <c r="R81" s="179">
        <v>0</v>
      </c>
      <c r="S81" s="213" t="s">
        <v>126</v>
      </c>
      <c r="T81" s="214"/>
      <c r="U81" s="214"/>
      <c r="V81" s="214"/>
      <c r="W81" s="214"/>
      <c r="X81" s="46" t="s">
        <v>18</v>
      </c>
      <c r="Y81" s="154"/>
      <c r="Z81" s="155" t="s">
        <v>51</v>
      </c>
      <c r="AA81" s="156"/>
      <c r="AB81" s="157">
        <f t="shared" si="8"/>
        <v>0</v>
      </c>
      <c r="AC81" s="158"/>
      <c r="AD81" s="159" t="s">
        <v>51</v>
      </c>
      <c r="AE81" s="160"/>
      <c r="AF81" s="161">
        <f t="shared" si="9"/>
        <v>0</v>
      </c>
      <c r="AG81" s="162"/>
      <c r="AH81" s="163" t="s">
        <v>51</v>
      </c>
      <c r="AI81" s="164"/>
      <c r="AJ81" s="165">
        <f t="shared" si="10"/>
        <v>0</v>
      </c>
    </row>
    <row r="82" spans="1:36" s="40" customFormat="1" ht="26.25" customHeight="1">
      <c r="A82" s="120">
        <v>45381</v>
      </c>
      <c r="B82" s="27">
        <v>0.125</v>
      </c>
      <c r="C82" s="166" t="s">
        <v>61</v>
      </c>
      <c r="D82" s="29">
        <v>4158</v>
      </c>
      <c r="E82" s="30">
        <v>4175</v>
      </c>
      <c r="F82" s="31">
        <f t="shared" si="6"/>
        <v>18</v>
      </c>
      <c r="G82" s="32">
        <v>1</v>
      </c>
      <c r="H82" s="32">
        <v>3</v>
      </c>
      <c r="I82" s="33">
        <f t="shared" ref="I82:I85" si="14">F82-H82-G82</f>
        <v>14</v>
      </c>
      <c r="J82" s="167">
        <f>14+3</f>
        <v>17</v>
      </c>
      <c r="K82" s="35">
        <f t="shared" si="13"/>
        <v>0</v>
      </c>
      <c r="L82" s="168">
        <v>6</v>
      </c>
      <c r="M82" s="37">
        <v>7</v>
      </c>
      <c r="N82" s="38">
        <v>0</v>
      </c>
      <c r="O82" s="92">
        <v>1</v>
      </c>
      <c r="P82" s="108">
        <v>2</v>
      </c>
      <c r="Q82" s="178">
        <v>0</v>
      </c>
      <c r="R82" s="179">
        <v>1</v>
      </c>
      <c r="S82" s="213" t="s">
        <v>127</v>
      </c>
      <c r="T82" s="214"/>
      <c r="U82" s="214"/>
      <c r="V82" s="214"/>
      <c r="W82" s="214"/>
      <c r="X82" s="46" t="s">
        <v>18</v>
      </c>
      <c r="Y82" s="154"/>
      <c r="Z82" s="155" t="s">
        <v>51</v>
      </c>
      <c r="AA82" s="156"/>
      <c r="AB82" s="157">
        <f t="shared" ref="AB82:AB85" si="15">Y82+AA82</f>
        <v>0</v>
      </c>
      <c r="AC82" s="158"/>
      <c r="AD82" s="159" t="s">
        <v>51</v>
      </c>
      <c r="AE82" s="160"/>
      <c r="AF82" s="161">
        <f t="shared" ref="AF82:AF85" si="16">AC82+AE82</f>
        <v>0</v>
      </c>
      <c r="AG82" s="162"/>
      <c r="AH82" s="163" t="s">
        <v>51</v>
      </c>
      <c r="AI82" s="164"/>
      <c r="AJ82" s="165">
        <f t="shared" ref="AJ82:AJ85" si="17">AG82+AI82</f>
        <v>0</v>
      </c>
    </row>
    <row r="83" spans="1:36" s="40" customFormat="1" ht="26.25" customHeight="1">
      <c r="A83" s="120">
        <v>45381</v>
      </c>
      <c r="B83" s="27">
        <v>0.14583333333333334</v>
      </c>
      <c r="C83" s="166" t="s">
        <v>113</v>
      </c>
      <c r="D83" s="29">
        <v>4176</v>
      </c>
      <c r="E83" s="30">
        <v>4187</v>
      </c>
      <c r="F83" s="31">
        <f t="shared" si="6"/>
        <v>12</v>
      </c>
      <c r="G83" s="32">
        <v>0</v>
      </c>
      <c r="H83" s="32">
        <v>1</v>
      </c>
      <c r="I83" s="33">
        <f t="shared" si="14"/>
        <v>11</v>
      </c>
      <c r="J83" s="167">
        <f>11+1</f>
        <v>12</v>
      </c>
      <c r="K83" s="35">
        <f t="shared" si="13"/>
        <v>1</v>
      </c>
      <c r="L83" s="168">
        <v>2</v>
      </c>
      <c r="M83" s="37">
        <v>4</v>
      </c>
      <c r="N83" s="38">
        <v>0</v>
      </c>
      <c r="O83" s="92">
        <v>5</v>
      </c>
      <c r="P83" s="108">
        <v>1</v>
      </c>
      <c r="Q83" s="178">
        <v>0</v>
      </c>
      <c r="R83" s="179">
        <v>1</v>
      </c>
      <c r="S83" s="213" t="s">
        <v>128</v>
      </c>
      <c r="T83" s="214"/>
      <c r="U83" s="214"/>
      <c r="V83" s="214"/>
      <c r="W83" s="214"/>
      <c r="X83" s="46" t="s">
        <v>18</v>
      </c>
      <c r="Y83" s="154"/>
      <c r="Z83" s="155" t="s">
        <v>51</v>
      </c>
      <c r="AA83" s="156"/>
      <c r="AB83" s="157">
        <f t="shared" si="15"/>
        <v>0</v>
      </c>
      <c r="AC83" s="158"/>
      <c r="AD83" s="159" t="s">
        <v>51</v>
      </c>
      <c r="AE83" s="160"/>
      <c r="AF83" s="161">
        <f t="shared" si="16"/>
        <v>0</v>
      </c>
      <c r="AG83" s="162"/>
      <c r="AH83" s="163" t="s">
        <v>51</v>
      </c>
      <c r="AI83" s="164"/>
      <c r="AJ83" s="165">
        <f t="shared" si="17"/>
        <v>0</v>
      </c>
    </row>
    <row r="84" spans="1:36" s="40" customFormat="1" ht="26.25" customHeight="1">
      <c r="A84" s="120">
        <v>45381</v>
      </c>
      <c r="B84" s="27">
        <v>0.16666666666666666</v>
      </c>
      <c r="C84" s="166" t="s">
        <v>103</v>
      </c>
      <c r="D84" s="184"/>
      <c r="E84" s="185"/>
      <c r="F84" s="31">
        <f t="shared" si="6"/>
        <v>0</v>
      </c>
      <c r="G84" s="32">
        <v>0</v>
      </c>
      <c r="H84" s="32">
        <v>0</v>
      </c>
      <c r="I84" s="33">
        <f t="shared" si="14"/>
        <v>0</v>
      </c>
      <c r="J84" s="167" t="s">
        <v>18</v>
      </c>
      <c r="K84" s="35" t="e">
        <f t="shared" si="13"/>
        <v>#VALUE!</v>
      </c>
      <c r="L84" s="168">
        <v>0</v>
      </c>
      <c r="M84" s="186">
        <v>0</v>
      </c>
      <c r="N84" s="187">
        <v>0</v>
      </c>
      <c r="O84" s="188">
        <v>0</v>
      </c>
      <c r="P84" s="189">
        <v>0</v>
      </c>
      <c r="Q84" s="190">
        <v>0</v>
      </c>
      <c r="R84" s="191">
        <v>0</v>
      </c>
      <c r="S84" s="213" t="s">
        <v>129</v>
      </c>
      <c r="T84" s="214"/>
      <c r="U84" s="214"/>
      <c r="V84" s="214"/>
      <c r="W84" s="214"/>
      <c r="X84" s="46" t="s">
        <v>18</v>
      </c>
      <c r="Y84" s="154"/>
      <c r="Z84" s="155" t="s">
        <v>51</v>
      </c>
      <c r="AA84" s="156"/>
      <c r="AB84" s="157">
        <f t="shared" si="15"/>
        <v>0</v>
      </c>
      <c r="AC84" s="158"/>
      <c r="AD84" s="159" t="s">
        <v>51</v>
      </c>
      <c r="AE84" s="160"/>
      <c r="AF84" s="161">
        <f t="shared" si="16"/>
        <v>0</v>
      </c>
      <c r="AG84" s="162"/>
      <c r="AH84" s="163" t="s">
        <v>51</v>
      </c>
      <c r="AI84" s="164"/>
      <c r="AJ84" s="165">
        <f t="shared" si="17"/>
        <v>0</v>
      </c>
    </row>
    <row r="85" spans="1:36" s="40" customFormat="1" ht="26.25" customHeight="1">
      <c r="A85" s="120">
        <v>45381</v>
      </c>
      <c r="B85" s="27">
        <v>0.1875</v>
      </c>
      <c r="C85" s="166" t="s">
        <v>84</v>
      </c>
      <c r="D85" s="184"/>
      <c r="E85" s="185"/>
      <c r="F85" s="31">
        <f t="shared" si="6"/>
        <v>0</v>
      </c>
      <c r="G85" s="32">
        <v>0</v>
      </c>
      <c r="H85" s="32">
        <v>0</v>
      </c>
      <c r="I85" s="33">
        <f t="shared" si="14"/>
        <v>0</v>
      </c>
      <c r="J85" s="167" t="s">
        <v>18</v>
      </c>
      <c r="K85" s="35" t="e">
        <f t="shared" si="13"/>
        <v>#VALUE!</v>
      </c>
      <c r="L85" s="168">
        <v>0</v>
      </c>
      <c r="M85" s="186">
        <v>0</v>
      </c>
      <c r="N85" s="187">
        <v>0</v>
      </c>
      <c r="O85" s="188">
        <v>0</v>
      </c>
      <c r="P85" s="189">
        <v>0</v>
      </c>
      <c r="Q85" s="190">
        <v>0</v>
      </c>
      <c r="R85" s="191">
        <v>0</v>
      </c>
      <c r="S85" s="213" t="s">
        <v>129</v>
      </c>
      <c r="T85" s="214"/>
      <c r="U85" s="214"/>
      <c r="V85" s="214"/>
      <c r="W85" s="214"/>
      <c r="X85" s="46" t="s">
        <v>18</v>
      </c>
      <c r="Y85" s="154"/>
      <c r="Z85" s="155" t="s">
        <v>51</v>
      </c>
      <c r="AA85" s="156"/>
      <c r="AB85" s="157">
        <f t="shared" si="15"/>
        <v>0</v>
      </c>
      <c r="AC85" s="158"/>
      <c r="AD85" s="159" t="s">
        <v>51</v>
      </c>
      <c r="AE85" s="160"/>
      <c r="AF85" s="161">
        <f t="shared" si="16"/>
        <v>0</v>
      </c>
      <c r="AG85" s="162"/>
      <c r="AH85" s="163" t="s">
        <v>51</v>
      </c>
      <c r="AI85" s="164"/>
      <c r="AJ85" s="165">
        <f t="shared" si="17"/>
        <v>0</v>
      </c>
    </row>
    <row r="86" spans="1:36" s="40" customFormat="1" ht="26.25" customHeight="1">
      <c r="A86" s="120">
        <v>45381</v>
      </c>
      <c r="B86" s="27"/>
      <c r="C86" s="28"/>
      <c r="D86" s="29"/>
      <c r="E86" s="30"/>
      <c r="F86" s="31">
        <f t="shared" si="6"/>
        <v>0</v>
      </c>
      <c r="G86" s="32"/>
      <c r="H86" s="32"/>
      <c r="I86" s="33">
        <f t="shared" ref="I83:I89" si="18">F86-H86-G86</f>
        <v>0</v>
      </c>
      <c r="J86" s="34"/>
      <c r="K86" s="35">
        <f t="shared" ref="K74:K89" si="19">IF(ISBLANK(J86),-90,(-((J86)-(SUM(M86:R86,L86)))))</f>
        <v>-90</v>
      </c>
      <c r="L86" s="36"/>
      <c r="M86" s="37"/>
      <c r="N86" s="38"/>
      <c r="O86" s="92"/>
      <c r="P86" s="108"/>
      <c r="Q86" s="37"/>
      <c r="R86" s="39"/>
      <c r="S86" s="201"/>
      <c r="T86" s="202"/>
      <c r="U86" s="202"/>
      <c r="V86" s="202"/>
      <c r="W86" s="203"/>
      <c r="X86" s="38" t="s">
        <v>18</v>
      </c>
      <c r="Y86" s="38"/>
      <c r="Z86" s="38"/>
    </row>
    <row r="87" spans="1:36" s="40" customFormat="1" ht="26.25" customHeight="1">
      <c r="A87" s="120">
        <v>45381</v>
      </c>
      <c r="B87" s="27"/>
      <c r="C87" s="28"/>
      <c r="D87" s="29"/>
      <c r="E87" s="30"/>
      <c r="F87" s="31">
        <f t="shared" si="6"/>
        <v>0</v>
      </c>
      <c r="G87" s="32"/>
      <c r="H87" s="32"/>
      <c r="I87" s="33">
        <f t="shared" si="18"/>
        <v>0</v>
      </c>
      <c r="J87" s="34"/>
      <c r="K87" s="35">
        <f t="shared" si="19"/>
        <v>-90</v>
      </c>
      <c r="L87" s="36"/>
      <c r="M87" s="37"/>
      <c r="N87" s="38"/>
      <c r="O87" s="92"/>
      <c r="P87" s="108"/>
      <c r="Q87" s="37"/>
      <c r="R87" s="39"/>
      <c r="S87" s="201"/>
      <c r="T87" s="202"/>
      <c r="U87" s="202"/>
      <c r="V87" s="202"/>
      <c r="W87" s="203"/>
      <c r="X87" s="38" t="s">
        <v>18</v>
      </c>
      <c r="Y87" s="38"/>
      <c r="Z87" s="38"/>
    </row>
    <row r="88" spans="1:36" s="40" customFormat="1" ht="26.25" customHeight="1">
      <c r="A88" s="120">
        <v>45381</v>
      </c>
      <c r="B88" s="27"/>
      <c r="C88" s="28"/>
      <c r="D88" s="29"/>
      <c r="E88" s="30"/>
      <c r="F88" s="31">
        <f t="shared" si="6"/>
        <v>0</v>
      </c>
      <c r="G88" s="32"/>
      <c r="H88" s="32"/>
      <c r="I88" s="33">
        <f t="shared" si="18"/>
        <v>0</v>
      </c>
      <c r="J88" s="34"/>
      <c r="K88" s="35">
        <f t="shared" si="19"/>
        <v>-90</v>
      </c>
      <c r="L88" s="36"/>
      <c r="M88" s="37"/>
      <c r="N88" s="38"/>
      <c r="O88" s="92"/>
      <c r="P88" s="108"/>
      <c r="Q88" s="37"/>
      <c r="R88" s="39"/>
      <c r="S88" s="201"/>
      <c r="T88" s="202"/>
      <c r="U88" s="202"/>
      <c r="V88" s="202"/>
      <c r="W88" s="203"/>
      <c r="X88" s="38" t="s">
        <v>18</v>
      </c>
      <c r="Y88" s="38"/>
      <c r="Z88" s="38"/>
    </row>
    <row r="89" spans="1:36" s="40" customFormat="1" ht="26.25" customHeight="1">
      <c r="A89" s="120">
        <v>45381</v>
      </c>
      <c r="B89" s="27"/>
      <c r="C89" s="28"/>
      <c r="D89" s="29"/>
      <c r="E89" s="30"/>
      <c r="F89" s="31">
        <f t="shared" si="6"/>
        <v>0</v>
      </c>
      <c r="G89" s="32"/>
      <c r="H89" s="32"/>
      <c r="I89" s="33">
        <f t="shared" si="18"/>
        <v>0</v>
      </c>
      <c r="J89" s="34"/>
      <c r="K89" s="35">
        <f t="shared" si="19"/>
        <v>-90</v>
      </c>
      <c r="L89" s="36"/>
      <c r="M89" s="37"/>
      <c r="N89" s="38"/>
      <c r="O89" s="92"/>
      <c r="P89" s="108"/>
      <c r="Q89" s="37"/>
      <c r="R89" s="39"/>
      <c r="S89" s="201"/>
      <c r="T89" s="202"/>
      <c r="U89" s="202"/>
      <c r="V89" s="202"/>
      <c r="W89" s="203"/>
      <c r="X89" s="38" t="s">
        <v>18</v>
      </c>
      <c r="Y89" s="38"/>
      <c r="Z89" s="38"/>
    </row>
    <row r="90" spans="1:36" s="40" customFormat="1" ht="26.25" customHeight="1">
      <c r="A90" s="120">
        <v>45381</v>
      </c>
      <c r="B90" s="27"/>
      <c r="C90" s="28"/>
      <c r="D90" s="29"/>
      <c r="E90" s="30"/>
      <c r="F90" s="31">
        <f t="shared" ref="F90:F105" si="20">IF(ISBLANK(E90),0,(E90-D90+1))</f>
        <v>0</v>
      </c>
      <c r="G90" s="32"/>
      <c r="H90" s="32"/>
      <c r="I90" s="33">
        <f t="shared" ref="I90" si="21">F90-H90-G90</f>
        <v>0</v>
      </c>
      <c r="J90" s="34"/>
      <c r="K90" s="35">
        <f t="shared" ref="K90:K106" si="22">IF(ISBLANK(J90),-90,(-((J90)-(SUM(M90:R90,L90)))))</f>
        <v>-90</v>
      </c>
      <c r="L90" s="36"/>
      <c r="M90" s="37"/>
      <c r="N90" s="38"/>
      <c r="O90" s="92"/>
      <c r="P90" s="108"/>
      <c r="Q90" s="37"/>
      <c r="R90" s="39"/>
      <c r="S90" s="201"/>
      <c r="T90" s="202"/>
      <c r="U90" s="202"/>
      <c r="V90" s="202"/>
      <c r="W90" s="203"/>
      <c r="X90" s="38" t="s">
        <v>18</v>
      </c>
      <c r="Y90" s="38"/>
      <c r="Z90" s="38"/>
    </row>
    <row r="91" spans="1:36" s="40" customFormat="1" ht="26.25" customHeight="1">
      <c r="A91" s="120">
        <v>45381</v>
      </c>
      <c r="B91" s="27"/>
      <c r="C91" s="28"/>
      <c r="D91" s="29"/>
      <c r="E91" s="30"/>
      <c r="F91" s="31">
        <f t="shared" si="20"/>
        <v>0</v>
      </c>
      <c r="G91" s="32"/>
      <c r="H91" s="32"/>
      <c r="I91" s="33">
        <f>F91-H91-G91</f>
        <v>0</v>
      </c>
      <c r="J91" s="34"/>
      <c r="K91" s="35">
        <f t="shared" si="22"/>
        <v>-90</v>
      </c>
      <c r="L91" s="36"/>
      <c r="M91" s="37"/>
      <c r="N91" s="38"/>
      <c r="O91" s="92"/>
      <c r="P91" s="108"/>
      <c r="Q91" s="37"/>
      <c r="R91" s="39"/>
      <c r="S91" s="201"/>
      <c r="T91" s="202"/>
      <c r="U91" s="202"/>
      <c r="V91" s="202"/>
      <c r="W91" s="203"/>
      <c r="X91" s="38" t="s">
        <v>18</v>
      </c>
      <c r="Y91" s="38"/>
      <c r="Z91" s="38"/>
    </row>
    <row r="92" spans="1:36" s="40" customFormat="1" ht="26.25" customHeight="1">
      <c r="A92" s="120">
        <v>45381</v>
      </c>
      <c r="B92" s="27"/>
      <c r="C92" s="28"/>
      <c r="D92" s="29"/>
      <c r="E92" s="30"/>
      <c r="F92" s="31">
        <f t="shared" si="20"/>
        <v>0</v>
      </c>
      <c r="G92" s="32"/>
      <c r="H92" s="32"/>
      <c r="I92" s="33">
        <f t="shared" ref="I92:I97" si="23">F92-H92-G92</f>
        <v>0</v>
      </c>
      <c r="J92" s="34"/>
      <c r="K92" s="35">
        <f t="shared" si="22"/>
        <v>-90</v>
      </c>
      <c r="L92" s="36"/>
      <c r="M92" s="37"/>
      <c r="N92" s="38"/>
      <c r="O92" s="92"/>
      <c r="P92" s="108"/>
      <c r="Q92" s="37"/>
      <c r="R92" s="39"/>
      <c r="S92" s="201"/>
      <c r="T92" s="202"/>
      <c r="U92" s="202"/>
      <c r="V92" s="202"/>
      <c r="W92" s="203"/>
      <c r="X92" s="38" t="s">
        <v>18</v>
      </c>
      <c r="Y92" s="38"/>
      <c r="Z92" s="38"/>
    </row>
    <row r="93" spans="1:36" s="40" customFormat="1" ht="26.25" customHeight="1">
      <c r="A93" s="120">
        <v>45381</v>
      </c>
      <c r="B93" s="27"/>
      <c r="C93" s="28"/>
      <c r="D93" s="29"/>
      <c r="E93" s="30"/>
      <c r="F93" s="31">
        <f t="shared" si="20"/>
        <v>0</v>
      </c>
      <c r="G93" s="32"/>
      <c r="H93" s="32"/>
      <c r="I93" s="33">
        <f t="shared" si="23"/>
        <v>0</v>
      </c>
      <c r="J93" s="34"/>
      <c r="K93" s="35">
        <f t="shared" si="22"/>
        <v>-90</v>
      </c>
      <c r="L93" s="36"/>
      <c r="M93" s="37"/>
      <c r="N93" s="38"/>
      <c r="O93" s="92"/>
      <c r="P93" s="108"/>
      <c r="Q93" s="37"/>
      <c r="R93" s="39"/>
      <c r="S93" s="201"/>
      <c r="T93" s="202"/>
      <c r="U93" s="202"/>
      <c r="V93" s="202"/>
      <c r="W93" s="203"/>
      <c r="X93" s="38" t="s">
        <v>18</v>
      </c>
      <c r="Y93" s="38"/>
      <c r="Z93" s="38"/>
    </row>
    <row r="94" spans="1:36" s="40" customFormat="1" ht="26.25" customHeight="1">
      <c r="A94" s="120">
        <v>45381</v>
      </c>
      <c r="B94" s="27"/>
      <c r="C94" s="28"/>
      <c r="D94" s="29"/>
      <c r="E94" s="30"/>
      <c r="F94" s="31">
        <f t="shared" si="20"/>
        <v>0</v>
      </c>
      <c r="G94" s="32"/>
      <c r="H94" s="32"/>
      <c r="I94" s="33">
        <f t="shared" si="23"/>
        <v>0</v>
      </c>
      <c r="J94" s="34"/>
      <c r="K94" s="35">
        <f t="shared" si="22"/>
        <v>-90</v>
      </c>
      <c r="L94" s="36"/>
      <c r="M94" s="37"/>
      <c r="N94" s="38"/>
      <c r="O94" s="92"/>
      <c r="P94" s="108"/>
      <c r="Q94" s="37"/>
      <c r="R94" s="39"/>
      <c r="S94" s="201"/>
      <c r="T94" s="202"/>
      <c r="U94" s="202"/>
      <c r="V94" s="202"/>
      <c r="W94" s="203"/>
      <c r="X94" s="38" t="s">
        <v>18</v>
      </c>
      <c r="Y94" s="38"/>
      <c r="Z94" s="38"/>
    </row>
    <row r="95" spans="1:36" s="40" customFormat="1" ht="26.25" customHeight="1">
      <c r="A95" s="120">
        <v>45381</v>
      </c>
      <c r="B95" s="27"/>
      <c r="C95" s="28"/>
      <c r="D95" s="29"/>
      <c r="E95" s="30"/>
      <c r="F95" s="31">
        <f t="shared" si="20"/>
        <v>0</v>
      </c>
      <c r="G95" s="32"/>
      <c r="H95" s="32"/>
      <c r="I95" s="33">
        <f t="shared" si="23"/>
        <v>0</v>
      </c>
      <c r="J95" s="34"/>
      <c r="K95" s="35">
        <f t="shared" si="22"/>
        <v>-90</v>
      </c>
      <c r="L95" s="36"/>
      <c r="M95" s="37"/>
      <c r="N95" s="38"/>
      <c r="O95" s="92"/>
      <c r="P95" s="108"/>
      <c r="Q95" s="37"/>
      <c r="R95" s="39"/>
      <c r="S95" s="201"/>
      <c r="T95" s="202"/>
      <c r="U95" s="202"/>
      <c r="V95" s="202"/>
      <c r="W95" s="203"/>
      <c r="X95" s="38" t="s">
        <v>18</v>
      </c>
      <c r="Y95" s="38"/>
      <c r="Z95" s="38"/>
    </row>
    <row r="96" spans="1:36" s="40" customFormat="1" ht="26.25" customHeight="1">
      <c r="A96" s="120">
        <v>45381</v>
      </c>
      <c r="B96" s="27"/>
      <c r="C96" s="28"/>
      <c r="D96" s="29"/>
      <c r="E96" s="30"/>
      <c r="F96" s="31">
        <f t="shared" si="20"/>
        <v>0</v>
      </c>
      <c r="G96" s="32"/>
      <c r="H96" s="32"/>
      <c r="I96" s="33">
        <f t="shared" si="23"/>
        <v>0</v>
      </c>
      <c r="J96" s="34"/>
      <c r="K96" s="35">
        <f t="shared" si="22"/>
        <v>-90</v>
      </c>
      <c r="L96" s="36"/>
      <c r="M96" s="37"/>
      <c r="N96" s="38"/>
      <c r="O96" s="92"/>
      <c r="P96" s="108"/>
      <c r="Q96" s="37"/>
      <c r="R96" s="39"/>
      <c r="S96" s="201"/>
      <c r="T96" s="202"/>
      <c r="U96" s="202"/>
      <c r="V96" s="202"/>
      <c r="W96" s="203"/>
      <c r="X96" s="38" t="s">
        <v>18</v>
      </c>
      <c r="Y96" s="38"/>
      <c r="Z96" s="38"/>
    </row>
    <row r="97" spans="1:36" s="40" customFormat="1" ht="26.25" customHeight="1">
      <c r="A97" s="120">
        <v>45381</v>
      </c>
      <c r="B97" s="27"/>
      <c r="C97" s="28"/>
      <c r="D97" s="29"/>
      <c r="E97" s="30"/>
      <c r="F97" s="31">
        <f t="shared" si="20"/>
        <v>0</v>
      </c>
      <c r="G97" s="32"/>
      <c r="H97" s="32"/>
      <c r="I97" s="33">
        <f t="shared" si="23"/>
        <v>0</v>
      </c>
      <c r="J97" s="34"/>
      <c r="K97" s="35">
        <f t="shared" si="22"/>
        <v>-90</v>
      </c>
      <c r="L97" s="36"/>
      <c r="M97" s="37"/>
      <c r="N97" s="38"/>
      <c r="O97" s="92"/>
      <c r="P97" s="108"/>
      <c r="Q97" s="37"/>
      <c r="R97" s="39"/>
      <c r="S97" s="201"/>
      <c r="T97" s="202"/>
      <c r="U97" s="202"/>
      <c r="V97" s="202"/>
      <c r="W97" s="203"/>
      <c r="X97" s="38" t="s">
        <v>18</v>
      </c>
      <c r="Y97" s="38"/>
      <c r="Z97" s="38"/>
    </row>
    <row r="98" spans="1:36" s="40" customFormat="1" ht="26.25" customHeight="1">
      <c r="A98" s="120">
        <v>45381</v>
      </c>
      <c r="B98" s="27"/>
      <c r="C98" s="28"/>
      <c r="D98" s="29"/>
      <c r="E98" s="30"/>
      <c r="F98" s="31">
        <f t="shared" si="20"/>
        <v>0</v>
      </c>
      <c r="G98" s="32"/>
      <c r="H98" s="32"/>
      <c r="I98" s="33">
        <f>F98-H98-G98</f>
        <v>0</v>
      </c>
      <c r="J98" s="34"/>
      <c r="K98" s="35">
        <f t="shared" si="22"/>
        <v>-90</v>
      </c>
      <c r="L98" s="36"/>
      <c r="M98" s="37"/>
      <c r="N98" s="38"/>
      <c r="O98" s="92"/>
      <c r="P98" s="108"/>
      <c r="Q98" s="37"/>
      <c r="R98" s="39"/>
      <c r="S98" s="201"/>
      <c r="T98" s="202"/>
      <c r="U98" s="202"/>
      <c r="V98" s="202"/>
      <c r="W98" s="203"/>
      <c r="X98" s="38" t="s">
        <v>18</v>
      </c>
      <c r="Y98" s="38"/>
      <c r="Z98" s="38"/>
    </row>
    <row r="99" spans="1:36" s="40" customFormat="1" ht="26.25" customHeight="1">
      <c r="A99" s="120">
        <v>45381</v>
      </c>
      <c r="B99" s="27"/>
      <c r="C99" s="28"/>
      <c r="D99" s="29"/>
      <c r="E99" s="30"/>
      <c r="F99" s="31">
        <f t="shared" si="20"/>
        <v>0</v>
      </c>
      <c r="G99" s="32"/>
      <c r="H99" s="32"/>
      <c r="I99" s="33">
        <f t="shared" ref="I99:I105" si="24">F99-H99-G99</f>
        <v>0</v>
      </c>
      <c r="J99" s="34"/>
      <c r="K99" s="35">
        <f t="shared" si="22"/>
        <v>-90</v>
      </c>
      <c r="L99" s="36"/>
      <c r="M99" s="37"/>
      <c r="N99" s="38"/>
      <c r="O99" s="92"/>
      <c r="P99" s="108"/>
      <c r="Q99" s="37"/>
      <c r="R99" s="39"/>
      <c r="S99" s="201"/>
      <c r="T99" s="202"/>
      <c r="U99" s="202"/>
      <c r="V99" s="202"/>
      <c r="W99" s="203"/>
      <c r="X99" s="38" t="s">
        <v>18</v>
      </c>
      <c r="Y99" s="38"/>
      <c r="Z99" s="38"/>
    </row>
    <row r="100" spans="1:36" s="40" customFormat="1" ht="26.25" customHeight="1">
      <c r="A100" s="120">
        <v>45381</v>
      </c>
      <c r="B100" s="27"/>
      <c r="C100" s="28"/>
      <c r="D100" s="29"/>
      <c r="E100" s="30"/>
      <c r="F100" s="31">
        <f t="shared" si="20"/>
        <v>0</v>
      </c>
      <c r="G100" s="32"/>
      <c r="H100" s="32"/>
      <c r="I100" s="33">
        <f t="shared" si="24"/>
        <v>0</v>
      </c>
      <c r="J100" s="34"/>
      <c r="K100" s="35">
        <f t="shared" si="22"/>
        <v>-90</v>
      </c>
      <c r="L100" s="36"/>
      <c r="M100" s="37"/>
      <c r="N100" s="38"/>
      <c r="O100" s="92"/>
      <c r="P100" s="108"/>
      <c r="Q100" s="37"/>
      <c r="R100" s="39"/>
      <c r="S100" s="201"/>
      <c r="T100" s="202"/>
      <c r="U100" s="202"/>
      <c r="V100" s="202"/>
      <c r="W100" s="203"/>
      <c r="X100" s="38" t="s">
        <v>18</v>
      </c>
      <c r="Y100" s="38"/>
      <c r="Z100" s="38"/>
    </row>
    <row r="101" spans="1:36" s="40" customFormat="1" ht="26.25" customHeight="1">
      <c r="A101" s="120">
        <v>45381</v>
      </c>
      <c r="B101" s="27"/>
      <c r="C101" s="28"/>
      <c r="D101" s="29"/>
      <c r="E101" s="30"/>
      <c r="F101" s="31">
        <f t="shared" si="20"/>
        <v>0</v>
      </c>
      <c r="G101" s="32"/>
      <c r="H101" s="32"/>
      <c r="I101" s="33">
        <f t="shared" si="24"/>
        <v>0</v>
      </c>
      <c r="J101" s="34"/>
      <c r="K101" s="35">
        <f t="shared" si="22"/>
        <v>-90</v>
      </c>
      <c r="L101" s="36"/>
      <c r="M101" s="37"/>
      <c r="N101" s="38"/>
      <c r="O101" s="92"/>
      <c r="P101" s="108"/>
      <c r="Q101" s="37"/>
      <c r="R101" s="39"/>
      <c r="S101" s="201"/>
      <c r="T101" s="202"/>
      <c r="U101" s="202"/>
      <c r="V101" s="202"/>
      <c r="W101" s="203"/>
      <c r="X101" s="38" t="s">
        <v>18</v>
      </c>
      <c r="Y101" s="38"/>
      <c r="Z101" s="38"/>
    </row>
    <row r="102" spans="1:36" s="40" customFormat="1" ht="26.25" customHeight="1">
      <c r="A102" s="120">
        <v>45381</v>
      </c>
      <c r="B102" s="27"/>
      <c r="C102" s="28"/>
      <c r="D102" s="29"/>
      <c r="E102" s="30"/>
      <c r="F102" s="31">
        <f t="shared" si="20"/>
        <v>0</v>
      </c>
      <c r="G102" s="32"/>
      <c r="H102" s="32"/>
      <c r="I102" s="33">
        <f t="shared" si="24"/>
        <v>0</v>
      </c>
      <c r="J102" s="34"/>
      <c r="K102" s="35">
        <f t="shared" si="22"/>
        <v>-90</v>
      </c>
      <c r="L102" s="36"/>
      <c r="M102" s="37"/>
      <c r="N102" s="38"/>
      <c r="O102" s="92"/>
      <c r="P102" s="108"/>
      <c r="Q102" s="37"/>
      <c r="R102" s="39"/>
      <c r="S102" s="201"/>
      <c r="T102" s="202"/>
      <c r="U102" s="202"/>
      <c r="V102" s="202"/>
      <c r="W102" s="203"/>
      <c r="X102" s="38" t="s">
        <v>18</v>
      </c>
      <c r="Y102" s="38"/>
      <c r="Z102" s="38"/>
    </row>
    <row r="103" spans="1:36" s="40" customFormat="1" ht="26.25" customHeight="1">
      <c r="A103" s="120">
        <v>45381</v>
      </c>
      <c r="B103" s="27"/>
      <c r="C103" s="28"/>
      <c r="D103" s="29"/>
      <c r="E103" s="30"/>
      <c r="F103" s="31">
        <f t="shared" si="20"/>
        <v>0</v>
      </c>
      <c r="G103" s="32"/>
      <c r="H103" s="32"/>
      <c r="I103" s="33">
        <f t="shared" si="24"/>
        <v>0</v>
      </c>
      <c r="J103" s="34"/>
      <c r="K103" s="35">
        <f t="shared" si="22"/>
        <v>-90</v>
      </c>
      <c r="L103" s="36"/>
      <c r="M103" s="37"/>
      <c r="N103" s="38"/>
      <c r="O103" s="92"/>
      <c r="P103" s="108"/>
      <c r="Q103" s="37"/>
      <c r="R103" s="39"/>
      <c r="S103" s="201"/>
      <c r="T103" s="202"/>
      <c r="U103" s="202"/>
      <c r="V103" s="202"/>
      <c r="W103" s="203"/>
      <c r="X103" s="38" t="s">
        <v>18</v>
      </c>
      <c r="Y103" s="38"/>
      <c r="Z103" s="38"/>
    </row>
    <row r="104" spans="1:36" s="40" customFormat="1" ht="26.25" customHeight="1">
      <c r="A104" s="120">
        <v>45381</v>
      </c>
      <c r="B104" s="27"/>
      <c r="C104" s="28"/>
      <c r="D104" s="29"/>
      <c r="E104" s="30"/>
      <c r="F104" s="31">
        <f t="shared" si="20"/>
        <v>0</v>
      </c>
      <c r="G104" s="32"/>
      <c r="H104" s="32"/>
      <c r="I104" s="33">
        <f t="shared" si="24"/>
        <v>0</v>
      </c>
      <c r="J104" s="34"/>
      <c r="K104" s="35">
        <f t="shared" si="22"/>
        <v>-90</v>
      </c>
      <c r="L104" s="36"/>
      <c r="M104" s="37"/>
      <c r="N104" s="38"/>
      <c r="O104" s="92"/>
      <c r="P104" s="108"/>
      <c r="Q104" s="37"/>
      <c r="R104" s="39"/>
      <c r="S104" s="201"/>
      <c r="T104" s="202"/>
      <c r="U104" s="202"/>
      <c r="V104" s="202"/>
      <c r="W104" s="203"/>
      <c r="X104" s="38" t="s">
        <v>18</v>
      </c>
      <c r="Y104" s="38"/>
      <c r="Z104" s="38"/>
    </row>
    <row r="105" spans="1:36" s="40" customFormat="1" ht="26.25" customHeight="1">
      <c r="A105" s="120">
        <v>45381</v>
      </c>
      <c r="B105" s="27"/>
      <c r="C105" s="28"/>
      <c r="D105" s="29"/>
      <c r="E105" s="30"/>
      <c r="F105" s="31">
        <f t="shared" si="20"/>
        <v>0</v>
      </c>
      <c r="G105" s="32"/>
      <c r="H105" s="32"/>
      <c r="I105" s="33">
        <f t="shared" si="24"/>
        <v>0</v>
      </c>
      <c r="J105" s="34"/>
      <c r="K105" s="35">
        <f t="shared" si="22"/>
        <v>-90</v>
      </c>
      <c r="L105" s="36"/>
      <c r="M105" s="37"/>
      <c r="N105" s="38"/>
      <c r="O105" s="92"/>
      <c r="P105" s="108"/>
      <c r="Q105" s="37"/>
      <c r="R105" s="39"/>
      <c r="S105" s="201"/>
      <c r="T105" s="202"/>
      <c r="U105" s="202"/>
      <c r="V105" s="202"/>
      <c r="W105" s="203"/>
      <c r="X105" s="38" t="s">
        <v>18</v>
      </c>
      <c r="Y105" s="38"/>
      <c r="Z105" s="38"/>
    </row>
    <row r="106" spans="1:36" s="40" customFormat="1" ht="26.25" customHeight="1">
      <c r="A106" s="120">
        <v>45381</v>
      </c>
      <c r="B106" s="41"/>
      <c r="C106" s="42"/>
      <c r="D106" s="43"/>
      <c r="E106" s="44"/>
      <c r="F106" s="31" t="s">
        <v>18</v>
      </c>
      <c r="G106" s="45" t="s">
        <v>18</v>
      </c>
      <c r="H106" s="46" t="s">
        <v>18</v>
      </c>
      <c r="I106" s="33" t="s">
        <v>18</v>
      </c>
      <c r="J106" s="47" t="s">
        <v>18</v>
      </c>
      <c r="K106" s="35" t="e">
        <f t="shared" si="22"/>
        <v>#VALUE!</v>
      </c>
      <c r="L106" s="48" t="s">
        <v>18</v>
      </c>
      <c r="M106" s="49" t="s">
        <v>18</v>
      </c>
      <c r="N106" s="50" t="s">
        <v>18</v>
      </c>
      <c r="O106" s="93" t="s">
        <v>18</v>
      </c>
      <c r="P106" s="104" t="s">
        <v>18</v>
      </c>
      <c r="Q106" s="49" t="s">
        <v>18</v>
      </c>
      <c r="R106" s="51" t="s">
        <v>18</v>
      </c>
      <c r="S106" s="204"/>
      <c r="T106" s="205"/>
      <c r="U106" s="205"/>
      <c r="V106" s="205"/>
      <c r="W106" s="206"/>
      <c r="X106" s="38"/>
      <c r="Y106" s="38" t="s">
        <v>18</v>
      </c>
      <c r="Z106" s="38" t="s">
        <v>18</v>
      </c>
    </row>
    <row r="107" spans="1:36" ht="7.5" customHeight="1" thickBot="1">
      <c r="A107" s="120">
        <v>45381</v>
      </c>
      <c r="B107" s="52"/>
      <c r="C107" s="53"/>
      <c r="D107" s="54"/>
      <c r="E107" s="55"/>
      <c r="F107" s="56">
        <v>0</v>
      </c>
      <c r="G107" s="57"/>
      <c r="H107" s="57"/>
      <c r="I107" s="58">
        <v>0</v>
      </c>
      <c r="J107" s="59"/>
      <c r="K107" s="60"/>
      <c r="L107" s="61"/>
      <c r="M107" s="62"/>
      <c r="N107" s="57"/>
      <c r="O107" s="94"/>
      <c r="P107" s="105"/>
      <c r="Q107" s="99"/>
      <c r="R107" s="63"/>
      <c r="S107" s="207"/>
      <c r="T107" s="208"/>
      <c r="U107" s="208"/>
      <c r="V107" s="208"/>
      <c r="W107" s="209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</row>
    <row r="108" spans="1:36" s="64" customFormat="1" ht="30.75" customHeight="1">
      <c r="A108" s="120">
        <v>45381</v>
      </c>
      <c r="C108" s="65"/>
      <c r="E108" s="66"/>
      <c r="F108" s="67">
        <f>SUM(F2:F107)</f>
        <v>970</v>
      </c>
      <c r="G108" s="68">
        <f>SUM(G2:G107)</f>
        <v>42</v>
      </c>
      <c r="H108" s="68">
        <f>SUM(H2:H107)</f>
        <v>143</v>
      </c>
      <c r="I108" s="69">
        <f>F108-G108-H108</f>
        <v>785</v>
      </c>
      <c r="J108" s="70">
        <f>SUM(J2:J107)</f>
        <v>933</v>
      </c>
      <c r="K108" s="71" t="e">
        <f t="shared" ref="K108:R108" si="25">SUM(K2:K107)</f>
        <v>#VALUE!</v>
      </c>
      <c r="L108" s="72">
        <f>SUM(L2:L107)</f>
        <v>457</v>
      </c>
      <c r="M108" s="73">
        <f>SUM(M2:M107)</f>
        <v>72</v>
      </c>
      <c r="N108" s="74">
        <f t="shared" si="25"/>
        <v>107</v>
      </c>
      <c r="O108" s="95">
        <f t="shared" si="25"/>
        <v>234</v>
      </c>
      <c r="P108" s="106">
        <f>SUM(P2:P107)</f>
        <v>72</v>
      </c>
      <c r="Q108" s="100">
        <f t="shared" si="25"/>
        <v>12</v>
      </c>
      <c r="R108" s="74">
        <f t="shared" si="25"/>
        <v>9</v>
      </c>
      <c r="S108" s="75">
        <f>SUM(M108:R108)</f>
        <v>506</v>
      </c>
      <c r="T108" s="210" t="s">
        <v>19</v>
      </c>
      <c r="U108" s="211"/>
      <c r="V108" s="211"/>
      <c r="W108" s="212"/>
      <c r="X108" s="115">
        <f>SUM(X2:X107)</f>
        <v>180</v>
      </c>
      <c r="Y108" s="154">
        <f>SUM(Y2:Y107)</f>
        <v>0</v>
      </c>
      <c r="Z108" s="155" t="s">
        <v>51</v>
      </c>
      <c r="AA108" s="156">
        <f>SUM(AA2:AA107)</f>
        <v>0</v>
      </c>
      <c r="AB108" s="169">
        <f>SUM(AB2:AB107)</f>
        <v>0</v>
      </c>
      <c r="AC108" s="158">
        <f>SUM(AC2:AC107)</f>
        <v>0</v>
      </c>
      <c r="AD108" s="159" t="s">
        <v>51</v>
      </c>
      <c r="AE108" s="160">
        <f>SUM(AE2:AE107)</f>
        <v>0</v>
      </c>
      <c r="AF108" s="170">
        <f>SUM(AF2:AF107)</f>
        <v>0</v>
      </c>
      <c r="AG108" s="171">
        <f>SUM(AG2:AG107)</f>
        <v>0</v>
      </c>
      <c r="AH108" s="163" t="s">
        <v>51</v>
      </c>
      <c r="AI108" s="172">
        <f>SUM(AI2:AI107)</f>
        <v>0</v>
      </c>
      <c r="AJ108" s="173">
        <f>SUM(AJ2:AJ107)</f>
        <v>0</v>
      </c>
    </row>
    <row r="109" spans="1:36" ht="147" thickBot="1">
      <c r="A109" s="120">
        <v>45381</v>
      </c>
      <c r="F109" s="77" t="s">
        <v>20</v>
      </c>
      <c r="G109" s="78" t="s">
        <v>21</v>
      </c>
      <c r="H109" s="78" t="s">
        <v>22</v>
      </c>
      <c r="I109" s="79" t="s">
        <v>5</v>
      </c>
      <c r="J109" s="80" t="s">
        <v>23</v>
      </c>
      <c r="K109" s="81" t="s">
        <v>7</v>
      </c>
      <c r="L109" s="82" t="s">
        <v>8</v>
      </c>
      <c r="M109" s="83" t="s">
        <v>9</v>
      </c>
      <c r="N109" s="84" t="s">
        <v>10</v>
      </c>
      <c r="O109" s="96" t="s">
        <v>11</v>
      </c>
      <c r="P109" s="107" t="s">
        <v>4</v>
      </c>
      <c r="Q109" s="101" t="s">
        <v>24</v>
      </c>
      <c r="R109" s="84" t="s">
        <v>25</v>
      </c>
      <c r="S109" s="85" t="s">
        <v>26</v>
      </c>
      <c r="T109" s="198"/>
      <c r="U109" s="199"/>
      <c r="V109" s="199"/>
      <c r="W109" s="200"/>
    </row>
    <row r="110" spans="1:36" s="76" customFormat="1">
      <c r="A110" s="120">
        <v>45381</v>
      </c>
      <c r="B110"/>
      <c r="C110" s="1"/>
      <c r="J110" s="86">
        <f>J108+H108</f>
        <v>1076</v>
      </c>
      <c r="K110" s="64"/>
      <c r="L110" s="87"/>
      <c r="N110" s="76">
        <f>M108+N108</f>
        <v>179</v>
      </c>
      <c r="S110" s="88"/>
      <c r="T110" s="88"/>
      <c r="U110" s="88"/>
      <c r="V110" s="88"/>
      <c r="W110" s="88"/>
      <c r="X110" s="26"/>
      <c r="Y110" s="26"/>
      <c r="Z110" s="26"/>
    </row>
    <row r="111" spans="1:36" s="76" customFormat="1">
      <c r="B111"/>
      <c r="C111" s="1"/>
      <c r="F111" s="89"/>
      <c r="J111" s="86"/>
      <c r="K111" s="64"/>
      <c r="L111" s="87"/>
      <c r="S111" s="88"/>
      <c r="T111" s="88"/>
      <c r="U111" s="88"/>
      <c r="V111" s="88"/>
      <c r="W111" s="88"/>
      <c r="X111" s="26"/>
      <c r="Y111" s="26"/>
      <c r="Z111" s="26"/>
    </row>
  </sheetData>
  <mergeCells count="109">
    <mergeCell ref="S73:W73"/>
    <mergeCell ref="S67:W67"/>
    <mergeCell ref="S68:W68"/>
    <mergeCell ref="S69:W69"/>
    <mergeCell ref="S70:W70"/>
    <mergeCell ref="S71:W71"/>
    <mergeCell ref="S72:W72"/>
    <mergeCell ref="S61:W61"/>
    <mergeCell ref="S62:W62"/>
    <mergeCell ref="S63:W63"/>
    <mergeCell ref="S64:W64"/>
    <mergeCell ref="S65:W65"/>
    <mergeCell ref="S66:W66"/>
    <mergeCell ref="S55:W55"/>
    <mergeCell ref="S56:W56"/>
    <mergeCell ref="S57:W57"/>
    <mergeCell ref="S58:W58"/>
    <mergeCell ref="S59:W59"/>
    <mergeCell ref="S60:W60"/>
    <mergeCell ref="S49:W49"/>
    <mergeCell ref="S50:W50"/>
    <mergeCell ref="S51:W51"/>
    <mergeCell ref="S52:W52"/>
    <mergeCell ref="S53:W53"/>
    <mergeCell ref="S54:W54"/>
    <mergeCell ref="S87:W87"/>
    <mergeCell ref="S88:W88"/>
    <mergeCell ref="S89:W89"/>
    <mergeCell ref="S42:W42"/>
    <mergeCell ref="S43:W43"/>
    <mergeCell ref="S44:W44"/>
    <mergeCell ref="S45:W45"/>
    <mergeCell ref="S46:W46"/>
    <mergeCell ref="S47:W47"/>
    <mergeCell ref="S48:W48"/>
    <mergeCell ref="T109:W109"/>
    <mergeCell ref="S74:W74"/>
    <mergeCell ref="S75:W75"/>
    <mergeCell ref="S76:W76"/>
    <mergeCell ref="S77:W77"/>
    <mergeCell ref="S78:W78"/>
    <mergeCell ref="S79:W79"/>
    <mergeCell ref="S80:W80"/>
    <mergeCell ref="S81:W81"/>
    <mergeCell ref="S82:W82"/>
    <mergeCell ref="S103:W103"/>
    <mergeCell ref="S104:W104"/>
    <mergeCell ref="S105:W105"/>
    <mergeCell ref="S106:W106"/>
    <mergeCell ref="S107:W107"/>
    <mergeCell ref="T108:W108"/>
    <mergeCell ref="S97:W97"/>
    <mergeCell ref="S98:W98"/>
    <mergeCell ref="S99:W99"/>
    <mergeCell ref="S100:W100"/>
    <mergeCell ref="S101:W101"/>
    <mergeCell ref="S102:W102"/>
    <mergeCell ref="S91:W91"/>
    <mergeCell ref="S92:W92"/>
    <mergeCell ref="S93:W93"/>
    <mergeCell ref="S94:W94"/>
    <mergeCell ref="S95:W95"/>
    <mergeCell ref="S96:W96"/>
    <mergeCell ref="S37:W37"/>
    <mergeCell ref="S38:W38"/>
    <mergeCell ref="S39:W39"/>
    <mergeCell ref="S40:W40"/>
    <mergeCell ref="S41:W41"/>
    <mergeCell ref="S90:W90"/>
    <mergeCell ref="S83:W83"/>
    <mergeCell ref="S84:W84"/>
    <mergeCell ref="S85:W85"/>
    <mergeCell ref="S86:W86"/>
    <mergeCell ref="S31:W31"/>
    <mergeCell ref="S32:W32"/>
    <mergeCell ref="S33:W33"/>
    <mergeCell ref="S34:W34"/>
    <mergeCell ref="S35:W35"/>
    <mergeCell ref="S36:W36"/>
    <mergeCell ref="S25:W25"/>
    <mergeCell ref="S26:W26"/>
    <mergeCell ref="S27:W27"/>
    <mergeCell ref="S28:W28"/>
    <mergeCell ref="S29:W29"/>
    <mergeCell ref="S30:W30"/>
    <mergeCell ref="S19:W19"/>
    <mergeCell ref="S20:W20"/>
    <mergeCell ref="S21:W21"/>
    <mergeCell ref="S22:W22"/>
    <mergeCell ref="S23:W23"/>
    <mergeCell ref="S24:W24"/>
    <mergeCell ref="S13:W13"/>
    <mergeCell ref="S14:W14"/>
    <mergeCell ref="S15:W15"/>
    <mergeCell ref="S16:W16"/>
    <mergeCell ref="S17:W17"/>
    <mergeCell ref="S18:W18"/>
    <mergeCell ref="S7:W7"/>
    <mergeCell ref="S8:W8"/>
    <mergeCell ref="S9:W9"/>
    <mergeCell ref="S10:W10"/>
    <mergeCell ref="S11:W11"/>
    <mergeCell ref="S12:W12"/>
    <mergeCell ref="S1:W1"/>
    <mergeCell ref="S2:W2"/>
    <mergeCell ref="S3:W3"/>
    <mergeCell ref="S4:W4"/>
    <mergeCell ref="S5:W5"/>
    <mergeCell ref="S6:W6"/>
  </mergeCells>
  <conditionalFormatting sqref="K1:K17 K86:K109">
    <cfRule type="cellIs" dxfId="23" priority="21" stopIfTrue="1" operator="equal">
      <formula>-90</formula>
    </cfRule>
  </conditionalFormatting>
  <conditionalFormatting sqref="K3:K17 K86:K106">
    <cfRule type="cellIs" dxfId="22" priority="22" operator="equal">
      <formula>0</formula>
    </cfRule>
    <cfRule type="cellIs" dxfId="21" priority="23" operator="lessThan">
      <formula>0</formula>
    </cfRule>
    <cfRule type="cellIs" dxfId="20" priority="24" operator="greaterThan">
      <formula>0</formula>
    </cfRule>
  </conditionalFormatting>
  <conditionalFormatting sqref="K18:K30">
    <cfRule type="cellIs" dxfId="19" priority="17" stopIfTrue="1" operator="equal">
      <formula>-90</formula>
    </cfRule>
  </conditionalFormatting>
  <conditionalFormatting sqref="K18:K30">
    <cfRule type="cellIs" dxfId="18" priority="18" operator="equal">
      <formula>0</formula>
    </cfRule>
    <cfRule type="cellIs" dxfId="17" priority="19" operator="lessThan">
      <formula>0</formula>
    </cfRule>
    <cfRule type="cellIs" dxfId="16" priority="20" operator="greaterThan">
      <formula>0</formula>
    </cfRule>
  </conditionalFormatting>
  <conditionalFormatting sqref="K31:K41">
    <cfRule type="cellIs" dxfId="15" priority="13" stopIfTrue="1" operator="equal">
      <formula>-90</formula>
    </cfRule>
  </conditionalFormatting>
  <conditionalFormatting sqref="K31:K41">
    <cfRule type="cellIs" dxfId="14" priority="14" operator="equal">
      <formula>0</formula>
    </cfRule>
    <cfRule type="cellIs" dxfId="13" priority="15" operator="lessThan">
      <formula>0</formula>
    </cfRule>
    <cfRule type="cellIs" dxfId="12" priority="16" operator="greaterThan">
      <formula>0</formula>
    </cfRule>
  </conditionalFormatting>
  <conditionalFormatting sqref="K42:K54">
    <cfRule type="cellIs" dxfId="11" priority="9" stopIfTrue="1" operator="equal">
      <formula>-90</formula>
    </cfRule>
  </conditionalFormatting>
  <conditionalFormatting sqref="K42:K54">
    <cfRule type="cellIs" dxfId="10" priority="10" operator="equal">
      <formula>0</formula>
    </cfRule>
    <cfRule type="cellIs" dxfId="9" priority="11" operator="lessThan">
      <formula>0</formula>
    </cfRule>
    <cfRule type="cellIs" dxfId="8" priority="12" operator="greaterThan">
      <formula>0</formula>
    </cfRule>
  </conditionalFormatting>
  <conditionalFormatting sqref="K55:K66">
    <cfRule type="cellIs" dxfId="7" priority="5" stopIfTrue="1" operator="equal">
      <formula>-90</formula>
    </cfRule>
  </conditionalFormatting>
  <conditionalFormatting sqref="K55:K66">
    <cfRule type="cellIs" dxfId="6" priority="6" operator="equal">
      <formula>0</formula>
    </cfRule>
    <cfRule type="cellIs" dxfId="5" priority="7" operator="lessThan">
      <formula>0</formula>
    </cfRule>
    <cfRule type="cellIs" dxfId="4" priority="8" operator="greaterThan">
      <formula>0</formula>
    </cfRule>
  </conditionalFormatting>
  <conditionalFormatting sqref="K67:K85">
    <cfRule type="cellIs" dxfId="3" priority="1" stopIfTrue="1" operator="equal">
      <formula>-90</formula>
    </cfRule>
  </conditionalFormatting>
  <conditionalFormatting sqref="K67:K85">
    <cfRule type="cellIs" dxfId="2" priority="2" operator="equal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26413-4E49-4EAD-B0E5-71835C0AA80C}">
  <dimension ref="A3:C28"/>
  <sheetViews>
    <sheetView workbookViewId="0">
      <selection activeCell="A3" sqref="A3:C28"/>
    </sheetView>
  </sheetViews>
  <sheetFormatPr defaultRowHeight="14.25"/>
  <cols>
    <col min="1" max="1" width="11.375" bestFit="1" customWidth="1"/>
    <col min="2" max="2" width="15.125" bestFit="1" customWidth="1"/>
    <col min="3" max="3" width="16.75" bestFit="1" customWidth="1"/>
  </cols>
  <sheetData>
    <row r="3" spans="1:3">
      <c r="A3" s="196" t="s">
        <v>136</v>
      </c>
      <c r="B3" t="s">
        <v>137</v>
      </c>
      <c r="C3" t="s">
        <v>138</v>
      </c>
    </row>
    <row r="4" spans="1:3">
      <c r="A4" t="s">
        <v>91</v>
      </c>
      <c r="B4" s="256">
        <v>0</v>
      </c>
      <c r="C4" s="256">
        <v>11</v>
      </c>
    </row>
    <row r="5" spans="1:3">
      <c r="A5" t="s">
        <v>58</v>
      </c>
      <c r="B5" s="256">
        <v>0</v>
      </c>
      <c r="C5" s="256">
        <v>5</v>
      </c>
    </row>
    <row r="6" spans="1:3">
      <c r="A6" t="s">
        <v>89</v>
      </c>
      <c r="B6" s="256">
        <v>0</v>
      </c>
      <c r="C6" s="256">
        <v>6</v>
      </c>
    </row>
    <row r="7" spans="1:3">
      <c r="A7" t="s">
        <v>111</v>
      </c>
      <c r="B7" s="256">
        <v>0</v>
      </c>
      <c r="C7" s="256">
        <v>1</v>
      </c>
    </row>
    <row r="8" spans="1:3">
      <c r="A8" t="s">
        <v>102</v>
      </c>
      <c r="B8" s="256">
        <v>6</v>
      </c>
      <c r="C8" s="256">
        <v>2</v>
      </c>
    </row>
    <row r="9" spans="1:3">
      <c r="A9" t="s">
        <v>103</v>
      </c>
      <c r="B9" s="256">
        <v>0</v>
      </c>
      <c r="C9" s="256">
        <v>10</v>
      </c>
    </row>
    <row r="10" spans="1:3">
      <c r="A10" t="s">
        <v>113</v>
      </c>
      <c r="B10" s="256">
        <v>4</v>
      </c>
      <c r="C10" s="256">
        <v>3</v>
      </c>
    </row>
    <row r="11" spans="1:3">
      <c r="A11" t="s">
        <v>88</v>
      </c>
      <c r="B11" s="256">
        <v>0</v>
      </c>
      <c r="C11" s="256">
        <v>1</v>
      </c>
    </row>
    <row r="12" spans="1:3">
      <c r="A12" t="s">
        <v>52</v>
      </c>
      <c r="B12" s="256">
        <v>0</v>
      </c>
      <c r="C12" s="256">
        <v>5</v>
      </c>
    </row>
    <row r="13" spans="1:3">
      <c r="A13" t="s">
        <v>61</v>
      </c>
      <c r="B13" s="256">
        <v>14</v>
      </c>
      <c r="C13" s="256">
        <v>17</v>
      </c>
    </row>
    <row r="14" spans="1:3">
      <c r="A14" t="s">
        <v>66</v>
      </c>
      <c r="B14" s="256">
        <v>0</v>
      </c>
      <c r="C14" s="256">
        <v>3</v>
      </c>
    </row>
    <row r="15" spans="1:3">
      <c r="A15" t="s">
        <v>112</v>
      </c>
      <c r="B15" s="256">
        <v>6</v>
      </c>
      <c r="C15" s="256">
        <v>2</v>
      </c>
    </row>
    <row r="16" spans="1:3">
      <c r="A16" t="s">
        <v>82</v>
      </c>
      <c r="B16" s="256">
        <v>0</v>
      </c>
      <c r="C16" s="256">
        <v>8</v>
      </c>
    </row>
    <row r="17" spans="1:3">
      <c r="A17" t="s">
        <v>84</v>
      </c>
      <c r="B17" s="256">
        <v>17</v>
      </c>
      <c r="C17" s="256">
        <v>1</v>
      </c>
    </row>
    <row r="18" spans="1:3">
      <c r="A18" t="s">
        <v>56</v>
      </c>
      <c r="B18" s="256">
        <v>16</v>
      </c>
      <c r="C18" s="256">
        <v>14</v>
      </c>
    </row>
    <row r="19" spans="1:3">
      <c r="A19" t="s">
        <v>76</v>
      </c>
      <c r="B19" s="256">
        <v>0</v>
      </c>
      <c r="C19" s="256">
        <v>0</v>
      </c>
    </row>
    <row r="20" spans="1:3">
      <c r="A20" t="s">
        <v>87</v>
      </c>
      <c r="B20" s="256">
        <v>0</v>
      </c>
      <c r="C20" s="256">
        <v>3</v>
      </c>
    </row>
    <row r="21" spans="1:3">
      <c r="A21" t="s">
        <v>47</v>
      </c>
      <c r="B21" s="256">
        <v>0</v>
      </c>
      <c r="C21" s="256">
        <v>2</v>
      </c>
    </row>
    <row r="22" spans="1:3">
      <c r="A22" t="s">
        <v>78</v>
      </c>
      <c r="B22" s="256">
        <v>0</v>
      </c>
      <c r="C22" s="256">
        <v>3</v>
      </c>
    </row>
    <row r="23" spans="1:3">
      <c r="A23" t="s">
        <v>101</v>
      </c>
      <c r="B23" s="256">
        <v>9</v>
      </c>
      <c r="C23" s="256">
        <v>0</v>
      </c>
    </row>
    <row r="24" spans="1:3">
      <c r="A24" t="s">
        <v>73</v>
      </c>
      <c r="B24" s="256">
        <v>0</v>
      </c>
      <c r="C24" s="256">
        <v>0</v>
      </c>
    </row>
    <row r="25" spans="1:3">
      <c r="A25" t="s">
        <v>49</v>
      </c>
      <c r="B25" s="256">
        <v>0</v>
      </c>
      <c r="C25" s="256">
        <v>1</v>
      </c>
    </row>
    <row r="26" spans="1:3">
      <c r="A26" t="s">
        <v>64</v>
      </c>
      <c r="B26" s="256">
        <v>0</v>
      </c>
      <c r="C26" s="256">
        <v>8</v>
      </c>
    </row>
    <row r="27" spans="1:3">
      <c r="A27" t="s">
        <v>92</v>
      </c>
      <c r="B27" s="256">
        <v>0</v>
      </c>
      <c r="C27" s="256">
        <v>1</v>
      </c>
    </row>
    <row r="28" spans="1:3">
      <c r="A28" t="s">
        <v>132</v>
      </c>
      <c r="B28" s="256">
        <v>72</v>
      </c>
      <c r="C28" s="256">
        <v>107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47C71-7847-4B5E-8660-D14288AF0CDF}">
  <dimension ref="A3:D29"/>
  <sheetViews>
    <sheetView workbookViewId="0">
      <selection activeCell="E5" sqref="E5"/>
    </sheetView>
  </sheetViews>
  <sheetFormatPr defaultRowHeight="14.25"/>
  <cols>
    <col min="5" max="5" width="3.375" customWidth="1"/>
  </cols>
  <sheetData>
    <row r="3" spans="1:4" ht="15">
      <c r="A3" s="118" t="str">
        <f>SUM!A1</f>
        <v>WEEK 11 (3/25 - 3/31)</v>
      </c>
    </row>
    <row r="4" spans="1:4" ht="42.75">
      <c r="A4" s="257" t="s">
        <v>136</v>
      </c>
      <c r="B4" s="258" t="s">
        <v>137</v>
      </c>
      <c r="C4" s="257" t="s">
        <v>136</v>
      </c>
      <c r="D4" s="258" t="s">
        <v>138</v>
      </c>
    </row>
    <row r="5" spans="1:4">
      <c r="A5" t="s">
        <v>91</v>
      </c>
      <c r="B5" s="64">
        <v>0</v>
      </c>
      <c r="C5" t="s">
        <v>76</v>
      </c>
      <c r="D5" s="64">
        <v>0</v>
      </c>
    </row>
    <row r="6" spans="1:4">
      <c r="A6" t="s">
        <v>58</v>
      </c>
      <c r="B6" s="64">
        <v>0</v>
      </c>
      <c r="C6" t="s">
        <v>101</v>
      </c>
      <c r="D6" s="64">
        <v>0</v>
      </c>
    </row>
    <row r="7" spans="1:4">
      <c r="A7" t="s">
        <v>89</v>
      </c>
      <c r="B7" s="64">
        <v>0</v>
      </c>
      <c r="C7" t="s">
        <v>73</v>
      </c>
      <c r="D7" s="64">
        <v>0</v>
      </c>
    </row>
    <row r="8" spans="1:4">
      <c r="A8" t="s">
        <v>111</v>
      </c>
      <c r="B8" s="64">
        <v>0</v>
      </c>
      <c r="C8" t="s">
        <v>111</v>
      </c>
      <c r="D8" s="64">
        <v>1</v>
      </c>
    </row>
    <row r="9" spans="1:4">
      <c r="A9" t="s">
        <v>103</v>
      </c>
      <c r="B9" s="64">
        <v>0</v>
      </c>
      <c r="C9" t="s">
        <v>88</v>
      </c>
      <c r="D9" s="64">
        <v>1</v>
      </c>
    </row>
    <row r="10" spans="1:4">
      <c r="A10" t="s">
        <v>88</v>
      </c>
      <c r="B10" s="64">
        <v>0</v>
      </c>
      <c r="C10" t="s">
        <v>84</v>
      </c>
      <c r="D10" s="64">
        <v>1</v>
      </c>
    </row>
    <row r="11" spans="1:4">
      <c r="A11" t="s">
        <v>52</v>
      </c>
      <c r="B11" s="64">
        <v>0</v>
      </c>
      <c r="C11" t="s">
        <v>49</v>
      </c>
      <c r="D11" s="64">
        <v>1</v>
      </c>
    </row>
    <row r="12" spans="1:4">
      <c r="A12" t="s">
        <v>66</v>
      </c>
      <c r="B12" s="64">
        <v>0</v>
      </c>
      <c r="C12" t="s">
        <v>92</v>
      </c>
      <c r="D12" s="64">
        <v>1</v>
      </c>
    </row>
    <row r="13" spans="1:4">
      <c r="A13" t="s">
        <v>82</v>
      </c>
      <c r="B13" s="64">
        <v>0</v>
      </c>
      <c r="C13" t="s">
        <v>102</v>
      </c>
      <c r="D13" s="64">
        <v>2</v>
      </c>
    </row>
    <row r="14" spans="1:4">
      <c r="A14" t="s">
        <v>76</v>
      </c>
      <c r="B14" s="64">
        <v>0</v>
      </c>
      <c r="C14" t="s">
        <v>112</v>
      </c>
      <c r="D14" s="64">
        <v>2</v>
      </c>
    </row>
    <row r="15" spans="1:4">
      <c r="A15" t="s">
        <v>87</v>
      </c>
      <c r="B15" s="64">
        <v>0</v>
      </c>
      <c r="C15" t="s">
        <v>47</v>
      </c>
      <c r="D15" s="64">
        <v>2</v>
      </c>
    </row>
    <row r="16" spans="1:4">
      <c r="A16" t="s">
        <v>47</v>
      </c>
      <c r="B16" s="64">
        <v>0</v>
      </c>
      <c r="C16" t="s">
        <v>113</v>
      </c>
      <c r="D16" s="64">
        <v>3</v>
      </c>
    </row>
    <row r="17" spans="1:4">
      <c r="A17" t="s">
        <v>78</v>
      </c>
      <c r="B17" s="64">
        <v>0</v>
      </c>
      <c r="C17" t="s">
        <v>66</v>
      </c>
      <c r="D17" s="64">
        <v>3</v>
      </c>
    </row>
    <row r="18" spans="1:4">
      <c r="A18" t="s">
        <v>73</v>
      </c>
      <c r="B18" s="64">
        <v>0</v>
      </c>
      <c r="C18" t="s">
        <v>87</v>
      </c>
      <c r="D18" s="64">
        <v>3</v>
      </c>
    </row>
    <row r="19" spans="1:4">
      <c r="A19" t="s">
        <v>49</v>
      </c>
      <c r="B19" s="64">
        <v>0</v>
      </c>
      <c r="C19" t="s">
        <v>78</v>
      </c>
      <c r="D19" s="64">
        <v>3</v>
      </c>
    </row>
    <row r="20" spans="1:4">
      <c r="A20" t="s">
        <v>64</v>
      </c>
      <c r="B20" s="64">
        <v>0</v>
      </c>
      <c r="C20" t="s">
        <v>58</v>
      </c>
      <c r="D20" s="64">
        <v>5</v>
      </c>
    </row>
    <row r="21" spans="1:4">
      <c r="A21" t="s">
        <v>92</v>
      </c>
      <c r="B21" s="64">
        <v>0</v>
      </c>
      <c r="C21" t="s">
        <v>52</v>
      </c>
      <c r="D21" s="64">
        <v>5</v>
      </c>
    </row>
    <row r="22" spans="1:4">
      <c r="A22" t="s">
        <v>113</v>
      </c>
      <c r="B22" s="64">
        <v>4</v>
      </c>
      <c r="C22" t="s">
        <v>89</v>
      </c>
      <c r="D22" s="64">
        <v>6</v>
      </c>
    </row>
    <row r="23" spans="1:4">
      <c r="A23" t="s">
        <v>102</v>
      </c>
      <c r="B23" s="64">
        <v>6</v>
      </c>
      <c r="C23" t="s">
        <v>82</v>
      </c>
      <c r="D23" s="64">
        <v>8</v>
      </c>
    </row>
    <row r="24" spans="1:4">
      <c r="A24" t="s">
        <v>112</v>
      </c>
      <c r="B24" s="64">
        <v>6</v>
      </c>
      <c r="C24" t="s">
        <v>64</v>
      </c>
      <c r="D24" s="64">
        <v>8</v>
      </c>
    </row>
    <row r="25" spans="1:4">
      <c r="A25" t="s">
        <v>101</v>
      </c>
      <c r="B25" s="64">
        <v>9</v>
      </c>
      <c r="C25" t="s">
        <v>103</v>
      </c>
      <c r="D25" s="64">
        <v>10</v>
      </c>
    </row>
    <row r="26" spans="1:4">
      <c r="A26" t="s">
        <v>61</v>
      </c>
      <c r="B26" s="64">
        <v>14</v>
      </c>
      <c r="C26" t="s">
        <v>91</v>
      </c>
      <c r="D26" s="64">
        <v>11</v>
      </c>
    </row>
    <row r="27" spans="1:4">
      <c r="A27" t="s">
        <v>56</v>
      </c>
      <c r="B27" s="64">
        <v>16</v>
      </c>
      <c r="C27" t="s">
        <v>56</v>
      </c>
      <c r="D27" s="64">
        <v>14</v>
      </c>
    </row>
    <row r="28" spans="1:4">
      <c r="A28" t="s">
        <v>84</v>
      </c>
      <c r="B28" s="64">
        <v>17</v>
      </c>
      <c r="C28" t="s">
        <v>61</v>
      </c>
      <c r="D28" s="64">
        <v>17</v>
      </c>
    </row>
    <row r="29" spans="1:4">
      <c r="A29" t="s">
        <v>132</v>
      </c>
      <c r="B29" s="64">
        <v>72</v>
      </c>
      <c r="C29" t="s">
        <v>132</v>
      </c>
      <c r="D29" s="64">
        <v>107</v>
      </c>
    </row>
  </sheetData>
  <autoFilter ref="A4:B28" xr:uid="{42547C71-7847-4B5E-8660-D14288AF0CDF}">
    <sortState xmlns:xlrd2="http://schemas.microsoft.com/office/spreadsheetml/2017/richdata2" ref="A5:B29">
      <sortCondition ref="B4:B28"/>
    </sortState>
  </autoFilter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0F418-EC0E-420C-BC98-3C2C06A66104}">
  <sheetPr>
    <pageSetUpPr fitToPage="1"/>
  </sheetPr>
  <dimension ref="A3:F29"/>
  <sheetViews>
    <sheetView tabSelected="1" workbookViewId="0">
      <selection activeCell="K31" sqref="K31"/>
    </sheetView>
  </sheetViews>
  <sheetFormatPr defaultRowHeight="14.25"/>
  <cols>
    <col min="6" max="6" width="11" customWidth="1"/>
  </cols>
  <sheetData>
    <row r="3" spans="1:6" ht="15">
      <c r="A3" s="118" t="str">
        <f>SUM!A1</f>
        <v>WEEK 11 (3/25 - 3/31)</v>
      </c>
    </row>
    <row r="4" spans="1:6" ht="42.75">
      <c r="A4" s="257" t="s">
        <v>136</v>
      </c>
      <c r="B4" s="258" t="s">
        <v>137</v>
      </c>
      <c r="C4" s="257" t="s">
        <v>136</v>
      </c>
      <c r="D4" s="258" t="s">
        <v>138</v>
      </c>
      <c r="E4" s="257" t="s">
        <v>136</v>
      </c>
      <c r="F4" s="258" t="s">
        <v>139</v>
      </c>
    </row>
    <row r="5" spans="1:6">
      <c r="A5" t="s">
        <v>91</v>
      </c>
      <c r="B5" s="64">
        <v>0</v>
      </c>
      <c r="C5" t="s">
        <v>91</v>
      </c>
      <c r="D5" s="64">
        <v>11</v>
      </c>
      <c r="E5" t="s">
        <v>61</v>
      </c>
      <c r="F5">
        <v>31</v>
      </c>
    </row>
    <row r="6" spans="1:6">
      <c r="A6" t="s">
        <v>58</v>
      </c>
      <c r="B6" s="64">
        <v>0</v>
      </c>
      <c r="C6" t="s">
        <v>58</v>
      </c>
      <c r="D6" s="64">
        <v>5</v>
      </c>
      <c r="E6" t="s">
        <v>56</v>
      </c>
      <c r="F6">
        <v>30</v>
      </c>
    </row>
    <row r="7" spans="1:6">
      <c r="A7" t="s">
        <v>89</v>
      </c>
      <c r="B7" s="64">
        <v>0</v>
      </c>
      <c r="C7" t="s">
        <v>89</v>
      </c>
      <c r="D7" s="64">
        <v>6</v>
      </c>
      <c r="E7" t="s">
        <v>84</v>
      </c>
      <c r="F7">
        <v>18</v>
      </c>
    </row>
    <row r="8" spans="1:6">
      <c r="A8" t="s">
        <v>111</v>
      </c>
      <c r="B8" s="64">
        <v>0</v>
      </c>
      <c r="C8" t="s">
        <v>111</v>
      </c>
      <c r="D8" s="64">
        <v>1</v>
      </c>
      <c r="E8" t="s">
        <v>91</v>
      </c>
      <c r="F8">
        <v>11</v>
      </c>
    </row>
    <row r="9" spans="1:6">
      <c r="A9" t="s">
        <v>102</v>
      </c>
      <c r="B9" s="64">
        <v>6</v>
      </c>
      <c r="C9" t="s">
        <v>102</v>
      </c>
      <c r="D9" s="64">
        <v>2</v>
      </c>
      <c r="E9" t="s">
        <v>103</v>
      </c>
      <c r="F9">
        <v>10</v>
      </c>
    </row>
    <row r="10" spans="1:6">
      <c r="A10" t="s">
        <v>103</v>
      </c>
      <c r="B10" s="64">
        <v>0</v>
      </c>
      <c r="C10" t="s">
        <v>103</v>
      </c>
      <c r="D10" s="64">
        <v>10</v>
      </c>
      <c r="E10" t="s">
        <v>101</v>
      </c>
      <c r="F10">
        <v>9</v>
      </c>
    </row>
    <row r="11" spans="1:6">
      <c r="A11" t="s">
        <v>113</v>
      </c>
      <c r="B11" s="64">
        <v>4</v>
      </c>
      <c r="C11" t="s">
        <v>113</v>
      </c>
      <c r="D11" s="64">
        <v>3</v>
      </c>
      <c r="E11" t="s">
        <v>102</v>
      </c>
      <c r="F11">
        <v>8</v>
      </c>
    </row>
    <row r="12" spans="1:6">
      <c r="A12" t="s">
        <v>88</v>
      </c>
      <c r="B12" s="64">
        <v>0</v>
      </c>
      <c r="C12" t="s">
        <v>88</v>
      </c>
      <c r="D12" s="64">
        <v>1</v>
      </c>
      <c r="E12" t="s">
        <v>112</v>
      </c>
      <c r="F12">
        <v>8</v>
      </c>
    </row>
    <row r="13" spans="1:6">
      <c r="A13" t="s">
        <v>52</v>
      </c>
      <c r="B13" s="64">
        <v>0</v>
      </c>
      <c r="C13" t="s">
        <v>52</v>
      </c>
      <c r="D13" s="64">
        <v>5</v>
      </c>
      <c r="E13" t="s">
        <v>82</v>
      </c>
      <c r="F13">
        <v>8</v>
      </c>
    </row>
    <row r="14" spans="1:6">
      <c r="A14" t="s">
        <v>61</v>
      </c>
      <c r="B14" s="64">
        <v>14</v>
      </c>
      <c r="C14" t="s">
        <v>61</v>
      </c>
      <c r="D14" s="64">
        <v>17</v>
      </c>
      <c r="E14" t="s">
        <v>64</v>
      </c>
      <c r="F14">
        <v>8</v>
      </c>
    </row>
    <row r="15" spans="1:6">
      <c r="A15" t="s">
        <v>66</v>
      </c>
      <c r="B15" s="64">
        <v>0</v>
      </c>
      <c r="C15" t="s">
        <v>66</v>
      </c>
      <c r="D15" s="64">
        <v>3</v>
      </c>
      <c r="E15" t="s">
        <v>113</v>
      </c>
      <c r="F15">
        <v>7</v>
      </c>
    </row>
    <row r="16" spans="1:6">
      <c r="A16" t="s">
        <v>112</v>
      </c>
      <c r="B16" s="64">
        <v>6</v>
      </c>
      <c r="C16" t="s">
        <v>112</v>
      </c>
      <c r="D16" s="64">
        <v>2</v>
      </c>
      <c r="E16" t="s">
        <v>89</v>
      </c>
      <c r="F16">
        <v>6</v>
      </c>
    </row>
    <row r="17" spans="1:6">
      <c r="A17" t="s">
        <v>82</v>
      </c>
      <c r="B17" s="64">
        <v>0</v>
      </c>
      <c r="C17" t="s">
        <v>82</v>
      </c>
      <c r="D17" s="64">
        <v>8</v>
      </c>
      <c r="E17" t="s">
        <v>58</v>
      </c>
      <c r="F17">
        <v>5</v>
      </c>
    </row>
    <row r="18" spans="1:6">
      <c r="A18" t="s">
        <v>84</v>
      </c>
      <c r="B18" s="64">
        <v>17</v>
      </c>
      <c r="C18" t="s">
        <v>84</v>
      </c>
      <c r="D18" s="64">
        <v>1</v>
      </c>
      <c r="E18" t="s">
        <v>52</v>
      </c>
      <c r="F18">
        <v>5</v>
      </c>
    </row>
    <row r="19" spans="1:6">
      <c r="A19" t="s">
        <v>56</v>
      </c>
      <c r="B19" s="64">
        <v>16</v>
      </c>
      <c r="C19" t="s">
        <v>56</v>
      </c>
      <c r="D19" s="64">
        <v>14</v>
      </c>
      <c r="E19" t="s">
        <v>66</v>
      </c>
      <c r="F19">
        <v>3</v>
      </c>
    </row>
    <row r="20" spans="1:6">
      <c r="A20" t="s">
        <v>76</v>
      </c>
      <c r="B20" s="64">
        <v>0</v>
      </c>
      <c r="C20" t="s">
        <v>76</v>
      </c>
      <c r="D20" s="64">
        <v>0</v>
      </c>
      <c r="E20" t="s">
        <v>87</v>
      </c>
      <c r="F20">
        <v>3</v>
      </c>
    </row>
    <row r="21" spans="1:6">
      <c r="A21" t="s">
        <v>87</v>
      </c>
      <c r="B21" s="64">
        <v>0</v>
      </c>
      <c r="C21" t="s">
        <v>87</v>
      </c>
      <c r="D21" s="64">
        <v>3</v>
      </c>
      <c r="E21" t="s">
        <v>78</v>
      </c>
      <c r="F21">
        <v>3</v>
      </c>
    </row>
    <row r="22" spans="1:6">
      <c r="A22" t="s">
        <v>47</v>
      </c>
      <c r="B22" s="64">
        <v>0</v>
      </c>
      <c r="C22" t="s">
        <v>47</v>
      </c>
      <c r="D22" s="64">
        <v>2</v>
      </c>
      <c r="E22" t="s">
        <v>47</v>
      </c>
      <c r="F22">
        <v>2</v>
      </c>
    </row>
    <row r="23" spans="1:6">
      <c r="A23" t="s">
        <v>78</v>
      </c>
      <c r="B23" s="64">
        <v>0</v>
      </c>
      <c r="C23" t="s">
        <v>78</v>
      </c>
      <c r="D23" s="64">
        <v>3</v>
      </c>
      <c r="E23" t="s">
        <v>111</v>
      </c>
      <c r="F23">
        <v>1</v>
      </c>
    </row>
    <row r="24" spans="1:6">
      <c r="A24" t="s">
        <v>101</v>
      </c>
      <c r="B24" s="64">
        <v>9</v>
      </c>
      <c r="C24" t="s">
        <v>101</v>
      </c>
      <c r="D24" s="64">
        <v>0</v>
      </c>
      <c r="E24" t="s">
        <v>88</v>
      </c>
      <c r="F24">
        <v>1</v>
      </c>
    </row>
    <row r="25" spans="1:6">
      <c r="A25" t="s">
        <v>73</v>
      </c>
      <c r="B25" s="64">
        <v>0</v>
      </c>
      <c r="C25" t="s">
        <v>73</v>
      </c>
      <c r="D25" s="64">
        <v>0</v>
      </c>
      <c r="E25" t="s">
        <v>49</v>
      </c>
      <c r="F25">
        <v>1</v>
      </c>
    </row>
    <row r="26" spans="1:6">
      <c r="A26" t="s">
        <v>49</v>
      </c>
      <c r="B26" s="64">
        <v>0</v>
      </c>
      <c r="C26" t="s">
        <v>49</v>
      </c>
      <c r="D26" s="64">
        <v>1</v>
      </c>
      <c r="E26" t="s">
        <v>92</v>
      </c>
      <c r="F26">
        <v>1</v>
      </c>
    </row>
    <row r="27" spans="1:6">
      <c r="A27" t="s">
        <v>64</v>
      </c>
      <c r="B27" s="64">
        <v>0</v>
      </c>
      <c r="C27" t="s">
        <v>64</v>
      </c>
      <c r="D27" s="64">
        <v>8</v>
      </c>
      <c r="E27" t="s">
        <v>76</v>
      </c>
      <c r="F27">
        <v>0</v>
      </c>
    </row>
    <row r="28" spans="1:6">
      <c r="A28" t="s">
        <v>92</v>
      </c>
      <c r="B28" s="64">
        <v>0</v>
      </c>
      <c r="C28" t="s">
        <v>92</v>
      </c>
      <c r="D28" s="64">
        <v>1</v>
      </c>
      <c r="E28" t="s">
        <v>73</v>
      </c>
      <c r="F28">
        <v>0</v>
      </c>
    </row>
    <row r="29" spans="1:6">
      <c r="A29" t="s">
        <v>132</v>
      </c>
      <c r="B29" s="64">
        <v>72</v>
      </c>
      <c r="C29" t="s">
        <v>132</v>
      </c>
      <c r="D29" s="64">
        <v>107</v>
      </c>
      <c r="E29" t="s">
        <v>132</v>
      </c>
      <c r="F29">
        <v>179</v>
      </c>
    </row>
  </sheetData>
  <autoFilter ref="E4:F28" xr:uid="{7E30F418-EC0E-420C-BC98-3C2C06A66104}">
    <sortState xmlns:xlrd2="http://schemas.microsoft.com/office/spreadsheetml/2017/richdata2" ref="E5:F28">
      <sortCondition descending="1" ref="F4:F28"/>
    </sortState>
  </autoFilter>
  <pageMargins left="0.25" right="0.25" top="0.75" bottom="0.75" header="0.3" footer="0.3"/>
  <pageSetup scale="61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8E8941-74F3-4CA2-B426-94EDE6FA90EC}">
  <sheetPr>
    <tabColor rgb="FFFF0000"/>
    <pageSetUpPr fitToPage="1"/>
  </sheetPr>
  <dimension ref="A1:X63"/>
  <sheetViews>
    <sheetView zoomScale="80" zoomScaleNormal="80" workbookViewId="0">
      <pane ySplit="2" topLeftCell="A3" activePane="bottomLeft" state="frozen"/>
      <selection activeCell="R10" sqref="R10:V10"/>
      <selection pane="bottomLeft" activeCell="D61" sqref="D61"/>
    </sheetView>
  </sheetViews>
  <sheetFormatPr defaultRowHeight="15"/>
  <cols>
    <col min="1" max="1" width="7.2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</cols>
  <sheetData>
    <row r="1" spans="1:24" s="13" customFormat="1" ht="82.5">
      <c r="A1" s="118" t="s">
        <v>130</v>
      </c>
      <c r="B1" s="119" t="s">
        <v>9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</row>
    <row r="2" spans="1:24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</row>
    <row r="3" spans="1:24" s="40" customFormat="1" ht="26.25" customHeight="1">
      <c r="A3" s="27">
        <v>0.125</v>
      </c>
      <c r="B3" s="166" t="s">
        <v>84</v>
      </c>
      <c r="C3" s="29">
        <v>4439</v>
      </c>
      <c r="D3" s="30">
        <v>4453</v>
      </c>
      <c r="E3" s="31">
        <f t="shared" ref="E3:E10" si="0">IF(ISBLANK(D3),0,(D3-C3+1))</f>
        <v>15</v>
      </c>
      <c r="F3" s="177">
        <v>0</v>
      </c>
      <c r="G3" s="32">
        <v>6</v>
      </c>
      <c r="H3" s="33">
        <f t="shared" ref="H3:H10" si="1">E3-G3-F3</f>
        <v>9</v>
      </c>
      <c r="I3" s="167">
        <f>10+6</f>
        <v>16</v>
      </c>
      <c r="J3" s="35">
        <f t="shared" ref="J3:J10" si="2">IF(ISBLANK(I3),-90,(-((I3)-SUM(L3:Q3,K3))))</f>
        <v>0</v>
      </c>
      <c r="K3" s="168">
        <v>5</v>
      </c>
      <c r="L3" s="195">
        <v>8</v>
      </c>
      <c r="M3" s="38">
        <v>0</v>
      </c>
      <c r="N3" s="92">
        <v>2</v>
      </c>
      <c r="O3" s="108">
        <v>0</v>
      </c>
      <c r="P3" s="37">
        <v>0</v>
      </c>
      <c r="Q3" s="39">
        <v>1</v>
      </c>
      <c r="R3" s="221" t="s">
        <v>85</v>
      </c>
      <c r="S3" s="222"/>
      <c r="T3" s="222"/>
      <c r="U3" s="222"/>
      <c r="V3" s="223"/>
    </row>
    <row r="4" spans="1:24" s="40" customFormat="1" ht="26.25" customHeight="1">
      <c r="A4" s="27">
        <v>0.5</v>
      </c>
      <c r="B4" s="166" t="s">
        <v>61</v>
      </c>
      <c r="C4" s="29">
        <v>4632</v>
      </c>
      <c r="D4" s="30">
        <v>4642</v>
      </c>
      <c r="E4" s="31">
        <f t="shared" si="0"/>
        <v>11</v>
      </c>
      <c r="F4" s="32">
        <v>0</v>
      </c>
      <c r="G4" s="32">
        <v>1</v>
      </c>
      <c r="H4" s="33">
        <f t="shared" si="1"/>
        <v>10</v>
      </c>
      <c r="I4" s="167">
        <f>10+1</f>
        <v>11</v>
      </c>
      <c r="J4" s="35">
        <f t="shared" si="2"/>
        <v>0</v>
      </c>
      <c r="K4" s="168">
        <v>4</v>
      </c>
      <c r="L4" s="180">
        <v>7</v>
      </c>
      <c r="M4" s="38">
        <v>0</v>
      </c>
      <c r="N4" s="92">
        <v>0</v>
      </c>
      <c r="O4" s="108">
        <v>0</v>
      </c>
      <c r="P4" s="178">
        <v>0</v>
      </c>
      <c r="Q4" s="179">
        <v>0</v>
      </c>
      <c r="R4" s="213"/>
      <c r="S4" s="214"/>
      <c r="T4" s="214"/>
      <c r="U4" s="214"/>
      <c r="V4" s="214"/>
    </row>
    <row r="5" spans="1:24" s="40" customFormat="1" ht="26.25" customHeight="1">
      <c r="A5" s="27">
        <v>5.2083333333333336E-2</v>
      </c>
      <c r="B5" s="166" t="s">
        <v>56</v>
      </c>
      <c r="C5" s="29">
        <v>4672</v>
      </c>
      <c r="D5" s="30">
        <v>4687</v>
      </c>
      <c r="E5" s="31">
        <f t="shared" si="0"/>
        <v>16</v>
      </c>
      <c r="F5" s="32">
        <v>0</v>
      </c>
      <c r="G5" s="32">
        <v>0</v>
      </c>
      <c r="H5" s="33">
        <f t="shared" si="1"/>
        <v>16</v>
      </c>
      <c r="I5" s="167">
        <f>16+0</f>
        <v>16</v>
      </c>
      <c r="J5" s="35">
        <f t="shared" si="2"/>
        <v>0</v>
      </c>
      <c r="K5" s="168">
        <v>0</v>
      </c>
      <c r="L5" s="181">
        <v>16</v>
      </c>
      <c r="M5" s="38">
        <v>0</v>
      </c>
      <c r="N5" s="92">
        <v>0</v>
      </c>
      <c r="O5" s="108">
        <v>0</v>
      </c>
      <c r="P5" s="178">
        <v>0</v>
      </c>
      <c r="Q5" s="179">
        <v>0</v>
      </c>
      <c r="R5" s="213" t="s">
        <v>98</v>
      </c>
      <c r="S5" s="214"/>
      <c r="T5" s="214"/>
      <c r="U5" s="214"/>
      <c r="V5" s="214"/>
    </row>
    <row r="6" spans="1:24" s="40" customFormat="1" ht="26.25" customHeight="1">
      <c r="A6" s="27">
        <v>0.1875</v>
      </c>
      <c r="B6" s="166" t="s">
        <v>101</v>
      </c>
      <c r="C6" s="29">
        <v>4774</v>
      </c>
      <c r="D6" s="30">
        <v>4782</v>
      </c>
      <c r="E6" s="31">
        <f t="shared" si="0"/>
        <v>9</v>
      </c>
      <c r="F6" s="32">
        <v>0</v>
      </c>
      <c r="G6" s="32">
        <v>2</v>
      </c>
      <c r="H6" s="33">
        <f t="shared" si="1"/>
        <v>7</v>
      </c>
      <c r="I6" s="167">
        <f>7+2</f>
        <v>9</v>
      </c>
      <c r="J6" s="35">
        <f t="shared" si="2"/>
        <v>0</v>
      </c>
      <c r="K6" s="168">
        <v>0</v>
      </c>
      <c r="L6" s="180">
        <v>9</v>
      </c>
      <c r="M6" s="38">
        <v>0</v>
      </c>
      <c r="N6" s="92">
        <v>0</v>
      </c>
      <c r="O6" s="108">
        <v>0</v>
      </c>
      <c r="P6" s="178">
        <v>0</v>
      </c>
      <c r="Q6" s="179">
        <v>0</v>
      </c>
      <c r="R6" s="213">
        <v>0</v>
      </c>
      <c r="S6" s="214"/>
      <c r="T6" s="214"/>
      <c r="U6" s="214"/>
      <c r="V6" s="214"/>
    </row>
    <row r="7" spans="1:24" s="40" customFormat="1" ht="26.25" customHeight="1">
      <c r="A7" s="27">
        <v>0.42708333333333331</v>
      </c>
      <c r="B7" s="166" t="s">
        <v>112</v>
      </c>
      <c r="C7" s="29">
        <v>4024</v>
      </c>
      <c r="D7" s="30">
        <v>4031</v>
      </c>
      <c r="E7" s="31">
        <f t="shared" si="0"/>
        <v>8</v>
      </c>
      <c r="F7" s="32">
        <v>0</v>
      </c>
      <c r="G7" s="32">
        <v>0</v>
      </c>
      <c r="H7" s="33">
        <f t="shared" si="1"/>
        <v>8</v>
      </c>
      <c r="I7" s="167">
        <f>8+0</f>
        <v>8</v>
      </c>
      <c r="J7" s="35">
        <f t="shared" si="2"/>
        <v>1</v>
      </c>
      <c r="K7" s="168">
        <v>3</v>
      </c>
      <c r="L7" s="195">
        <v>6</v>
      </c>
      <c r="M7" s="38">
        <v>0</v>
      </c>
      <c r="N7" s="92">
        <v>0</v>
      </c>
      <c r="O7" s="108">
        <v>0</v>
      </c>
      <c r="P7" s="178">
        <v>0</v>
      </c>
      <c r="Q7" s="179">
        <v>0</v>
      </c>
      <c r="R7" s="213" t="s">
        <v>119</v>
      </c>
      <c r="S7" s="214"/>
      <c r="T7" s="214"/>
      <c r="U7" s="214"/>
      <c r="V7" s="214"/>
    </row>
    <row r="8" spans="1:24" s="40" customFormat="1" ht="26.25" customHeight="1">
      <c r="A8" s="27">
        <v>0.45833333333333331</v>
      </c>
      <c r="B8" s="166" t="s">
        <v>102</v>
      </c>
      <c r="C8" s="29">
        <v>4041</v>
      </c>
      <c r="D8" s="30">
        <v>4054</v>
      </c>
      <c r="E8" s="31">
        <f t="shared" si="0"/>
        <v>14</v>
      </c>
      <c r="F8" s="32">
        <v>0</v>
      </c>
      <c r="G8" s="32">
        <v>1</v>
      </c>
      <c r="H8" s="33">
        <f t="shared" si="1"/>
        <v>13</v>
      </c>
      <c r="I8" s="167">
        <f>13+1</f>
        <v>14</v>
      </c>
      <c r="J8" s="35">
        <f t="shared" si="2"/>
        <v>1</v>
      </c>
      <c r="K8" s="168">
        <v>5</v>
      </c>
      <c r="L8" s="195">
        <v>6</v>
      </c>
      <c r="M8" s="38">
        <v>0</v>
      </c>
      <c r="N8" s="92">
        <v>3</v>
      </c>
      <c r="O8" s="108">
        <v>1</v>
      </c>
      <c r="P8" s="178">
        <v>0</v>
      </c>
      <c r="Q8" s="179">
        <v>0</v>
      </c>
      <c r="R8" s="213" t="s">
        <v>121</v>
      </c>
      <c r="S8" s="214"/>
      <c r="T8" s="214"/>
      <c r="U8" s="214"/>
      <c r="V8" s="214"/>
    </row>
    <row r="9" spans="1:24" s="40" customFormat="1" ht="26.25" customHeight="1">
      <c r="A9" s="27">
        <v>0.10416666666666667</v>
      </c>
      <c r="B9" s="166" t="s">
        <v>84</v>
      </c>
      <c r="C9" s="29">
        <v>4148</v>
      </c>
      <c r="D9" s="30">
        <v>4157</v>
      </c>
      <c r="E9" s="31">
        <f t="shared" si="0"/>
        <v>10</v>
      </c>
      <c r="F9" s="32">
        <v>0</v>
      </c>
      <c r="G9" s="32">
        <v>0</v>
      </c>
      <c r="H9" s="33">
        <f t="shared" si="1"/>
        <v>10</v>
      </c>
      <c r="I9" s="167">
        <f>10+0</f>
        <v>10</v>
      </c>
      <c r="J9" s="35">
        <f t="shared" si="2"/>
        <v>1</v>
      </c>
      <c r="K9" s="168">
        <v>2</v>
      </c>
      <c r="L9" s="195">
        <v>9</v>
      </c>
      <c r="M9" s="38">
        <v>0</v>
      </c>
      <c r="N9" s="92">
        <v>0</v>
      </c>
      <c r="O9" s="108">
        <v>0</v>
      </c>
      <c r="P9" s="178">
        <v>0</v>
      </c>
      <c r="Q9" s="179">
        <v>0</v>
      </c>
      <c r="R9" s="213" t="s">
        <v>126</v>
      </c>
      <c r="S9" s="214"/>
      <c r="T9" s="214"/>
      <c r="U9" s="214"/>
      <c r="V9" s="214"/>
    </row>
    <row r="10" spans="1:24" s="40" customFormat="1" ht="26.25" customHeight="1">
      <c r="A10" s="27">
        <v>0.125</v>
      </c>
      <c r="B10" s="166" t="s">
        <v>61</v>
      </c>
      <c r="C10" s="29">
        <v>4158</v>
      </c>
      <c r="D10" s="30">
        <v>4175</v>
      </c>
      <c r="E10" s="31">
        <f t="shared" si="0"/>
        <v>18</v>
      </c>
      <c r="F10" s="32">
        <v>1</v>
      </c>
      <c r="G10" s="32">
        <v>3</v>
      </c>
      <c r="H10" s="33">
        <f t="shared" si="1"/>
        <v>14</v>
      </c>
      <c r="I10" s="167">
        <f>14+3</f>
        <v>17</v>
      </c>
      <c r="J10" s="35">
        <f t="shared" si="2"/>
        <v>0</v>
      </c>
      <c r="K10" s="168">
        <v>6</v>
      </c>
      <c r="L10" s="195">
        <v>7</v>
      </c>
      <c r="M10" s="38">
        <v>0</v>
      </c>
      <c r="N10" s="92">
        <v>1</v>
      </c>
      <c r="O10" s="108">
        <v>2</v>
      </c>
      <c r="P10" s="178">
        <v>0</v>
      </c>
      <c r="Q10" s="179">
        <v>1</v>
      </c>
      <c r="R10" s="213" t="s">
        <v>127</v>
      </c>
      <c r="S10" s="214"/>
      <c r="T10" s="214"/>
      <c r="U10" s="214"/>
      <c r="V10" s="214"/>
    </row>
    <row r="11" spans="1:24" s="40" customFormat="1" ht="26.25" hidden="1" customHeight="1">
      <c r="A11" s="27"/>
      <c r="B11" s="28"/>
      <c r="C11" s="29"/>
      <c r="D11" s="30"/>
      <c r="E11" s="31">
        <f t="shared" ref="E11:E57" si="3">IF(ISBLANK(D11),0,(D11-C11+1))</f>
        <v>0</v>
      </c>
      <c r="F11" s="32"/>
      <c r="G11" s="32"/>
      <c r="H11" s="33">
        <f t="shared" ref="H11:H17" si="4">E11-G11-F11</f>
        <v>0</v>
      </c>
      <c r="I11" s="34"/>
      <c r="J11" s="35">
        <f t="shared" ref="J11:J32" si="5">IF(ISBLANK(I11),-90,(I11-SUM(L11:Q11,K11)))</f>
        <v>-90</v>
      </c>
      <c r="K11" s="36"/>
      <c r="L11" s="37"/>
      <c r="M11" s="38"/>
      <c r="N11" s="92"/>
      <c r="O11" s="108"/>
      <c r="P11" s="37"/>
      <c r="Q11" s="39"/>
      <c r="R11" s="201"/>
      <c r="S11" s="202"/>
      <c r="T11" s="202"/>
      <c r="U11" s="202"/>
      <c r="V11" s="203"/>
      <c r="W11" s="40">
        <f t="shared" ref="W11:W58" si="6">B11</f>
        <v>0</v>
      </c>
      <c r="X11" s="40">
        <f t="shared" ref="X11:X58" si="7">L11</f>
        <v>0</v>
      </c>
    </row>
    <row r="12" spans="1:24" s="40" customFormat="1" ht="26.25" hidden="1" customHeight="1">
      <c r="A12" s="27"/>
      <c r="B12" s="28"/>
      <c r="C12" s="29"/>
      <c r="D12" s="30"/>
      <c r="E12" s="31">
        <f t="shared" si="3"/>
        <v>0</v>
      </c>
      <c r="F12" s="32"/>
      <c r="G12" s="32"/>
      <c r="H12" s="33">
        <f t="shared" si="4"/>
        <v>0</v>
      </c>
      <c r="I12" s="34"/>
      <c r="J12" s="35">
        <f t="shared" si="5"/>
        <v>-90</v>
      </c>
      <c r="K12" s="36"/>
      <c r="L12" s="37"/>
      <c r="M12" s="38"/>
      <c r="N12" s="92"/>
      <c r="O12" s="108"/>
      <c r="P12" s="37"/>
      <c r="Q12" s="39"/>
      <c r="R12" s="201"/>
      <c r="S12" s="202"/>
      <c r="T12" s="202"/>
      <c r="U12" s="202"/>
      <c r="V12" s="203"/>
      <c r="W12" s="40">
        <f t="shared" si="6"/>
        <v>0</v>
      </c>
      <c r="X12" s="40">
        <f t="shared" si="7"/>
        <v>0</v>
      </c>
    </row>
    <row r="13" spans="1:24" s="40" customFormat="1" ht="26.25" hidden="1" customHeight="1">
      <c r="A13" s="27"/>
      <c r="B13" s="28"/>
      <c r="C13" s="29"/>
      <c r="D13" s="30"/>
      <c r="E13" s="31">
        <f t="shared" si="3"/>
        <v>0</v>
      </c>
      <c r="F13" s="32"/>
      <c r="G13" s="32"/>
      <c r="H13" s="33">
        <f t="shared" si="4"/>
        <v>0</v>
      </c>
      <c r="I13" s="34"/>
      <c r="J13" s="35">
        <f t="shared" si="5"/>
        <v>-90</v>
      </c>
      <c r="K13" s="36"/>
      <c r="L13" s="37"/>
      <c r="M13" s="38"/>
      <c r="N13" s="92"/>
      <c r="O13" s="108"/>
      <c r="P13" s="37"/>
      <c r="Q13" s="39"/>
      <c r="R13" s="201"/>
      <c r="S13" s="202"/>
      <c r="T13" s="202"/>
      <c r="U13" s="202"/>
      <c r="V13" s="203"/>
      <c r="W13" s="40">
        <f t="shared" si="6"/>
        <v>0</v>
      </c>
      <c r="X13" s="40">
        <f t="shared" si="7"/>
        <v>0</v>
      </c>
    </row>
    <row r="14" spans="1:24" s="40" customFormat="1" ht="26.25" hidden="1" customHeight="1">
      <c r="A14" s="27"/>
      <c r="B14" s="28"/>
      <c r="C14" s="29"/>
      <c r="D14" s="30"/>
      <c r="E14" s="31">
        <f t="shared" si="3"/>
        <v>0</v>
      </c>
      <c r="F14" s="32"/>
      <c r="G14" s="32"/>
      <c r="H14" s="33">
        <f t="shared" si="4"/>
        <v>0</v>
      </c>
      <c r="I14" s="34"/>
      <c r="J14" s="35">
        <f t="shared" si="5"/>
        <v>-90</v>
      </c>
      <c r="K14" s="36"/>
      <c r="L14" s="37"/>
      <c r="M14" s="38"/>
      <c r="N14" s="92"/>
      <c r="O14" s="108"/>
      <c r="P14" s="37"/>
      <c r="Q14" s="39"/>
      <c r="R14" s="201"/>
      <c r="S14" s="202"/>
      <c r="T14" s="202"/>
      <c r="U14" s="202"/>
      <c r="V14" s="203"/>
      <c r="W14" s="40">
        <f t="shared" si="6"/>
        <v>0</v>
      </c>
      <c r="X14" s="40">
        <f t="shared" si="7"/>
        <v>0</v>
      </c>
    </row>
    <row r="15" spans="1:24" s="40" customFormat="1" ht="26.25" hidden="1" customHeight="1">
      <c r="A15" s="27"/>
      <c r="B15" s="28"/>
      <c r="C15" s="29"/>
      <c r="D15" s="30"/>
      <c r="E15" s="31">
        <f t="shared" si="3"/>
        <v>0</v>
      </c>
      <c r="F15" s="32"/>
      <c r="G15" s="32"/>
      <c r="H15" s="33">
        <f t="shared" si="4"/>
        <v>0</v>
      </c>
      <c r="I15" s="34"/>
      <c r="J15" s="35">
        <f t="shared" si="5"/>
        <v>-90</v>
      </c>
      <c r="K15" s="36"/>
      <c r="L15" s="37"/>
      <c r="M15" s="38"/>
      <c r="N15" s="92"/>
      <c r="O15" s="108"/>
      <c r="P15" s="37"/>
      <c r="Q15" s="39"/>
      <c r="R15" s="201"/>
      <c r="S15" s="202"/>
      <c r="T15" s="202"/>
      <c r="U15" s="202"/>
      <c r="V15" s="203"/>
      <c r="W15" s="40">
        <f t="shared" si="6"/>
        <v>0</v>
      </c>
      <c r="X15" s="40">
        <f t="shared" si="7"/>
        <v>0</v>
      </c>
    </row>
    <row r="16" spans="1:24" s="40" customFormat="1" ht="26.25" hidden="1" customHeight="1">
      <c r="A16" s="27"/>
      <c r="B16" s="28"/>
      <c r="C16" s="29"/>
      <c r="D16" s="30"/>
      <c r="E16" s="31">
        <f t="shared" si="3"/>
        <v>0</v>
      </c>
      <c r="F16" s="32"/>
      <c r="G16" s="32"/>
      <c r="H16" s="33">
        <f t="shared" si="4"/>
        <v>0</v>
      </c>
      <c r="I16" s="34"/>
      <c r="J16" s="35">
        <f t="shared" si="5"/>
        <v>-90</v>
      </c>
      <c r="K16" s="36"/>
      <c r="L16" s="37"/>
      <c r="M16" s="38"/>
      <c r="N16" s="92"/>
      <c r="O16" s="108"/>
      <c r="P16" s="37"/>
      <c r="Q16" s="39"/>
      <c r="R16" s="201"/>
      <c r="S16" s="202"/>
      <c r="T16" s="202"/>
      <c r="U16" s="202"/>
      <c r="V16" s="203"/>
      <c r="W16" s="40">
        <f t="shared" si="6"/>
        <v>0</v>
      </c>
      <c r="X16" s="40">
        <f t="shared" si="7"/>
        <v>0</v>
      </c>
    </row>
    <row r="17" spans="1:24" s="40" customFormat="1" ht="26.25" hidden="1" customHeight="1">
      <c r="A17" s="27"/>
      <c r="B17" s="28"/>
      <c r="C17" s="29"/>
      <c r="D17" s="30"/>
      <c r="E17" s="31">
        <f t="shared" si="3"/>
        <v>0</v>
      </c>
      <c r="F17" s="32"/>
      <c r="G17" s="32"/>
      <c r="H17" s="33">
        <f t="shared" si="4"/>
        <v>0</v>
      </c>
      <c r="I17" s="34"/>
      <c r="J17" s="35">
        <f t="shared" si="5"/>
        <v>-90</v>
      </c>
      <c r="K17" s="36"/>
      <c r="L17" s="37"/>
      <c r="M17" s="38"/>
      <c r="N17" s="92"/>
      <c r="O17" s="108"/>
      <c r="P17" s="37"/>
      <c r="Q17" s="39"/>
      <c r="R17" s="201"/>
      <c r="S17" s="202"/>
      <c r="T17" s="202"/>
      <c r="U17" s="202"/>
      <c r="V17" s="203"/>
      <c r="W17" s="40">
        <f t="shared" si="6"/>
        <v>0</v>
      </c>
      <c r="X17" s="40">
        <f t="shared" si="7"/>
        <v>0</v>
      </c>
    </row>
    <row r="18" spans="1:24" s="40" customFormat="1" ht="26.25" hidden="1" customHeight="1">
      <c r="A18" s="27"/>
      <c r="B18" s="28"/>
      <c r="C18" s="29"/>
      <c r="D18" s="30"/>
      <c r="E18" s="31">
        <f t="shared" si="3"/>
        <v>0</v>
      </c>
      <c r="F18" s="32"/>
      <c r="G18" s="32"/>
      <c r="H18" s="33">
        <f>E18-G18-F18</f>
        <v>0</v>
      </c>
      <c r="I18" s="34"/>
      <c r="J18" s="35">
        <f t="shared" si="5"/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40">
        <f t="shared" si="6"/>
        <v>0</v>
      </c>
      <c r="X18" s="40">
        <f t="shared" si="7"/>
        <v>0</v>
      </c>
    </row>
    <row r="19" spans="1:24" s="40" customFormat="1" ht="26.25" hidden="1" customHeight="1">
      <c r="A19" s="27"/>
      <c r="B19" s="28"/>
      <c r="C19" s="29"/>
      <c r="D19" s="30"/>
      <c r="E19" s="31">
        <f t="shared" si="3"/>
        <v>0</v>
      </c>
      <c r="F19" s="32"/>
      <c r="G19" s="32"/>
      <c r="H19" s="33">
        <f t="shared" ref="H19:H24" si="8">E19-G19-F19</f>
        <v>0</v>
      </c>
      <c r="I19" s="34"/>
      <c r="J19" s="35">
        <f t="shared" si="5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40">
        <f t="shared" si="6"/>
        <v>0</v>
      </c>
      <c r="X19" s="40">
        <f t="shared" si="7"/>
        <v>0</v>
      </c>
    </row>
    <row r="20" spans="1:24" s="40" customFormat="1" ht="26.25" hidden="1" customHeight="1">
      <c r="A20" s="27"/>
      <c r="B20" s="28"/>
      <c r="C20" s="29"/>
      <c r="D20" s="30"/>
      <c r="E20" s="31">
        <f t="shared" si="3"/>
        <v>0</v>
      </c>
      <c r="F20" s="32"/>
      <c r="G20" s="32"/>
      <c r="H20" s="33">
        <f t="shared" si="8"/>
        <v>0</v>
      </c>
      <c r="I20" s="34"/>
      <c r="J20" s="35">
        <f t="shared" si="5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40">
        <f t="shared" si="6"/>
        <v>0</v>
      </c>
      <c r="X20" s="40">
        <f t="shared" si="7"/>
        <v>0</v>
      </c>
    </row>
    <row r="21" spans="1:24" s="40" customFormat="1" ht="26.25" hidden="1" customHeight="1">
      <c r="A21" s="27"/>
      <c r="B21" s="28"/>
      <c r="C21" s="29"/>
      <c r="D21" s="30"/>
      <c r="E21" s="31">
        <f t="shared" si="3"/>
        <v>0</v>
      </c>
      <c r="F21" s="32"/>
      <c r="G21" s="32"/>
      <c r="H21" s="33">
        <f t="shared" si="8"/>
        <v>0</v>
      </c>
      <c r="I21" s="34"/>
      <c r="J21" s="35">
        <f t="shared" si="5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40">
        <f t="shared" si="6"/>
        <v>0</v>
      </c>
      <c r="X21" s="40">
        <f t="shared" si="7"/>
        <v>0</v>
      </c>
    </row>
    <row r="22" spans="1:24" s="40" customFormat="1" ht="26.25" hidden="1" customHeight="1">
      <c r="A22" s="27"/>
      <c r="B22" s="28"/>
      <c r="C22" s="29"/>
      <c r="D22" s="30"/>
      <c r="E22" s="31">
        <f t="shared" si="3"/>
        <v>0</v>
      </c>
      <c r="F22" s="32"/>
      <c r="G22" s="32"/>
      <c r="H22" s="33">
        <f t="shared" si="8"/>
        <v>0</v>
      </c>
      <c r="I22" s="34"/>
      <c r="J22" s="35">
        <f t="shared" si="5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0">
        <f t="shared" si="6"/>
        <v>0</v>
      </c>
      <c r="X22" s="40">
        <f t="shared" si="7"/>
        <v>0</v>
      </c>
    </row>
    <row r="23" spans="1:24" s="40" customFormat="1" ht="26.25" hidden="1" customHeight="1">
      <c r="A23" s="27"/>
      <c r="B23" s="28"/>
      <c r="C23" s="29"/>
      <c r="D23" s="30"/>
      <c r="E23" s="31">
        <f t="shared" si="3"/>
        <v>0</v>
      </c>
      <c r="F23" s="32"/>
      <c r="G23" s="32"/>
      <c r="H23" s="33">
        <f t="shared" si="8"/>
        <v>0</v>
      </c>
      <c r="I23" s="34"/>
      <c r="J23" s="35">
        <f t="shared" si="5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0">
        <f t="shared" si="6"/>
        <v>0</v>
      </c>
      <c r="X23" s="40">
        <f t="shared" si="7"/>
        <v>0</v>
      </c>
    </row>
    <row r="24" spans="1:24" s="40" customFormat="1" ht="26.25" hidden="1" customHeight="1">
      <c r="A24" s="27"/>
      <c r="B24" s="28"/>
      <c r="C24" s="29"/>
      <c r="D24" s="30"/>
      <c r="E24" s="31">
        <f t="shared" si="3"/>
        <v>0</v>
      </c>
      <c r="F24" s="32"/>
      <c r="G24" s="32"/>
      <c r="H24" s="33">
        <f t="shared" si="8"/>
        <v>0</v>
      </c>
      <c r="I24" s="34"/>
      <c r="J24" s="35">
        <f t="shared" si="5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0">
        <f t="shared" si="6"/>
        <v>0</v>
      </c>
      <c r="X24" s="40">
        <f t="shared" si="7"/>
        <v>0</v>
      </c>
    </row>
    <row r="25" spans="1:24" s="40" customFormat="1" ht="26.25" hidden="1" customHeight="1">
      <c r="A25" s="27"/>
      <c r="B25" s="28"/>
      <c r="C25" s="29"/>
      <c r="D25" s="30"/>
      <c r="E25" s="31">
        <f t="shared" si="3"/>
        <v>0</v>
      </c>
      <c r="F25" s="32"/>
      <c r="G25" s="32"/>
      <c r="H25" s="33">
        <f>E25-G25-F25</f>
        <v>0</v>
      </c>
      <c r="I25" s="34"/>
      <c r="J25" s="35">
        <f t="shared" si="5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0">
        <f t="shared" si="6"/>
        <v>0</v>
      </c>
      <c r="X25" s="40">
        <f t="shared" si="7"/>
        <v>0</v>
      </c>
    </row>
    <row r="26" spans="1:24" s="40" customFormat="1" ht="26.25" hidden="1" customHeight="1">
      <c r="A26" s="27"/>
      <c r="B26" s="28"/>
      <c r="C26" s="29"/>
      <c r="D26" s="30"/>
      <c r="E26" s="31">
        <f t="shared" si="3"/>
        <v>0</v>
      </c>
      <c r="F26" s="32"/>
      <c r="G26" s="32"/>
      <c r="H26" s="33">
        <f t="shared" ref="H26:H32" si="9">E26-G26-F26</f>
        <v>0</v>
      </c>
      <c r="I26" s="34"/>
      <c r="J26" s="35">
        <f t="shared" si="5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0">
        <f t="shared" si="6"/>
        <v>0</v>
      </c>
      <c r="X26" s="40">
        <f t="shared" si="7"/>
        <v>0</v>
      </c>
    </row>
    <row r="27" spans="1:24" s="40" customFormat="1" ht="26.25" hidden="1" customHeight="1">
      <c r="A27" s="27"/>
      <c r="B27" s="28"/>
      <c r="C27" s="29"/>
      <c r="D27" s="30"/>
      <c r="E27" s="31">
        <f t="shared" si="3"/>
        <v>0</v>
      </c>
      <c r="F27" s="32"/>
      <c r="G27" s="32"/>
      <c r="H27" s="33">
        <f t="shared" si="9"/>
        <v>0</v>
      </c>
      <c r="I27" s="34"/>
      <c r="J27" s="35">
        <f t="shared" si="5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0">
        <f t="shared" si="6"/>
        <v>0</v>
      </c>
      <c r="X27" s="40">
        <f t="shared" si="7"/>
        <v>0</v>
      </c>
    </row>
    <row r="28" spans="1:24" s="40" customFormat="1" ht="26.25" hidden="1" customHeight="1">
      <c r="A28" s="27"/>
      <c r="B28" s="28"/>
      <c r="C28" s="29"/>
      <c r="D28" s="30"/>
      <c r="E28" s="31">
        <f t="shared" si="3"/>
        <v>0</v>
      </c>
      <c r="F28" s="32"/>
      <c r="G28" s="32"/>
      <c r="H28" s="33">
        <f t="shared" si="9"/>
        <v>0</v>
      </c>
      <c r="I28" s="34"/>
      <c r="J28" s="35">
        <f t="shared" si="5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0">
        <f t="shared" si="6"/>
        <v>0</v>
      </c>
      <c r="X28" s="40">
        <f t="shared" si="7"/>
        <v>0</v>
      </c>
    </row>
    <row r="29" spans="1:24" s="40" customFormat="1" ht="26.25" hidden="1" customHeight="1">
      <c r="A29" s="27"/>
      <c r="B29" s="28"/>
      <c r="C29" s="29"/>
      <c r="D29" s="30"/>
      <c r="E29" s="31">
        <f t="shared" si="3"/>
        <v>0</v>
      </c>
      <c r="F29" s="32"/>
      <c r="G29" s="32"/>
      <c r="H29" s="33">
        <f t="shared" si="9"/>
        <v>0</v>
      </c>
      <c r="I29" s="34"/>
      <c r="J29" s="35">
        <f t="shared" si="5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0">
        <f t="shared" si="6"/>
        <v>0</v>
      </c>
      <c r="X29" s="40">
        <f t="shared" si="7"/>
        <v>0</v>
      </c>
    </row>
    <row r="30" spans="1:24" s="40" customFormat="1" ht="26.25" hidden="1" customHeight="1">
      <c r="A30" s="27"/>
      <c r="B30" s="28"/>
      <c r="C30" s="29"/>
      <c r="D30" s="30"/>
      <c r="E30" s="31">
        <f t="shared" si="3"/>
        <v>0</v>
      </c>
      <c r="F30" s="32"/>
      <c r="G30" s="32"/>
      <c r="H30" s="33">
        <f t="shared" si="9"/>
        <v>0</v>
      </c>
      <c r="I30" s="34"/>
      <c r="J30" s="35">
        <f t="shared" si="5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0">
        <f t="shared" si="6"/>
        <v>0</v>
      </c>
      <c r="X30" s="40">
        <f t="shared" si="7"/>
        <v>0</v>
      </c>
    </row>
    <row r="31" spans="1:24" s="40" customFormat="1" ht="26.25" hidden="1" customHeight="1">
      <c r="A31" s="27"/>
      <c r="B31" s="28"/>
      <c r="C31" s="29"/>
      <c r="D31" s="30"/>
      <c r="E31" s="31">
        <f t="shared" si="3"/>
        <v>0</v>
      </c>
      <c r="F31" s="32"/>
      <c r="G31" s="32"/>
      <c r="H31" s="33">
        <f t="shared" si="9"/>
        <v>0</v>
      </c>
      <c r="I31" s="34"/>
      <c r="J31" s="35">
        <f t="shared" si="5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0">
        <f t="shared" si="6"/>
        <v>0</v>
      </c>
      <c r="X31" s="40">
        <f t="shared" si="7"/>
        <v>0</v>
      </c>
    </row>
    <row r="32" spans="1:24" s="40" customFormat="1" ht="26.25" hidden="1" customHeight="1">
      <c r="A32" s="27"/>
      <c r="B32" s="28"/>
      <c r="C32" s="29"/>
      <c r="D32" s="30"/>
      <c r="E32" s="31">
        <f t="shared" si="3"/>
        <v>0</v>
      </c>
      <c r="F32" s="32"/>
      <c r="G32" s="32"/>
      <c r="H32" s="33">
        <f t="shared" si="9"/>
        <v>0</v>
      </c>
      <c r="I32" s="34"/>
      <c r="J32" s="35">
        <f t="shared" si="5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0">
        <f t="shared" si="6"/>
        <v>0</v>
      </c>
      <c r="X32" s="40">
        <f t="shared" si="7"/>
        <v>0</v>
      </c>
    </row>
    <row r="33" spans="1:24" s="40" customFormat="1" ht="26.25" hidden="1" customHeight="1">
      <c r="A33" s="27"/>
      <c r="B33" s="28"/>
      <c r="C33" s="29"/>
      <c r="D33" s="30"/>
      <c r="E33" s="31">
        <f t="shared" si="3"/>
        <v>0</v>
      </c>
      <c r="F33" s="32"/>
      <c r="G33" s="32"/>
      <c r="H33" s="33">
        <f t="shared" ref="H33:H34" si="10">E33-G33-F33</f>
        <v>0</v>
      </c>
      <c r="I33" s="34"/>
      <c r="J33" s="35">
        <f>IF(ISBLANK(I33),-90,(I33-SUM(L33:Q33,K33)))</f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0">
        <f t="shared" si="6"/>
        <v>0</v>
      </c>
      <c r="X33" s="40">
        <f t="shared" si="7"/>
        <v>0</v>
      </c>
    </row>
    <row r="34" spans="1:24" s="40" customFormat="1" ht="26.25" hidden="1" customHeight="1">
      <c r="A34" s="27"/>
      <c r="B34" s="28"/>
      <c r="C34" s="29"/>
      <c r="D34" s="30"/>
      <c r="E34" s="31">
        <f t="shared" si="3"/>
        <v>0</v>
      </c>
      <c r="F34" s="32"/>
      <c r="G34" s="32"/>
      <c r="H34" s="33">
        <f t="shared" si="10"/>
        <v>0</v>
      </c>
      <c r="I34" s="34"/>
      <c r="J34" s="35">
        <f t="shared" ref="J34:J58" si="11">IF(ISBLANK(I34),-90,(I34-SUM(L34:Q34,K34)))</f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0">
        <f t="shared" si="6"/>
        <v>0</v>
      </c>
      <c r="X34" s="40">
        <f t="shared" si="7"/>
        <v>0</v>
      </c>
    </row>
    <row r="35" spans="1:24" s="40" customFormat="1" ht="26.25" hidden="1" customHeight="1">
      <c r="A35" s="27"/>
      <c r="B35" s="28"/>
      <c r="C35" s="29"/>
      <c r="D35" s="30"/>
      <c r="E35" s="31">
        <f t="shared" si="3"/>
        <v>0</v>
      </c>
      <c r="F35" s="32"/>
      <c r="G35" s="32"/>
      <c r="H35" s="33">
        <f>E35-G35-F35</f>
        <v>0</v>
      </c>
      <c r="I35" s="34"/>
      <c r="J35" s="35">
        <f t="shared" si="11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0">
        <f t="shared" si="6"/>
        <v>0</v>
      </c>
      <c r="X35" s="40">
        <f t="shared" si="7"/>
        <v>0</v>
      </c>
    </row>
    <row r="36" spans="1:24" s="40" customFormat="1" ht="26.25" hidden="1" customHeight="1">
      <c r="A36" s="27"/>
      <c r="B36" s="28"/>
      <c r="C36" s="29"/>
      <c r="D36" s="30"/>
      <c r="E36" s="31">
        <f t="shared" si="3"/>
        <v>0</v>
      </c>
      <c r="F36" s="32"/>
      <c r="G36" s="32"/>
      <c r="H36" s="33">
        <f t="shared" ref="H36:H42" si="12">E36-G36-F36</f>
        <v>0</v>
      </c>
      <c r="I36" s="34"/>
      <c r="J36" s="35">
        <f t="shared" si="11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0">
        <f t="shared" si="6"/>
        <v>0</v>
      </c>
      <c r="X36" s="40">
        <f t="shared" si="7"/>
        <v>0</v>
      </c>
    </row>
    <row r="37" spans="1:24" s="40" customFormat="1" ht="26.25" hidden="1" customHeight="1">
      <c r="A37" s="27"/>
      <c r="B37" s="28"/>
      <c r="C37" s="29"/>
      <c r="D37" s="30"/>
      <c r="E37" s="31">
        <f t="shared" si="3"/>
        <v>0</v>
      </c>
      <c r="F37" s="32"/>
      <c r="G37" s="32"/>
      <c r="H37" s="33">
        <f t="shared" si="12"/>
        <v>0</v>
      </c>
      <c r="I37" s="34"/>
      <c r="J37" s="35">
        <f t="shared" si="11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0">
        <f t="shared" si="6"/>
        <v>0</v>
      </c>
      <c r="X37" s="40">
        <f t="shared" si="7"/>
        <v>0</v>
      </c>
    </row>
    <row r="38" spans="1:24" s="40" customFormat="1" ht="26.25" hidden="1" customHeight="1">
      <c r="A38" s="27"/>
      <c r="B38" s="28"/>
      <c r="C38" s="29"/>
      <c r="D38" s="30"/>
      <c r="E38" s="31">
        <f t="shared" si="3"/>
        <v>0</v>
      </c>
      <c r="F38" s="32"/>
      <c r="G38" s="32"/>
      <c r="H38" s="33">
        <f t="shared" si="12"/>
        <v>0</v>
      </c>
      <c r="I38" s="34"/>
      <c r="J38" s="35">
        <f t="shared" si="11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0">
        <f t="shared" si="6"/>
        <v>0</v>
      </c>
      <c r="X38" s="40">
        <f t="shared" si="7"/>
        <v>0</v>
      </c>
    </row>
    <row r="39" spans="1:24" s="40" customFormat="1" ht="26.25" hidden="1" customHeight="1">
      <c r="A39" s="27"/>
      <c r="B39" s="28"/>
      <c r="C39" s="29"/>
      <c r="D39" s="30"/>
      <c r="E39" s="31">
        <f t="shared" si="3"/>
        <v>0</v>
      </c>
      <c r="F39" s="32"/>
      <c r="G39" s="32"/>
      <c r="H39" s="33">
        <f t="shared" si="12"/>
        <v>0</v>
      </c>
      <c r="I39" s="34"/>
      <c r="J39" s="35">
        <f t="shared" si="11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0">
        <f t="shared" si="6"/>
        <v>0</v>
      </c>
      <c r="X39" s="40">
        <f t="shared" si="7"/>
        <v>0</v>
      </c>
    </row>
    <row r="40" spans="1:24" s="40" customFormat="1" ht="26.25" hidden="1" customHeight="1">
      <c r="A40" s="27"/>
      <c r="B40" s="28"/>
      <c r="C40" s="29"/>
      <c r="D40" s="30"/>
      <c r="E40" s="31">
        <f t="shared" si="3"/>
        <v>0</v>
      </c>
      <c r="F40" s="32"/>
      <c r="G40" s="32"/>
      <c r="H40" s="33">
        <f t="shared" si="12"/>
        <v>0</v>
      </c>
      <c r="I40" s="34"/>
      <c r="J40" s="35">
        <f t="shared" si="11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0">
        <f t="shared" si="6"/>
        <v>0</v>
      </c>
      <c r="X40" s="40">
        <f t="shared" si="7"/>
        <v>0</v>
      </c>
    </row>
    <row r="41" spans="1:24" s="40" customFormat="1" ht="26.25" hidden="1" customHeight="1">
      <c r="A41" s="27"/>
      <c r="B41" s="28"/>
      <c r="C41" s="29"/>
      <c r="D41" s="30"/>
      <c r="E41" s="31">
        <f t="shared" si="3"/>
        <v>0</v>
      </c>
      <c r="F41" s="32"/>
      <c r="G41" s="32"/>
      <c r="H41" s="33">
        <f t="shared" si="12"/>
        <v>0</v>
      </c>
      <c r="I41" s="34"/>
      <c r="J41" s="35">
        <f t="shared" si="11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0">
        <f t="shared" si="6"/>
        <v>0</v>
      </c>
      <c r="X41" s="40">
        <f t="shared" si="7"/>
        <v>0</v>
      </c>
    </row>
    <row r="42" spans="1:24" s="40" customFormat="1" ht="26.25" hidden="1" customHeight="1">
      <c r="A42" s="27"/>
      <c r="B42" s="28"/>
      <c r="C42" s="29"/>
      <c r="D42" s="30"/>
      <c r="E42" s="31">
        <f t="shared" si="3"/>
        <v>0</v>
      </c>
      <c r="F42" s="32"/>
      <c r="G42" s="32"/>
      <c r="H42" s="33">
        <f t="shared" si="12"/>
        <v>0</v>
      </c>
      <c r="I42" s="34"/>
      <c r="J42" s="35">
        <f t="shared" si="11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0">
        <f t="shared" si="6"/>
        <v>0</v>
      </c>
      <c r="X42" s="40">
        <f t="shared" si="7"/>
        <v>0</v>
      </c>
    </row>
    <row r="43" spans="1:24" s="40" customFormat="1" ht="26.25" hidden="1" customHeight="1">
      <c r="A43" s="27"/>
      <c r="B43" s="28"/>
      <c r="C43" s="29"/>
      <c r="D43" s="30"/>
      <c r="E43" s="31">
        <f t="shared" si="3"/>
        <v>0</v>
      </c>
      <c r="F43" s="32"/>
      <c r="G43" s="32"/>
      <c r="H43" s="33">
        <f>E43-G43-F43</f>
        <v>0</v>
      </c>
      <c r="I43" s="34"/>
      <c r="J43" s="35">
        <f t="shared" si="11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0">
        <f t="shared" si="6"/>
        <v>0</v>
      </c>
      <c r="X43" s="40">
        <f t="shared" si="7"/>
        <v>0</v>
      </c>
    </row>
    <row r="44" spans="1:24" s="40" customFormat="1" ht="26.25" hidden="1" customHeight="1">
      <c r="A44" s="27"/>
      <c r="B44" s="28"/>
      <c r="C44" s="29"/>
      <c r="D44" s="30"/>
      <c r="E44" s="31">
        <f t="shared" si="3"/>
        <v>0</v>
      </c>
      <c r="F44" s="32"/>
      <c r="G44" s="32"/>
      <c r="H44" s="33">
        <f t="shared" ref="H44:H49" si="13">E44-G44-F44</f>
        <v>0</v>
      </c>
      <c r="I44" s="34"/>
      <c r="J44" s="35">
        <f t="shared" si="11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0">
        <f t="shared" si="6"/>
        <v>0</v>
      </c>
      <c r="X44" s="40">
        <f t="shared" si="7"/>
        <v>0</v>
      </c>
    </row>
    <row r="45" spans="1:24" s="40" customFormat="1" ht="26.25" hidden="1" customHeight="1">
      <c r="A45" s="27"/>
      <c r="B45" s="28"/>
      <c r="C45" s="29"/>
      <c r="D45" s="30"/>
      <c r="E45" s="31">
        <f t="shared" si="3"/>
        <v>0</v>
      </c>
      <c r="F45" s="32"/>
      <c r="G45" s="32"/>
      <c r="H45" s="33">
        <f t="shared" si="13"/>
        <v>0</v>
      </c>
      <c r="I45" s="34"/>
      <c r="J45" s="35">
        <f t="shared" si="11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0">
        <f t="shared" si="6"/>
        <v>0</v>
      </c>
      <c r="X45" s="40">
        <f t="shared" si="7"/>
        <v>0</v>
      </c>
    </row>
    <row r="46" spans="1:24" s="40" customFormat="1" ht="26.25" hidden="1" customHeight="1">
      <c r="A46" s="27"/>
      <c r="B46" s="28"/>
      <c r="C46" s="29"/>
      <c r="D46" s="30"/>
      <c r="E46" s="31">
        <f t="shared" si="3"/>
        <v>0</v>
      </c>
      <c r="F46" s="32"/>
      <c r="G46" s="32"/>
      <c r="H46" s="33">
        <f t="shared" si="13"/>
        <v>0</v>
      </c>
      <c r="I46" s="34"/>
      <c r="J46" s="35">
        <f t="shared" si="11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0">
        <f t="shared" si="6"/>
        <v>0</v>
      </c>
      <c r="X46" s="40">
        <f t="shared" si="7"/>
        <v>0</v>
      </c>
    </row>
    <row r="47" spans="1:24" s="40" customFormat="1" ht="26.25" hidden="1" customHeight="1">
      <c r="A47" s="27"/>
      <c r="B47" s="28"/>
      <c r="C47" s="29"/>
      <c r="D47" s="30"/>
      <c r="E47" s="31">
        <f t="shared" si="3"/>
        <v>0</v>
      </c>
      <c r="F47" s="32"/>
      <c r="G47" s="32"/>
      <c r="H47" s="33">
        <f t="shared" si="13"/>
        <v>0</v>
      </c>
      <c r="I47" s="34"/>
      <c r="J47" s="35">
        <f t="shared" si="11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0">
        <f t="shared" si="6"/>
        <v>0</v>
      </c>
      <c r="X47" s="40">
        <f t="shared" si="7"/>
        <v>0</v>
      </c>
    </row>
    <row r="48" spans="1:24" s="40" customFormat="1" ht="26.25" hidden="1" customHeight="1">
      <c r="A48" s="27"/>
      <c r="B48" s="28"/>
      <c r="C48" s="29"/>
      <c r="D48" s="30"/>
      <c r="E48" s="31">
        <f t="shared" si="3"/>
        <v>0</v>
      </c>
      <c r="F48" s="32"/>
      <c r="G48" s="32"/>
      <c r="H48" s="33">
        <f t="shared" si="13"/>
        <v>0</v>
      </c>
      <c r="I48" s="34"/>
      <c r="J48" s="35">
        <f t="shared" si="11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0">
        <f t="shared" si="6"/>
        <v>0</v>
      </c>
      <c r="X48" s="40">
        <f t="shared" si="7"/>
        <v>0</v>
      </c>
    </row>
    <row r="49" spans="1:24" s="40" customFormat="1" ht="26.25" hidden="1" customHeight="1">
      <c r="A49" s="27"/>
      <c r="B49" s="28"/>
      <c r="C49" s="29"/>
      <c r="D49" s="30"/>
      <c r="E49" s="31">
        <f t="shared" si="3"/>
        <v>0</v>
      </c>
      <c r="F49" s="32"/>
      <c r="G49" s="32"/>
      <c r="H49" s="33">
        <f t="shared" si="13"/>
        <v>0</v>
      </c>
      <c r="I49" s="34"/>
      <c r="J49" s="35">
        <f t="shared" si="11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0">
        <f t="shared" si="6"/>
        <v>0</v>
      </c>
      <c r="X49" s="40">
        <f t="shared" si="7"/>
        <v>0</v>
      </c>
    </row>
    <row r="50" spans="1:24" s="40" customFormat="1" ht="26.25" hidden="1" customHeight="1">
      <c r="A50" s="27"/>
      <c r="B50" s="28"/>
      <c r="C50" s="29"/>
      <c r="D50" s="30"/>
      <c r="E50" s="31">
        <f t="shared" si="3"/>
        <v>0</v>
      </c>
      <c r="F50" s="32"/>
      <c r="G50" s="32"/>
      <c r="H50" s="33">
        <f>E50-G50-F50</f>
        <v>0</v>
      </c>
      <c r="I50" s="34"/>
      <c r="J50" s="35">
        <f t="shared" si="11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0">
        <f t="shared" si="6"/>
        <v>0</v>
      </c>
      <c r="X50" s="40">
        <f t="shared" si="7"/>
        <v>0</v>
      </c>
    </row>
    <row r="51" spans="1:24" s="40" customFormat="1" ht="26.25" hidden="1" customHeight="1">
      <c r="A51" s="27"/>
      <c r="B51" s="28"/>
      <c r="C51" s="29"/>
      <c r="D51" s="30"/>
      <c r="E51" s="31">
        <f t="shared" si="3"/>
        <v>0</v>
      </c>
      <c r="F51" s="32"/>
      <c r="G51" s="32"/>
      <c r="H51" s="33">
        <f t="shared" ref="H51:H57" si="14">E51-G51-F51</f>
        <v>0</v>
      </c>
      <c r="I51" s="34"/>
      <c r="J51" s="35">
        <f t="shared" si="11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0">
        <f t="shared" si="6"/>
        <v>0</v>
      </c>
      <c r="X51" s="40">
        <f t="shared" si="7"/>
        <v>0</v>
      </c>
    </row>
    <row r="52" spans="1:24" s="40" customFormat="1" ht="26.25" hidden="1" customHeight="1">
      <c r="A52" s="27"/>
      <c r="B52" s="28"/>
      <c r="C52" s="29"/>
      <c r="D52" s="30"/>
      <c r="E52" s="31">
        <f t="shared" si="3"/>
        <v>0</v>
      </c>
      <c r="F52" s="32"/>
      <c r="G52" s="32"/>
      <c r="H52" s="33">
        <f t="shared" si="14"/>
        <v>0</v>
      </c>
      <c r="I52" s="34"/>
      <c r="J52" s="35">
        <f t="shared" si="11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0">
        <f t="shared" si="6"/>
        <v>0</v>
      </c>
      <c r="X52" s="40">
        <f t="shared" si="7"/>
        <v>0</v>
      </c>
    </row>
    <row r="53" spans="1:24" s="40" customFormat="1" ht="26.25" hidden="1" customHeight="1">
      <c r="A53" s="27"/>
      <c r="B53" s="28"/>
      <c r="C53" s="29"/>
      <c r="D53" s="30"/>
      <c r="E53" s="31">
        <f t="shared" si="3"/>
        <v>0</v>
      </c>
      <c r="F53" s="32"/>
      <c r="G53" s="32"/>
      <c r="H53" s="33">
        <f t="shared" si="14"/>
        <v>0</v>
      </c>
      <c r="I53" s="34"/>
      <c r="J53" s="35">
        <f t="shared" si="11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0">
        <f t="shared" si="6"/>
        <v>0</v>
      </c>
      <c r="X53" s="40">
        <f t="shared" si="7"/>
        <v>0</v>
      </c>
    </row>
    <row r="54" spans="1:24" s="40" customFormat="1" ht="26.25" hidden="1" customHeight="1">
      <c r="A54" s="27"/>
      <c r="B54" s="28"/>
      <c r="C54" s="29"/>
      <c r="D54" s="30"/>
      <c r="E54" s="31">
        <f t="shared" si="3"/>
        <v>0</v>
      </c>
      <c r="F54" s="32"/>
      <c r="G54" s="32"/>
      <c r="H54" s="33">
        <f t="shared" si="14"/>
        <v>0</v>
      </c>
      <c r="I54" s="34"/>
      <c r="J54" s="35">
        <f t="shared" si="11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0">
        <f t="shared" si="6"/>
        <v>0</v>
      </c>
      <c r="X54" s="40">
        <f t="shared" si="7"/>
        <v>0</v>
      </c>
    </row>
    <row r="55" spans="1:24" s="40" customFormat="1" ht="26.25" hidden="1" customHeight="1">
      <c r="A55" s="27"/>
      <c r="B55" s="28"/>
      <c r="C55" s="29"/>
      <c r="D55" s="30"/>
      <c r="E55" s="31">
        <f t="shared" si="3"/>
        <v>0</v>
      </c>
      <c r="F55" s="32"/>
      <c r="G55" s="32"/>
      <c r="H55" s="33">
        <f t="shared" si="14"/>
        <v>0</v>
      </c>
      <c r="I55" s="34"/>
      <c r="J55" s="35">
        <f t="shared" si="11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0">
        <f t="shared" si="6"/>
        <v>0</v>
      </c>
      <c r="X55" s="40">
        <f t="shared" si="7"/>
        <v>0</v>
      </c>
    </row>
    <row r="56" spans="1:24" s="40" customFormat="1" ht="26.25" hidden="1" customHeight="1">
      <c r="A56" s="27"/>
      <c r="B56" s="28"/>
      <c r="C56" s="29"/>
      <c r="D56" s="30"/>
      <c r="E56" s="31">
        <f t="shared" si="3"/>
        <v>0</v>
      </c>
      <c r="F56" s="32"/>
      <c r="G56" s="32"/>
      <c r="H56" s="33">
        <f t="shared" si="14"/>
        <v>0</v>
      </c>
      <c r="I56" s="34"/>
      <c r="J56" s="35">
        <f t="shared" si="11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0">
        <f t="shared" si="6"/>
        <v>0</v>
      </c>
      <c r="X56" s="40">
        <f t="shared" si="7"/>
        <v>0</v>
      </c>
    </row>
    <row r="57" spans="1:24" s="40" customFormat="1" ht="26.25" hidden="1" customHeight="1">
      <c r="A57" s="27"/>
      <c r="B57" s="28"/>
      <c r="C57" s="29"/>
      <c r="D57" s="30"/>
      <c r="E57" s="31">
        <f t="shared" si="3"/>
        <v>0</v>
      </c>
      <c r="F57" s="32"/>
      <c r="G57" s="32"/>
      <c r="H57" s="33">
        <f t="shared" si="14"/>
        <v>0</v>
      </c>
      <c r="I57" s="34"/>
      <c r="J57" s="35">
        <f t="shared" si="11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0">
        <f t="shared" si="6"/>
        <v>0</v>
      </c>
      <c r="X57" s="40">
        <f t="shared" si="7"/>
        <v>0</v>
      </c>
    </row>
    <row r="58" spans="1:24" s="40" customFormat="1" ht="26.25" hidden="1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11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0">
        <f t="shared" si="6"/>
        <v>0</v>
      </c>
      <c r="X58" s="40" t="str">
        <f t="shared" si="7"/>
        <v>-</v>
      </c>
    </row>
    <row r="59" spans="1:24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</row>
    <row r="60" spans="1:24" s="64" customFormat="1" ht="30.75" customHeight="1">
      <c r="B60" s="65"/>
      <c r="D60" s="66"/>
      <c r="E60" s="67">
        <f>SUM(E2:E59)</f>
        <v>101</v>
      </c>
      <c r="F60" s="68">
        <f>SUM(F2:F59)</f>
        <v>1</v>
      </c>
      <c r="G60" s="68">
        <f>SUM(G2:G59)</f>
        <v>13</v>
      </c>
      <c r="H60" s="69">
        <f>E60-F60-G60</f>
        <v>87</v>
      </c>
      <c r="I60" s="70">
        <f t="shared" ref="I60:Q60" si="15">SUM(I2:I59)</f>
        <v>101</v>
      </c>
      <c r="J60" s="71" t="e">
        <f t="shared" si="15"/>
        <v>#VALUE!</v>
      </c>
      <c r="K60" s="72">
        <f t="shared" si="15"/>
        <v>25</v>
      </c>
      <c r="L60" s="73">
        <f t="shared" si="15"/>
        <v>68</v>
      </c>
      <c r="M60" s="74">
        <f t="shared" si="15"/>
        <v>0</v>
      </c>
      <c r="N60" s="95">
        <f t="shared" si="15"/>
        <v>6</v>
      </c>
      <c r="O60" s="106">
        <f t="shared" si="15"/>
        <v>3</v>
      </c>
      <c r="P60" s="100">
        <f t="shared" si="15"/>
        <v>0</v>
      </c>
      <c r="Q60" s="74">
        <f t="shared" si="15"/>
        <v>2</v>
      </c>
      <c r="R60" s="75">
        <f>SUM(L60:Q60)</f>
        <v>79</v>
      </c>
      <c r="S60" s="210" t="s">
        <v>19</v>
      </c>
      <c r="T60" s="211"/>
      <c r="U60" s="211"/>
      <c r="V60" s="212"/>
    </row>
    <row r="61" spans="1:24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24" s="76" customFormat="1">
      <c r="A62"/>
      <c r="B62" s="1"/>
      <c r="I62" s="86">
        <f>I60+G60</f>
        <v>114</v>
      </c>
      <c r="J62" s="64"/>
      <c r="K62" s="87"/>
      <c r="M62" s="76">
        <f>L60+M60</f>
        <v>68</v>
      </c>
      <c r="R62" s="88"/>
      <c r="S62" s="88"/>
      <c r="T62" s="88"/>
      <c r="U62" s="88"/>
      <c r="V62" s="88"/>
    </row>
    <row r="63" spans="1:24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</row>
  </sheetData>
  <mergeCells count="61">
    <mergeCell ref="R6:V6"/>
    <mergeCell ref="R1:V1"/>
    <mergeCell ref="R2:V2"/>
    <mergeCell ref="R3:V3"/>
    <mergeCell ref="R4:V4"/>
    <mergeCell ref="R5:V5"/>
    <mergeCell ref="R37:V37"/>
    <mergeCell ref="R8:V8"/>
    <mergeCell ref="R9:V9"/>
    <mergeCell ref="R10:V10"/>
    <mergeCell ref="R11:V11"/>
    <mergeCell ref="R22:V22"/>
    <mergeCell ref="R30:V30"/>
    <mergeCell ref="R31:V31"/>
    <mergeCell ref="R32:V32"/>
    <mergeCell ref="R24:V24"/>
    <mergeCell ref="R25:V25"/>
    <mergeCell ref="R26:V26"/>
    <mergeCell ref="R27:V27"/>
    <mergeCell ref="R28:V28"/>
    <mergeCell ref="R29:V29"/>
    <mergeCell ref="R7:V7"/>
    <mergeCell ref="R33:V33"/>
    <mergeCell ref="R34:V34"/>
    <mergeCell ref="R35:V35"/>
    <mergeCell ref="R36:V36"/>
    <mergeCell ref="R23:V23"/>
    <mergeCell ref="R12:V12"/>
    <mergeCell ref="R13:V13"/>
    <mergeCell ref="R14:V14"/>
    <mergeCell ref="R15:V15"/>
    <mergeCell ref="R16:V16"/>
    <mergeCell ref="R17:V17"/>
    <mergeCell ref="R18:V18"/>
    <mergeCell ref="R19:V19"/>
    <mergeCell ref="R20:V20"/>
    <mergeCell ref="R21:V21"/>
    <mergeCell ref="R49:V49"/>
    <mergeCell ref="R38:V38"/>
    <mergeCell ref="R39:V39"/>
    <mergeCell ref="R40:V40"/>
    <mergeCell ref="R41:V41"/>
    <mergeCell ref="R42:V42"/>
    <mergeCell ref="R43:V43"/>
    <mergeCell ref="R44:V44"/>
    <mergeCell ref="R45:V45"/>
    <mergeCell ref="R46:V46"/>
    <mergeCell ref="R47:V47"/>
    <mergeCell ref="R48:V48"/>
    <mergeCell ref="S61:V61"/>
    <mergeCell ref="R50:V50"/>
    <mergeCell ref="R51:V51"/>
    <mergeCell ref="R52:V52"/>
    <mergeCell ref="R53:V53"/>
    <mergeCell ref="R54:V54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55" priority="1" stopIfTrue="1" operator="equal">
      <formula>-90</formula>
    </cfRule>
  </conditionalFormatting>
  <conditionalFormatting sqref="J3:J58">
    <cfRule type="cellIs" dxfId="54" priority="2" operator="equal">
      <formula>0</formula>
    </cfRule>
    <cfRule type="cellIs" dxfId="53" priority="3" operator="lessThan">
      <formula>0</formula>
    </cfRule>
    <cfRule type="cellIs" dxfId="52" priority="4" operator="greaterThan">
      <formula>0</formula>
    </cfRule>
  </conditionalFormatting>
  <pageMargins left="0.25" right="0.25" top="0.75" bottom="0.75" header="0.3" footer="0.3"/>
  <pageSetup scale="82" orientation="landscape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6402A4-CA86-446D-BFBE-329C042A47C0}">
  <sheetPr>
    <tabColor rgb="FFFFC000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sqref="A1:XFD1048576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3" width="4.375" style="26" bestFit="1" customWidth="1"/>
    <col min="24" max="24" width="4" style="26" bestFit="1" customWidth="1"/>
    <col min="25" max="25" width="2.125" style="26" bestFit="1" customWidth="1"/>
    <col min="26" max="28" width="4" bestFit="1" customWidth="1"/>
    <col min="29" max="29" width="2.125" bestFit="1" customWidth="1"/>
    <col min="30" max="32" width="4" bestFit="1" customWidth="1"/>
    <col min="33" max="33" width="2.125" bestFit="1" customWidth="1"/>
    <col min="34" max="35" width="4" bestFit="1" customWidth="1"/>
  </cols>
  <sheetData>
    <row r="1" spans="1:35" s="13" customFormat="1" ht="82.5">
      <c r="A1" s="134">
        <v>45376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135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6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 thickBo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19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36" customHeight="1">
      <c r="A3" s="152">
        <v>0.40625</v>
      </c>
      <c r="B3" s="153" t="s">
        <v>47</v>
      </c>
      <c r="C3" s="43" t="s">
        <v>18</v>
      </c>
      <c r="D3" s="44" t="s">
        <v>18</v>
      </c>
      <c r="E3" s="31" t="s">
        <v>18</v>
      </c>
      <c r="F3" s="45" t="s">
        <v>18</v>
      </c>
      <c r="G3" s="46" t="s">
        <v>18</v>
      </c>
      <c r="H3" s="33" t="s">
        <v>18</v>
      </c>
      <c r="I3" s="47" t="s">
        <v>18</v>
      </c>
      <c r="J3" s="35" t="e">
        <f>IF(ISBLANK(I3),-90,(-((I3)-SUM(L3:Q3,K3))))</f>
        <v>#VALUE!</v>
      </c>
      <c r="K3" s="48" t="s">
        <v>18</v>
      </c>
      <c r="L3" s="49" t="s">
        <v>18</v>
      </c>
      <c r="M3" s="50" t="s">
        <v>18</v>
      </c>
      <c r="N3" s="93" t="s">
        <v>18</v>
      </c>
      <c r="O3" s="104" t="s">
        <v>18</v>
      </c>
      <c r="P3" s="49"/>
      <c r="Q3" s="51"/>
      <c r="R3" s="236" t="s">
        <v>48</v>
      </c>
      <c r="S3" s="237"/>
      <c r="T3" s="237"/>
      <c r="U3" s="237"/>
      <c r="V3" s="238"/>
      <c r="W3" s="46">
        <v>50</v>
      </c>
      <c r="X3" s="154" t="s">
        <v>18</v>
      </c>
      <c r="Y3" s="155" t="s">
        <v>18</v>
      </c>
      <c r="Z3" s="156" t="s">
        <v>18</v>
      </c>
      <c r="AA3" s="157" t="s">
        <v>18</v>
      </c>
      <c r="AB3" s="158" t="s">
        <v>18</v>
      </c>
      <c r="AC3" s="159" t="s">
        <v>18</v>
      </c>
      <c r="AD3" s="160" t="s">
        <v>18</v>
      </c>
      <c r="AE3" s="161" t="s">
        <v>18</v>
      </c>
      <c r="AF3" s="162" t="s">
        <v>18</v>
      </c>
      <c r="AG3" s="163" t="s">
        <v>18</v>
      </c>
      <c r="AH3" s="164" t="s">
        <v>18</v>
      </c>
      <c r="AI3" s="165" t="s">
        <v>18</v>
      </c>
    </row>
    <row r="4" spans="1:35" s="40" customFormat="1" ht="26.25" customHeight="1">
      <c r="A4" s="27">
        <v>0.41666666666666669</v>
      </c>
      <c r="B4" s="166" t="s">
        <v>49</v>
      </c>
      <c r="C4" s="29">
        <v>4153</v>
      </c>
      <c r="D4" s="30">
        <v>4163</v>
      </c>
      <c r="E4" s="31">
        <f t="shared" ref="E4:E16" si="0">IF(ISBLANK(D4),0,(D4-C4+1))</f>
        <v>11</v>
      </c>
      <c r="F4" s="32">
        <v>1</v>
      </c>
      <c r="G4" s="32">
        <v>0</v>
      </c>
      <c r="H4" s="33">
        <f t="shared" ref="H4:H16" si="1">E4-G4-F4</f>
        <v>10</v>
      </c>
      <c r="I4" s="167">
        <f>10+0</f>
        <v>10</v>
      </c>
      <c r="J4" s="35">
        <f>IF(ISBLANK(I4),-90,(-((I4)-SUM(L4:Q4,K4))))</f>
        <v>1</v>
      </c>
      <c r="K4" s="168">
        <v>4</v>
      </c>
      <c r="L4" s="37">
        <v>0</v>
      </c>
      <c r="M4" s="38">
        <v>1</v>
      </c>
      <c r="N4" s="92">
        <v>6</v>
      </c>
      <c r="O4" s="108">
        <v>0</v>
      </c>
      <c r="P4" s="37">
        <v>0</v>
      </c>
      <c r="Q4" s="39">
        <v>0</v>
      </c>
      <c r="R4" s="224" t="s">
        <v>50</v>
      </c>
      <c r="S4" s="225"/>
      <c r="T4" s="225"/>
      <c r="U4" s="225"/>
      <c r="V4" s="226"/>
      <c r="W4" s="46" t="s">
        <v>18</v>
      </c>
      <c r="X4" s="154"/>
      <c r="Y4" s="155" t="s">
        <v>51</v>
      </c>
      <c r="Z4" s="156"/>
      <c r="AA4" s="157">
        <f t="shared" ref="AA4:AA16" si="2">X4+Z4</f>
        <v>0</v>
      </c>
      <c r="AB4" s="158"/>
      <c r="AC4" s="159" t="s">
        <v>51</v>
      </c>
      <c r="AD4" s="160"/>
      <c r="AE4" s="161">
        <f t="shared" ref="AE4:AE16" si="3">AB4+AD4</f>
        <v>0</v>
      </c>
      <c r="AF4" s="162"/>
      <c r="AG4" s="163" t="s">
        <v>51</v>
      </c>
      <c r="AH4" s="164"/>
      <c r="AI4" s="165">
        <f t="shared" ref="AI4:AI16" si="4">AF4+AH4</f>
        <v>0</v>
      </c>
    </row>
    <row r="5" spans="1:35" s="40" customFormat="1" ht="26.25" customHeight="1">
      <c r="A5" s="27">
        <v>0.4375</v>
      </c>
      <c r="B5" s="166" t="s">
        <v>52</v>
      </c>
      <c r="C5" s="29">
        <v>4164</v>
      </c>
      <c r="D5" s="30">
        <v>4183</v>
      </c>
      <c r="E5" s="31">
        <f t="shared" si="0"/>
        <v>20</v>
      </c>
      <c r="F5" s="32">
        <v>1</v>
      </c>
      <c r="G5" s="32">
        <v>5</v>
      </c>
      <c r="H5" s="33">
        <f t="shared" si="1"/>
        <v>14</v>
      </c>
      <c r="I5" s="167">
        <f>14+5</f>
        <v>19</v>
      </c>
      <c r="J5" s="35">
        <f t="shared" ref="J5:J17" si="5">IF(ISBLANK(I5),-90,(-((I5)-SUM(L5:Q5,K5))))</f>
        <v>0</v>
      </c>
      <c r="K5" s="168">
        <v>10</v>
      </c>
      <c r="L5" s="37">
        <v>0</v>
      </c>
      <c r="M5" s="38">
        <v>0</v>
      </c>
      <c r="N5" s="92">
        <v>5</v>
      </c>
      <c r="O5" s="108">
        <v>3</v>
      </c>
      <c r="P5" s="37">
        <v>1</v>
      </c>
      <c r="Q5" s="39">
        <v>0</v>
      </c>
      <c r="R5" s="224" t="s">
        <v>53</v>
      </c>
      <c r="S5" s="225"/>
      <c r="T5" s="225"/>
      <c r="U5" s="225"/>
      <c r="V5" s="226"/>
      <c r="W5" s="46" t="s">
        <v>18</v>
      </c>
      <c r="X5" s="154"/>
      <c r="Y5" s="155" t="s">
        <v>51</v>
      </c>
      <c r="Z5" s="156"/>
      <c r="AA5" s="157">
        <f t="shared" si="2"/>
        <v>0</v>
      </c>
      <c r="AB5" s="158"/>
      <c r="AC5" s="159" t="s">
        <v>51</v>
      </c>
      <c r="AD5" s="160"/>
      <c r="AE5" s="161">
        <f t="shared" si="3"/>
        <v>0</v>
      </c>
      <c r="AF5" s="162"/>
      <c r="AG5" s="163" t="s">
        <v>51</v>
      </c>
      <c r="AH5" s="164"/>
      <c r="AI5" s="165">
        <f t="shared" si="4"/>
        <v>0</v>
      </c>
    </row>
    <row r="6" spans="1:35" s="40" customFormat="1" ht="26.25" customHeight="1">
      <c r="A6" s="27">
        <v>0.45833333333333331</v>
      </c>
      <c r="B6" s="166" t="s">
        <v>54</v>
      </c>
      <c r="C6" s="29">
        <v>4184</v>
      </c>
      <c r="D6" s="30">
        <v>4199</v>
      </c>
      <c r="E6" s="31">
        <f t="shared" si="0"/>
        <v>16</v>
      </c>
      <c r="F6" s="32">
        <v>0</v>
      </c>
      <c r="G6" s="32">
        <v>2</v>
      </c>
      <c r="H6" s="33">
        <f t="shared" si="1"/>
        <v>14</v>
      </c>
      <c r="I6" s="167">
        <f>14+2</f>
        <v>16</v>
      </c>
      <c r="J6" s="35">
        <f t="shared" si="5"/>
        <v>0</v>
      </c>
      <c r="K6" s="168">
        <v>9</v>
      </c>
      <c r="L6" s="37">
        <v>0</v>
      </c>
      <c r="M6" s="38">
        <v>1</v>
      </c>
      <c r="N6" s="92">
        <v>4</v>
      </c>
      <c r="O6" s="108">
        <v>2</v>
      </c>
      <c r="P6" s="37">
        <v>0</v>
      </c>
      <c r="Q6" s="39">
        <v>0</v>
      </c>
      <c r="R6" s="224" t="s">
        <v>55</v>
      </c>
      <c r="S6" s="225"/>
      <c r="T6" s="225"/>
      <c r="U6" s="225"/>
      <c r="V6" s="226"/>
      <c r="W6" s="46" t="s">
        <v>18</v>
      </c>
      <c r="X6" s="154"/>
      <c r="Y6" s="155" t="s">
        <v>51</v>
      </c>
      <c r="Z6" s="156"/>
      <c r="AA6" s="157">
        <f t="shared" si="2"/>
        <v>0</v>
      </c>
      <c r="AB6" s="158"/>
      <c r="AC6" s="159" t="s">
        <v>51</v>
      </c>
      <c r="AD6" s="160"/>
      <c r="AE6" s="161">
        <f t="shared" si="3"/>
        <v>0</v>
      </c>
      <c r="AF6" s="162"/>
      <c r="AG6" s="163" t="s">
        <v>51</v>
      </c>
      <c r="AH6" s="164"/>
      <c r="AI6" s="165">
        <f t="shared" si="4"/>
        <v>0</v>
      </c>
    </row>
    <row r="7" spans="1:35" s="40" customFormat="1" ht="26.25" customHeight="1">
      <c r="A7" s="27">
        <v>0.46875</v>
      </c>
      <c r="B7" s="166" t="s">
        <v>56</v>
      </c>
      <c r="C7" s="29">
        <v>4200</v>
      </c>
      <c r="D7" s="30">
        <v>4213</v>
      </c>
      <c r="E7" s="31">
        <f t="shared" si="0"/>
        <v>14</v>
      </c>
      <c r="F7" s="32">
        <v>0</v>
      </c>
      <c r="G7" s="32">
        <v>2</v>
      </c>
      <c r="H7" s="33">
        <f t="shared" si="1"/>
        <v>12</v>
      </c>
      <c r="I7" s="167">
        <f>12+2</f>
        <v>14</v>
      </c>
      <c r="J7" s="35">
        <f t="shared" si="5"/>
        <v>0</v>
      </c>
      <c r="K7" s="168">
        <v>8</v>
      </c>
      <c r="L7" s="37">
        <v>0</v>
      </c>
      <c r="M7" s="38">
        <v>1</v>
      </c>
      <c r="N7" s="92">
        <v>3</v>
      </c>
      <c r="O7" s="108">
        <v>2</v>
      </c>
      <c r="P7" s="37">
        <v>0</v>
      </c>
      <c r="Q7" s="39">
        <v>0</v>
      </c>
      <c r="R7" s="224" t="s">
        <v>57</v>
      </c>
      <c r="S7" s="225"/>
      <c r="T7" s="225"/>
      <c r="U7" s="225"/>
      <c r="V7" s="226"/>
      <c r="W7" s="46" t="s">
        <v>18</v>
      </c>
      <c r="X7" s="154"/>
      <c r="Y7" s="155" t="s">
        <v>51</v>
      </c>
      <c r="Z7" s="156"/>
      <c r="AA7" s="157">
        <f t="shared" si="2"/>
        <v>0</v>
      </c>
      <c r="AB7" s="158"/>
      <c r="AC7" s="159" t="s">
        <v>51</v>
      </c>
      <c r="AD7" s="160"/>
      <c r="AE7" s="161">
        <f t="shared" si="3"/>
        <v>0</v>
      </c>
      <c r="AF7" s="162"/>
      <c r="AG7" s="163" t="s">
        <v>51</v>
      </c>
      <c r="AH7" s="164"/>
      <c r="AI7" s="165">
        <f t="shared" si="4"/>
        <v>0</v>
      </c>
    </row>
    <row r="8" spans="1:35" s="40" customFormat="1" ht="26.25" customHeight="1">
      <c r="A8" s="27">
        <v>0.47916666666666669</v>
      </c>
      <c r="B8" s="166" t="s">
        <v>58</v>
      </c>
      <c r="C8" s="29">
        <v>4214</v>
      </c>
      <c r="D8" s="30">
        <v>4226</v>
      </c>
      <c r="E8" s="31">
        <f t="shared" si="0"/>
        <v>13</v>
      </c>
      <c r="F8" s="32">
        <v>0</v>
      </c>
      <c r="G8" s="32">
        <v>2</v>
      </c>
      <c r="H8" s="33">
        <f t="shared" si="1"/>
        <v>11</v>
      </c>
      <c r="I8" s="167">
        <f>11+2</f>
        <v>13</v>
      </c>
      <c r="J8" s="35">
        <f t="shared" si="5"/>
        <v>0</v>
      </c>
      <c r="K8" s="168">
        <v>8</v>
      </c>
      <c r="L8" s="37">
        <v>0</v>
      </c>
      <c r="M8" s="38">
        <v>1</v>
      </c>
      <c r="N8" s="92">
        <v>4</v>
      </c>
      <c r="O8" s="108">
        <v>0</v>
      </c>
      <c r="P8" s="37">
        <v>0</v>
      </c>
      <c r="Q8" s="39">
        <v>0</v>
      </c>
      <c r="R8" s="227"/>
      <c r="S8" s="228"/>
      <c r="T8" s="228"/>
      <c r="U8" s="228"/>
      <c r="V8" s="229"/>
      <c r="W8" s="46" t="s">
        <v>18</v>
      </c>
      <c r="X8" s="154"/>
      <c r="Y8" s="155" t="s">
        <v>51</v>
      </c>
      <c r="Z8" s="156"/>
      <c r="AA8" s="157">
        <f t="shared" si="2"/>
        <v>0</v>
      </c>
      <c r="AB8" s="158"/>
      <c r="AC8" s="159" t="s">
        <v>51</v>
      </c>
      <c r="AD8" s="160"/>
      <c r="AE8" s="161">
        <f t="shared" si="3"/>
        <v>0</v>
      </c>
      <c r="AF8" s="162"/>
      <c r="AG8" s="163" t="s">
        <v>51</v>
      </c>
      <c r="AH8" s="164"/>
      <c r="AI8" s="165">
        <f t="shared" si="4"/>
        <v>0</v>
      </c>
    </row>
    <row r="9" spans="1:35" s="40" customFormat="1" ht="26.25" customHeight="1">
      <c r="A9" s="27">
        <v>0.5</v>
      </c>
      <c r="B9" s="166" t="s">
        <v>47</v>
      </c>
      <c r="C9" s="29">
        <v>4227</v>
      </c>
      <c r="D9" s="30">
        <v>4240</v>
      </c>
      <c r="E9" s="31">
        <f t="shared" si="0"/>
        <v>14</v>
      </c>
      <c r="F9" s="32">
        <v>0</v>
      </c>
      <c r="G9" s="32">
        <v>2</v>
      </c>
      <c r="H9" s="33">
        <f t="shared" si="1"/>
        <v>12</v>
      </c>
      <c r="I9" s="167">
        <f>12+2</f>
        <v>14</v>
      </c>
      <c r="J9" s="35">
        <f t="shared" si="5"/>
        <v>0</v>
      </c>
      <c r="K9" s="168">
        <v>10</v>
      </c>
      <c r="L9" s="37">
        <v>0</v>
      </c>
      <c r="M9" s="38">
        <v>2</v>
      </c>
      <c r="N9" s="92">
        <v>2</v>
      </c>
      <c r="O9" s="108">
        <v>0</v>
      </c>
      <c r="P9" s="37">
        <v>0</v>
      </c>
      <c r="Q9" s="39">
        <v>0</v>
      </c>
      <c r="R9" s="224" t="s">
        <v>59</v>
      </c>
      <c r="S9" s="225"/>
      <c r="T9" s="225"/>
      <c r="U9" s="225"/>
      <c r="V9" s="226"/>
      <c r="W9" s="46" t="s">
        <v>18</v>
      </c>
      <c r="X9" s="154"/>
      <c r="Y9" s="155" t="s">
        <v>51</v>
      </c>
      <c r="Z9" s="156"/>
      <c r="AA9" s="157">
        <f t="shared" si="2"/>
        <v>0</v>
      </c>
      <c r="AB9" s="158"/>
      <c r="AC9" s="159" t="s">
        <v>51</v>
      </c>
      <c r="AD9" s="160"/>
      <c r="AE9" s="161">
        <f t="shared" si="3"/>
        <v>0</v>
      </c>
      <c r="AF9" s="162"/>
      <c r="AG9" s="163" t="s">
        <v>51</v>
      </c>
      <c r="AH9" s="164"/>
      <c r="AI9" s="165">
        <f t="shared" si="4"/>
        <v>0</v>
      </c>
    </row>
    <row r="10" spans="1:35" s="40" customFormat="1" ht="26.25" customHeight="1">
      <c r="A10" s="27">
        <v>0.52083333333333337</v>
      </c>
      <c r="B10" s="166" t="s">
        <v>52</v>
      </c>
      <c r="C10" s="29">
        <v>4241</v>
      </c>
      <c r="D10" s="30">
        <v>4246</v>
      </c>
      <c r="E10" s="31">
        <f t="shared" si="0"/>
        <v>6</v>
      </c>
      <c r="F10" s="32">
        <v>0</v>
      </c>
      <c r="G10" s="32">
        <v>0</v>
      </c>
      <c r="H10" s="33">
        <f t="shared" si="1"/>
        <v>6</v>
      </c>
      <c r="I10" s="167">
        <f>6+0</f>
        <v>6</v>
      </c>
      <c r="J10" s="35">
        <f t="shared" si="5"/>
        <v>0</v>
      </c>
      <c r="K10" s="168">
        <v>5</v>
      </c>
      <c r="L10" s="37">
        <v>0</v>
      </c>
      <c r="M10" s="38">
        <v>0</v>
      </c>
      <c r="N10" s="92">
        <v>0</v>
      </c>
      <c r="O10" s="108">
        <v>1</v>
      </c>
      <c r="P10" s="37">
        <v>0</v>
      </c>
      <c r="Q10" s="39">
        <v>0</v>
      </c>
      <c r="R10" s="224" t="s">
        <v>60</v>
      </c>
      <c r="S10" s="225"/>
      <c r="T10" s="225"/>
      <c r="U10" s="225"/>
      <c r="V10" s="226"/>
      <c r="W10" s="46" t="s">
        <v>18</v>
      </c>
      <c r="X10" s="154"/>
      <c r="Y10" s="155" t="s">
        <v>51</v>
      </c>
      <c r="Z10" s="156"/>
      <c r="AA10" s="157">
        <f t="shared" si="2"/>
        <v>0</v>
      </c>
      <c r="AB10" s="158"/>
      <c r="AC10" s="159" t="s">
        <v>51</v>
      </c>
      <c r="AD10" s="160"/>
      <c r="AE10" s="161">
        <f t="shared" si="3"/>
        <v>0</v>
      </c>
      <c r="AF10" s="162"/>
      <c r="AG10" s="163" t="s">
        <v>51</v>
      </c>
      <c r="AH10" s="164"/>
      <c r="AI10" s="165">
        <f t="shared" si="4"/>
        <v>0</v>
      </c>
    </row>
    <row r="11" spans="1:35" s="40" customFormat="1" ht="26.25" customHeight="1">
      <c r="A11" s="27">
        <v>4.1666666666666664E-2</v>
      </c>
      <c r="B11" s="166" t="s">
        <v>61</v>
      </c>
      <c r="C11" s="29">
        <v>4247</v>
      </c>
      <c r="D11" s="30">
        <v>4260</v>
      </c>
      <c r="E11" s="31">
        <f t="shared" si="0"/>
        <v>14</v>
      </c>
      <c r="F11" s="32">
        <v>1</v>
      </c>
      <c r="G11" s="32">
        <v>1</v>
      </c>
      <c r="H11" s="33">
        <f t="shared" si="1"/>
        <v>12</v>
      </c>
      <c r="I11" s="167">
        <f>12+1</f>
        <v>13</v>
      </c>
      <c r="J11" s="35">
        <f t="shared" si="5"/>
        <v>0</v>
      </c>
      <c r="K11" s="168">
        <v>8</v>
      </c>
      <c r="L11" s="37">
        <v>0</v>
      </c>
      <c r="M11" s="38">
        <v>0</v>
      </c>
      <c r="N11" s="92">
        <v>5</v>
      </c>
      <c r="O11" s="108">
        <v>0</v>
      </c>
      <c r="P11" s="37">
        <v>0</v>
      </c>
      <c r="Q11" s="39">
        <v>0</v>
      </c>
      <c r="R11" s="224" t="s">
        <v>62</v>
      </c>
      <c r="S11" s="225"/>
      <c r="T11" s="225"/>
      <c r="U11" s="225"/>
      <c r="V11" s="226"/>
      <c r="W11" s="46" t="s">
        <v>18</v>
      </c>
      <c r="X11" s="154"/>
      <c r="Y11" s="155" t="s">
        <v>51</v>
      </c>
      <c r="Z11" s="156"/>
      <c r="AA11" s="157">
        <f t="shared" si="2"/>
        <v>0</v>
      </c>
      <c r="AB11" s="158"/>
      <c r="AC11" s="159" t="s">
        <v>51</v>
      </c>
      <c r="AD11" s="160"/>
      <c r="AE11" s="161">
        <f t="shared" si="3"/>
        <v>0</v>
      </c>
      <c r="AF11" s="162"/>
      <c r="AG11" s="163" t="s">
        <v>51</v>
      </c>
      <c r="AH11" s="164"/>
      <c r="AI11" s="165">
        <f t="shared" si="4"/>
        <v>0</v>
      </c>
    </row>
    <row r="12" spans="1:35" s="40" customFormat="1" ht="26.25" customHeight="1">
      <c r="A12" s="27">
        <v>6.25E-2</v>
      </c>
      <c r="B12" s="166" t="s">
        <v>54</v>
      </c>
      <c r="C12" s="29">
        <v>4261</v>
      </c>
      <c r="D12" s="30">
        <v>4268</v>
      </c>
      <c r="E12" s="31">
        <f t="shared" si="0"/>
        <v>8</v>
      </c>
      <c r="F12" s="32">
        <v>0</v>
      </c>
      <c r="G12" s="32">
        <v>0</v>
      </c>
      <c r="H12" s="33">
        <f t="shared" si="1"/>
        <v>8</v>
      </c>
      <c r="I12" s="167">
        <f>8+0</f>
        <v>8</v>
      </c>
      <c r="J12" s="35">
        <f t="shared" si="5"/>
        <v>0</v>
      </c>
      <c r="K12" s="168">
        <v>6</v>
      </c>
      <c r="L12" s="37">
        <v>0</v>
      </c>
      <c r="M12" s="38">
        <v>0</v>
      </c>
      <c r="N12" s="92">
        <v>2</v>
      </c>
      <c r="O12" s="108">
        <v>0</v>
      </c>
      <c r="P12" s="37">
        <v>0</v>
      </c>
      <c r="Q12" s="39">
        <v>0</v>
      </c>
      <c r="R12" s="224" t="s">
        <v>63</v>
      </c>
      <c r="S12" s="225"/>
      <c r="T12" s="225"/>
      <c r="U12" s="225"/>
      <c r="V12" s="226"/>
      <c r="W12" s="46" t="s">
        <v>18</v>
      </c>
      <c r="X12" s="154"/>
      <c r="Y12" s="155" t="s">
        <v>51</v>
      </c>
      <c r="Z12" s="156"/>
      <c r="AA12" s="157">
        <f t="shared" si="2"/>
        <v>0</v>
      </c>
      <c r="AB12" s="158"/>
      <c r="AC12" s="159" t="s">
        <v>51</v>
      </c>
      <c r="AD12" s="160"/>
      <c r="AE12" s="161">
        <f t="shared" si="3"/>
        <v>0</v>
      </c>
      <c r="AF12" s="162"/>
      <c r="AG12" s="163" t="s">
        <v>51</v>
      </c>
      <c r="AH12" s="164"/>
      <c r="AI12" s="165">
        <f t="shared" si="4"/>
        <v>0</v>
      </c>
    </row>
    <row r="13" spans="1:35" s="40" customFormat="1" ht="26.25" customHeight="1">
      <c r="A13" s="27">
        <v>8.3333333333333329E-2</v>
      </c>
      <c r="B13" s="166" t="s">
        <v>64</v>
      </c>
      <c r="C13" s="29">
        <v>4269</v>
      </c>
      <c r="D13" s="30">
        <v>4288</v>
      </c>
      <c r="E13" s="31">
        <f t="shared" si="0"/>
        <v>20</v>
      </c>
      <c r="F13" s="32">
        <v>0</v>
      </c>
      <c r="G13" s="32">
        <v>6</v>
      </c>
      <c r="H13" s="33">
        <f t="shared" si="1"/>
        <v>14</v>
      </c>
      <c r="I13" s="167">
        <f>14+6</f>
        <v>20</v>
      </c>
      <c r="J13" s="35">
        <f t="shared" si="5"/>
        <v>0</v>
      </c>
      <c r="K13" s="168">
        <v>10</v>
      </c>
      <c r="L13" s="37">
        <v>0</v>
      </c>
      <c r="M13" s="38">
        <v>0</v>
      </c>
      <c r="N13" s="92">
        <v>8</v>
      </c>
      <c r="O13" s="108">
        <v>2</v>
      </c>
      <c r="P13" s="37">
        <v>0</v>
      </c>
      <c r="Q13" s="39">
        <v>0</v>
      </c>
      <c r="R13" s="224" t="s">
        <v>65</v>
      </c>
      <c r="S13" s="225"/>
      <c r="T13" s="225"/>
      <c r="U13" s="225"/>
      <c r="V13" s="226"/>
      <c r="W13" s="46" t="s">
        <v>18</v>
      </c>
      <c r="X13" s="154"/>
      <c r="Y13" s="155" t="s">
        <v>51</v>
      </c>
      <c r="Z13" s="156"/>
      <c r="AA13" s="157">
        <f t="shared" si="2"/>
        <v>0</v>
      </c>
      <c r="AB13" s="158"/>
      <c r="AC13" s="159" t="s">
        <v>51</v>
      </c>
      <c r="AD13" s="160"/>
      <c r="AE13" s="161">
        <f t="shared" si="3"/>
        <v>0</v>
      </c>
      <c r="AF13" s="162"/>
      <c r="AG13" s="163" t="s">
        <v>51</v>
      </c>
      <c r="AH13" s="164"/>
      <c r="AI13" s="165">
        <f t="shared" si="4"/>
        <v>0</v>
      </c>
    </row>
    <row r="14" spans="1:35" s="40" customFormat="1" ht="26.25" customHeight="1">
      <c r="A14" s="27">
        <v>0.125</v>
      </c>
      <c r="B14" s="166" t="s">
        <v>66</v>
      </c>
      <c r="C14" s="29">
        <v>4289</v>
      </c>
      <c r="D14" s="30">
        <v>4307</v>
      </c>
      <c r="E14" s="31">
        <f t="shared" si="0"/>
        <v>19</v>
      </c>
      <c r="F14" s="32">
        <v>5</v>
      </c>
      <c r="G14" s="32">
        <v>3</v>
      </c>
      <c r="H14" s="33">
        <f t="shared" si="1"/>
        <v>11</v>
      </c>
      <c r="I14" s="167">
        <f>11+3</f>
        <v>14</v>
      </c>
      <c r="J14" s="35">
        <f t="shared" si="5"/>
        <v>0</v>
      </c>
      <c r="K14" s="168">
        <v>8</v>
      </c>
      <c r="L14" s="37">
        <v>0</v>
      </c>
      <c r="M14" s="38">
        <v>2</v>
      </c>
      <c r="N14" s="92">
        <v>1</v>
      </c>
      <c r="O14" s="108">
        <v>3</v>
      </c>
      <c r="P14" s="37">
        <v>0</v>
      </c>
      <c r="Q14" s="39">
        <v>0</v>
      </c>
      <c r="R14" s="224" t="s">
        <v>67</v>
      </c>
      <c r="S14" s="225"/>
      <c r="T14" s="225"/>
      <c r="U14" s="225"/>
      <c r="V14" s="226"/>
      <c r="W14" s="46" t="s">
        <v>18</v>
      </c>
      <c r="X14" s="154"/>
      <c r="Y14" s="155" t="s">
        <v>51</v>
      </c>
      <c r="Z14" s="156"/>
      <c r="AA14" s="157">
        <f t="shared" si="2"/>
        <v>0</v>
      </c>
      <c r="AB14" s="158"/>
      <c r="AC14" s="159" t="s">
        <v>51</v>
      </c>
      <c r="AD14" s="160"/>
      <c r="AE14" s="161">
        <f t="shared" si="3"/>
        <v>0</v>
      </c>
      <c r="AF14" s="162"/>
      <c r="AG14" s="163" t="s">
        <v>51</v>
      </c>
      <c r="AH14" s="164"/>
      <c r="AI14" s="165">
        <f t="shared" si="4"/>
        <v>0</v>
      </c>
    </row>
    <row r="15" spans="1:35" s="40" customFormat="1" ht="42.75" customHeight="1">
      <c r="A15" s="152">
        <v>0.125</v>
      </c>
      <c r="B15" s="153" t="s">
        <v>68</v>
      </c>
      <c r="C15" s="43" t="s">
        <v>18</v>
      </c>
      <c r="D15" s="44" t="s">
        <v>18</v>
      </c>
      <c r="E15" s="31" t="s">
        <v>18</v>
      </c>
      <c r="F15" s="45" t="s">
        <v>18</v>
      </c>
      <c r="G15" s="46" t="s">
        <v>18</v>
      </c>
      <c r="H15" s="33" t="s">
        <v>18</v>
      </c>
      <c r="I15" s="47" t="s">
        <v>18</v>
      </c>
      <c r="J15" s="35" t="e">
        <f t="shared" si="5"/>
        <v>#VALUE!</v>
      </c>
      <c r="K15" s="48" t="s">
        <v>18</v>
      </c>
      <c r="L15" s="49" t="s">
        <v>18</v>
      </c>
      <c r="M15" s="50" t="s">
        <v>18</v>
      </c>
      <c r="N15" s="93" t="s">
        <v>18</v>
      </c>
      <c r="O15" s="104" t="s">
        <v>18</v>
      </c>
      <c r="P15" s="49"/>
      <c r="Q15" s="51"/>
      <c r="R15" s="230" t="s">
        <v>69</v>
      </c>
      <c r="S15" s="231"/>
      <c r="T15" s="231"/>
      <c r="U15" s="231"/>
      <c r="V15" s="232"/>
      <c r="W15" s="46">
        <v>65</v>
      </c>
      <c r="X15" s="154" t="s">
        <v>18</v>
      </c>
      <c r="Y15" s="155" t="s">
        <v>18</v>
      </c>
      <c r="Z15" s="156" t="s">
        <v>18</v>
      </c>
      <c r="AA15" s="157" t="s">
        <v>18</v>
      </c>
      <c r="AB15" s="158" t="s">
        <v>18</v>
      </c>
      <c r="AC15" s="159" t="s">
        <v>18</v>
      </c>
      <c r="AD15" s="160" t="s">
        <v>18</v>
      </c>
      <c r="AE15" s="161" t="s">
        <v>18</v>
      </c>
      <c r="AF15" s="162" t="s">
        <v>18</v>
      </c>
      <c r="AG15" s="163" t="s">
        <v>18</v>
      </c>
      <c r="AH15" s="164" t="s">
        <v>18</v>
      </c>
      <c r="AI15" s="165" t="s">
        <v>18</v>
      </c>
    </row>
    <row r="16" spans="1:35" s="40" customFormat="1" ht="26.25" customHeight="1">
      <c r="A16" s="27">
        <v>0.16666666666666666</v>
      </c>
      <c r="B16" s="166" t="s">
        <v>61</v>
      </c>
      <c r="C16" s="29">
        <v>4308</v>
      </c>
      <c r="D16" s="30">
        <v>4328</v>
      </c>
      <c r="E16" s="31">
        <f t="shared" si="0"/>
        <v>21</v>
      </c>
      <c r="F16" s="32">
        <v>2</v>
      </c>
      <c r="G16" s="32">
        <v>4</v>
      </c>
      <c r="H16" s="33">
        <f t="shared" si="1"/>
        <v>15</v>
      </c>
      <c r="I16" s="167">
        <f>15+4</f>
        <v>19</v>
      </c>
      <c r="J16" s="35">
        <f t="shared" si="5"/>
        <v>0</v>
      </c>
      <c r="K16" s="168">
        <v>11</v>
      </c>
      <c r="L16" s="37">
        <v>0</v>
      </c>
      <c r="M16" s="38">
        <v>5</v>
      </c>
      <c r="N16" s="92">
        <v>3</v>
      </c>
      <c r="O16" s="108">
        <v>0</v>
      </c>
      <c r="P16" s="37">
        <v>0</v>
      </c>
      <c r="Q16" s="39">
        <v>0</v>
      </c>
      <c r="R16" s="224" t="s">
        <v>70</v>
      </c>
      <c r="S16" s="225"/>
      <c r="T16" s="225"/>
      <c r="U16" s="225"/>
      <c r="V16" s="226"/>
      <c r="W16" s="46" t="s">
        <v>18</v>
      </c>
      <c r="X16" s="154"/>
      <c r="Y16" s="155" t="s">
        <v>51</v>
      </c>
      <c r="Z16" s="156"/>
      <c r="AA16" s="157">
        <f t="shared" si="2"/>
        <v>0</v>
      </c>
      <c r="AB16" s="158"/>
      <c r="AC16" s="159" t="s">
        <v>51</v>
      </c>
      <c r="AD16" s="160"/>
      <c r="AE16" s="161">
        <f t="shared" si="3"/>
        <v>0</v>
      </c>
      <c r="AF16" s="162"/>
      <c r="AG16" s="163" t="s">
        <v>51</v>
      </c>
      <c r="AH16" s="164"/>
      <c r="AI16" s="165">
        <f t="shared" si="4"/>
        <v>0</v>
      </c>
    </row>
    <row r="17" spans="1:35" s="40" customFormat="1" ht="40.5" customHeight="1" thickBot="1">
      <c r="A17" s="152" t="s">
        <v>71</v>
      </c>
      <c r="B17" s="153" t="s">
        <v>68</v>
      </c>
      <c r="C17" s="43" t="s">
        <v>18</v>
      </c>
      <c r="D17" s="44" t="s">
        <v>18</v>
      </c>
      <c r="E17" s="31" t="s">
        <v>18</v>
      </c>
      <c r="F17" s="45" t="s">
        <v>18</v>
      </c>
      <c r="G17" s="46" t="s">
        <v>18</v>
      </c>
      <c r="H17" s="33" t="s">
        <v>18</v>
      </c>
      <c r="I17" s="47" t="s">
        <v>18</v>
      </c>
      <c r="J17" s="35" t="e">
        <f t="shared" si="5"/>
        <v>#VALUE!</v>
      </c>
      <c r="K17" s="48" t="s">
        <v>18</v>
      </c>
      <c r="L17" s="49" t="s">
        <v>18</v>
      </c>
      <c r="M17" s="50" t="s">
        <v>18</v>
      </c>
      <c r="N17" s="93" t="s">
        <v>18</v>
      </c>
      <c r="O17" s="104" t="s">
        <v>18</v>
      </c>
      <c r="P17" s="49"/>
      <c r="Q17" s="51"/>
      <c r="R17" s="233" t="s">
        <v>72</v>
      </c>
      <c r="S17" s="234"/>
      <c r="T17" s="234"/>
      <c r="U17" s="234"/>
      <c r="V17" s="235"/>
      <c r="W17" s="46">
        <v>65</v>
      </c>
      <c r="X17" s="154" t="s">
        <v>18</v>
      </c>
      <c r="Y17" s="155" t="s">
        <v>18</v>
      </c>
      <c r="Z17" s="156" t="s">
        <v>18</v>
      </c>
      <c r="AA17" s="157" t="s">
        <v>18</v>
      </c>
      <c r="AB17" s="158" t="s">
        <v>18</v>
      </c>
      <c r="AC17" s="159" t="s">
        <v>18</v>
      </c>
      <c r="AD17" s="160" t="s">
        <v>18</v>
      </c>
      <c r="AE17" s="161" t="s">
        <v>18</v>
      </c>
      <c r="AF17" s="162" t="s">
        <v>18</v>
      </c>
      <c r="AG17" s="163" t="s">
        <v>18</v>
      </c>
      <c r="AH17" s="164" t="s">
        <v>18</v>
      </c>
      <c r="AI17" s="165" t="s">
        <v>18</v>
      </c>
    </row>
    <row r="18" spans="1:35" s="40" customFormat="1" ht="26.25" hidden="1" customHeight="1">
      <c r="A18" s="27"/>
      <c r="B18" s="28"/>
      <c r="C18" s="29"/>
      <c r="D18" s="30"/>
      <c r="E18" s="31">
        <f t="shared" ref="E18:E57" si="6">IF(ISBLANK(D18),0,(D18-C18+1))</f>
        <v>0</v>
      </c>
      <c r="F18" s="32"/>
      <c r="G18" s="32"/>
      <c r="H18" s="33">
        <f t="shared" ref="H18" si="7">E18-G18-F18</f>
        <v>0</v>
      </c>
      <c r="I18" s="34"/>
      <c r="J18" s="35">
        <f t="shared" ref="J18:J58" si="8">IF(ISBLANK(I18),-90,(-((I18)-(SUM(L18:Q18,K18)))))</f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38" t="s">
        <v>18</v>
      </c>
      <c r="X18" s="38"/>
      <c r="Y18" s="38"/>
    </row>
    <row r="19" spans="1:35" s="40" customFormat="1" ht="26.25" hidden="1" customHeight="1">
      <c r="A19" s="27"/>
      <c r="B19" s="28"/>
      <c r="C19" s="29"/>
      <c r="D19" s="30"/>
      <c r="E19" s="31">
        <f t="shared" si="6"/>
        <v>0</v>
      </c>
      <c r="F19" s="32"/>
      <c r="G19" s="32"/>
      <c r="H19" s="33">
        <f>E19-G19-F19</f>
        <v>0</v>
      </c>
      <c r="I19" s="34"/>
      <c r="J19" s="35">
        <f t="shared" si="8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38" t="s">
        <v>18</v>
      </c>
      <c r="X19" s="38"/>
      <c r="Y19" s="38"/>
    </row>
    <row r="20" spans="1:35" s="40" customFormat="1" ht="26.25" hidden="1" customHeight="1">
      <c r="A20" s="27"/>
      <c r="B20" s="28"/>
      <c r="C20" s="29"/>
      <c r="D20" s="30"/>
      <c r="E20" s="31">
        <f t="shared" si="6"/>
        <v>0</v>
      </c>
      <c r="F20" s="32"/>
      <c r="G20" s="32"/>
      <c r="H20" s="33">
        <f t="shared" ref="H20:H24" si="9">E20-G20-F20</f>
        <v>0</v>
      </c>
      <c r="I20" s="34"/>
      <c r="J20" s="35">
        <f t="shared" si="8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38" t="s">
        <v>18</v>
      </c>
      <c r="X20" s="38"/>
      <c r="Y20" s="38"/>
    </row>
    <row r="21" spans="1:35" s="40" customFormat="1" ht="26.25" hidden="1" customHeight="1">
      <c r="A21" s="27"/>
      <c r="B21" s="28"/>
      <c r="C21" s="29"/>
      <c r="D21" s="30"/>
      <c r="E21" s="31">
        <f t="shared" si="6"/>
        <v>0</v>
      </c>
      <c r="F21" s="32"/>
      <c r="G21" s="32"/>
      <c r="H21" s="33">
        <f t="shared" si="9"/>
        <v>0</v>
      </c>
      <c r="I21" s="34"/>
      <c r="J21" s="35">
        <f t="shared" si="8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38" t="s">
        <v>18</v>
      </c>
      <c r="X21" s="38"/>
      <c r="Y21" s="38"/>
    </row>
    <row r="22" spans="1:35" s="40" customFormat="1" ht="26.25" hidden="1" customHeight="1">
      <c r="A22" s="27"/>
      <c r="B22" s="28"/>
      <c r="C22" s="29"/>
      <c r="D22" s="30"/>
      <c r="E22" s="31">
        <f t="shared" si="6"/>
        <v>0</v>
      </c>
      <c r="F22" s="32"/>
      <c r="G22" s="32"/>
      <c r="H22" s="33">
        <f t="shared" si="9"/>
        <v>0</v>
      </c>
      <c r="I22" s="34"/>
      <c r="J22" s="35">
        <f t="shared" si="8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38" t="s">
        <v>18</v>
      </c>
      <c r="X22" s="38"/>
      <c r="Y22" s="38"/>
    </row>
    <row r="23" spans="1:35" s="40" customFormat="1" ht="26.25" hidden="1" customHeight="1">
      <c r="A23" s="27"/>
      <c r="B23" s="28"/>
      <c r="C23" s="29"/>
      <c r="D23" s="30"/>
      <c r="E23" s="31">
        <f t="shared" si="6"/>
        <v>0</v>
      </c>
      <c r="F23" s="32"/>
      <c r="G23" s="32"/>
      <c r="H23" s="33">
        <f t="shared" si="9"/>
        <v>0</v>
      </c>
      <c r="I23" s="34"/>
      <c r="J23" s="35">
        <f t="shared" si="8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38" t="s">
        <v>18</v>
      </c>
      <c r="X23" s="38"/>
      <c r="Y23" s="38"/>
    </row>
    <row r="24" spans="1:35" s="40" customFormat="1" ht="26.25" hidden="1" customHeight="1">
      <c r="A24" s="27"/>
      <c r="B24" s="28"/>
      <c r="C24" s="29"/>
      <c r="D24" s="30"/>
      <c r="E24" s="31">
        <f t="shared" si="6"/>
        <v>0</v>
      </c>
      <c r="F24" s="32"/>
      <c r="G24" s="32"/>
      <c r="H24" s="33">
        <f t="shared" si="9"/>
        <v>0</v>
      </c>
      <c r="I24" s="34"/>
      <c r="J24" s="35">
        <f t="shared" si="8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38" t="s">
        <v>18</v>
      </c>
      <c r="X24" s="38"/>
      <c r="Y24" s="38"/>
    </row>
    <row r="25" spans="1:35" s="40" customFormat="1" ht="26.25" hidden="1" customHeight="1">
      <c r="A25" s="27"/>
      <c r="B25" s="28"/>
      <c r="C25" s="29"/>
      <c r="D25" s="30"/>
      <c r="E25" s="31">
        <f t="shared" si="6"/>
        <v>0</v>
      </c>
      <c r="F25" s="32"/>
      <c r="G25" s="32"/>
      <c r="H25" s="33">
        <f>E25-G25-F25</f>
        <v>0</v>
      </c>
      <c r="I25" s="34"/>
      <c r="J25" s="35">
        <f t="shared" si="8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38" t="s">
        <v>18</v>
      </c>
      <c r="X25" s="38"/>
      <c r="Y25" s="38"/>
    </row>
    <row r="26" spans="1:35" s="40" customFormat="1" ht="26.25" hidden="1" customHeight="1">
      <c r="A26" s="27"/>
      <c r="B26" s="28"/>
      <c r="C26" s="29"/>
      <c r="D26" s="30"/>
      <c r="E26" s="31">
        <f t="shared" si="6"/>
        <v>0</v>
      </c>
      <c r="F26" s="32"/>
      <c r="G26" s="32"/>
      <c r="H26" s="33">
        <f t="shared" ref="H26:H34" si="10">E26-G26-F26</f>
        <v>0</v>
      </c>
      <c r="I26" s="34"/>
      <c r="J26" s="35">
        <f t="shared" si="8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38" t="s">
        <v>18</v>
      </c>
      <c r="X26" s="38"/>
      <c r="Y26" s="38"/>
    </row>
    <row r="27" spans="1:35" s="40" customFormat="1" ht="26.25" hidden="1" customHeight="1">
      <c r="A27" s="27"/>
      <c r="B27" s="28"/>
      <c r="C27" s="29"/>
      <c r="D27" s="30"/>
      <c r="E27" s="31">
        <f t="shared" si="6"/>
        <v>0</v>
      </c>
      <c r="F27" s="32"/>
      <c r="G27" s="32"/>
      <c r="H27" s="33">
        <f t="shared" si="10"/>
        <v>0</v>
      </c>
      <c r="I27" s="34"/>
      <c r="J27" s="35">
        <f t="shared" si="8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38" t="s">
        <v>18</v>
      </c>
      <c r="X27" s="38"/>
      <c r="Y27" s="38"/>
    </row>
    <row r="28" spans="1:35" s="40" customFormat="1" ht="26.25" hidden="1" customHeight="1">
      <c r="A28" s="27"/>
      <c r="B28" s="28"/>
      <c r="C28" s="29"/>
      <c r="D28" s="30"/>
      <c r="E28" s="31">
        <f t="shared" si="6"/>
        <v>0</v>
      </c>
      <c r="F28" s="32"/>
      <c r="G28" s="32"/>
      <c r="H28" s="33">
        <f t="shared" si="10"/>
        <v>0</v>
      </c>
      <c r="I28" s="34"/>
      <c r="J28" s="35">
        <f t="shared" si="8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38" t="s">
        <v>18</v>
      </c>
      <c r="X28" s="38"/>
      <c r="Y28" s="38"/>
    </row>
    <row r="29" spans="1:35" s="40" customFormat="1" ht="26.25" hidden="1" customHeight="1">
      <c r="A29" s="27"/>
      <c r="B29" s="28"/>
      <c r="C29" s="29"/>
      <c r="D29" s="30"/>
      <c r="E29" s="31">
        <f t="shared" si="6"/>
        <v>0</v>
      </c>
      <c r="F29" s="32"/>
      <c r="G29" s="32"/>
      <c r="H29" s="33">
        <f t="shared" si="10"/>
        <v>0</v>
      </c>
      <c r="I29" s="34"/>
      <c r="J29" s="35">
        <f t="shared" si="8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38" t="s">
        <v>18</v>
      </c>
      <c r="X29" s="38"/>
      <c r="Y29" s="38"/>
    </row>
    <row r="30" spans="1:35" s="40" customFormat="1" ht="26.25" hidden="1" customHeight="1">
      <c r="A30" s="27"/>
      <c r="B30" s="28"/>
      <c r="C30" s="29"/>
      <c r="D30" s="30"/>
      <c r="E30" s="31">
        <f t="shared" si="6"/>
        <v>0</v>
      </c>
      <c r="F30" s="32"/>
      <c r="G30" s="32"/>
      <c r="H30" s="33">
        <f t="shared" si="10"/>
        <v>0</v>
      </c>
      <c r="I30" s="34"/>
      <c r="J30" s="35">
        <f t="shared" si="8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38" t="s">
        <v>18</v>
      </c>
      <c r="X30" s="38"/>
      <c r="Y30" s="38"/>
    </row>
    <row r="31" spans="1:35" s="40" customFormat="1" ht="26.25" hidden="1" customHeight="1">
      <c r="A31" s="27"/>
      <c r="B31" s="28"/>
      <c r="C31" s="29"/>
      <c r="D31" s="30"/>
      <c r="E31" s="31">
        <f t="shared" si="6"/>
        <v>0</v>
      </c>
      <c r="F31" s="32"/>
      <c r="G31" s="32"/>
      <c r="H31" s="33">
        <f t="shared" si="10"/>
        <v>0</v>
      </c>
      <c r="I31" s="34"/>
      <c r="J31" s="35">
        <f t="shared" si="8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38" t="s">
        <v>18</v>
      </c>
      <c r="X31" s="38"/>
      <c r="Y31" s="38"/>
    </row>
    <row r="32" spans="1:35" s="40" customFormat="1" ht="26.25" hidden="1" customHeight="1">
      <c r="A32" s="27"/>
      <c r="B32" s="28"/>
      <c r="C32" s="29"/>
      <c r="D32" s="30"/>
      <c r="E32" s="31">
        <f t="shared" si="6"/>
        <v>0</v>
      </c>
      <c r="F32" s="32"/>
      <c r="G32" s="32"/>
      <c r="H32" s="33">
        <f t="shared" si="10"/>
        <v>0</v>
      </c>
      <c r="I32" s="34"/>
      <c r="J32" s="35">
        <f t="shared" si="8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38" t="s">
        <v>18</v>
      </c>
      <c r="X32" s="38"/>
      <c r="Y32" s="38"/>
    </row>
    <row r="33" spans="1:25" s="40" customFormat="1" ht="26.25" hidden="1" customHeight="1">
      <c r="A33" s="27"/>
      <c r="B33" s="28"/>
      <c r="C33" s="29"/>
      <c r="D33" s="30"/>
      <c r="E33" s="31">
        <f t="shared" si="6"/>
        <v>0</v>
      </c>
      <c r="F33" s="32"/>
      <c r="G33" s="32"/>
      <c r="H33" s="33">
        <f t="shared" si="10"/>
        <v>0</v>
      </c>
      <c r="I33" s="34"/>
      <c r="J33" s="35">
        <f t="shared" si="8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38" t="s">
        <v>18</v>
      </c>
      <c r="X33" s="38"/>
      <c r="Y33" s="38"/>
    </row>
    <row r="34" spans="1:25" s="40" customFormat="1" ht="26.25" hidden="1" customHeight="1">
      <c r="A34" s="27"/>
      <c r="B34" s="28"/>
      <c r="C34" s="29"/>
      <c r="D34" s="30"/>
      <c r="E34" s="31">
        <f t="shared" si="6"/>
        <v>0</v>
      </c>
      <c r="F34" s="32"/>
      <c r="G34" s="32"/>
      <c r="H34" s="33">
        <f t="shared" si="10"/>
        <v>0</v>
      </c>
      <c r="I34" s="34"/>
      <c r="J34" s="35">
        <f t="shared" si="8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38" t="s">
        <v>18</v>
      </c>
      <c r="X34" s="38"/>
      <c r="Y34" s="38"/>
    </row>
    <row r="35" spans="1:25" s="40" customFormat="1" ht="26.25" hidden="1" customHeight="1">
      <c r="A35" s="27"/>
      <c r="B35" s="28"/>
      <c r="C35" s="29"/>
      <c r="D35" s="30"/>
      <c r="E35" s="31">
        <f t="shared" si="6"/>
        <v>0</v>
      </c>
      <c r="F35" s="32"/>
      <c r="G35" s="32"/>
      <c r="H35" s="33">
        <f>E35-G35-F35</f>
        <v>0</v>
      </c>
      <c r="I35" s="34"/>
      <c r="J35" s="35">
        <f t="shared" si="8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38" t="s">
        <v>18</v>
      </c>
      <c r="X35" s="38"/>
      <c r="Y35" s="38"/>
    </row>
    <row r="36" spans="1:25" s="40" customFormat="1" ht="26.25" hidden="1" customHeight="1">
      <c r="A36" s="27"/>
      <c r="B36" s="28"/>
      <c r="C36" s="29"/>
      <c r="D36" s="30"/>
      <c r="E36" s="31">
        <f t="shared" si="6"/>
        <v>0</v>
      </c>
      <c r="F36" s="32"/>
      <c r="G36" s="32"/>
      <c r="H36" s="33">
        <f t="shared" ref="H36:H42" si="11">E36-G36-F36</f>
        <v>0</v>
      </c>
      <c r="I36" s="34"/>
      <c r="J36" s="35">
        <f t="shared" si="8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38" t="s">
        <v>18</v>
      </c>
      <c r="X36" s="38"/>
      <c r="Y36" s="38"/>
    </row>
    <row r="37" spans="1:25" s="40" customFormat="1" ht="26.25" hidden="1" customHeight="1">
      <c r="A37" s="27"/>
      <c r="B37" s="28"/>
      <c r="C37" s="29"/>
      <c r="D37" s="30"/>
      <c r="E37" s="31">
        <f t="shared" si="6"/>
        <v>0</v>
      </c>
      <c r="F37" s="32"/>
      <c r="G37" s="32"/>
      <c r="H37" s="33">
        <f t="shared" si="11"/>
        <v>0</v>
      </c>
      <c r="I37" s="34"/>
      <c r="J37" s="35">
        <f t="shared" si="8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38" t="s">
        <v>18</v>
      </c>
      <c r="X37" s="38"/>
      <c r="Y37" s="38"/>
    </row>
    <row r="38" spans="1:25" s="40" customFormat="1" ht="26.25" hidden="1" customHeight="1">
      <c r="A38" s="27"/>
      <c r="B38" s="28"/>
      <c r="C38" s="29"/>
      <c r="D38" s="30"/>
      <c r="E38" s="31">
        <f t="shared" si="6"/>
        <v>0</v>
      </c>
      <c r="F38" s="32"/>
      <c r="G38" s="32"/>
      <c r="H38" s="33">
        <f t="shared" si="11"/>
        <v>0</v>
      </c>
      <c r="I38" s="34"/>
      <c r="J38" s="35">
        <f t="shared" si="8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38" t="s">
        <v>18</v>
      </c>
      <c r="X38" s="38"/>
      <c r="Y38" s="38"/>
    </row>
    <row r="39" spans="1:25" s="40" customFormat="1" ht="26.25" hidden="1" customHeight="1">
      <c r="A39" s="27"/>
      <c r="B39" s="28"/>
      <c r="C39" s="29"/>
      <c r="D39" s="30"/>
      <c r="E39" s="31">
        <f t="shared" si="6"/>
        <v>0</v>
      </c>
      <c r="F39" s="32"/>
      <c r="G39" s="32"/>
      <c r="H39" s="33">
        <f t="shared" si="11"/>
        <v>0</v>
      </c>
      <c r="I39" s="34"/>
      <c r="J39" s="35">
        <f t="shared" si="8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38" t="s">
        <v>18</v>
      </c>
      <c r="X39" s="38"/>
      <c r="Y39" s="38"/>
    </row>
    <row r="40" spans="1:25" s="40" customFormat="1" ht="26.25" hidden="1" customHeight="1">
      <c r="A40" s="27"/>
      <c r="B40" s="28"/>
      <c r="C40" s="29"/>
      <c r="D40" s="30"/>
      <c r="E40" s="31">
        <f t="shared" si="6"/>
        <v>0</v>
      </c>
      <c r="F40" s="32"/>
      <c r="G40" s="32"/>
      <c r="H40" s="33">
        <f t="shared" si="11"/>
        <v>0</v>
      </c>
      <c r="I40" s="34"/>
      <c r="J40" s="35">
        <f t="shared" si="8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38" t="s">
        <v>18</v>
      </c>
      <c r="X40" s="38"/>
      <c r="Y40" s="38"/>
    </row>
    <row r="41" spans="1:25" s="40" customFormat="1" ht="26.25" hidden="1" customHeight="1">
      <c r="A41" s="27"/>
      <c r="B41" s="28"/>
      <c r="C41" s="29"/>
      <c r="D41" s="30"/>
      <c r="E41" s="31">
        <f t="shared" si="6"/>
        <v>0</v>
      </c>
      <c r="F41" s="32"/>
      <c r="G41" s="32"/>
      <c r="H41" s="33">
        <f t="shared" si="11"/>
        <v>0</v>
      </c>
      <c r="I41" s="34"/>
      <c r="J41" s="35">
        <f t="shared" si="8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38" t="s">
        <v>18</v>
      </c>
      <c r="X41" s="38"/>
      <c r="Y41" s="38"/>
    </row>
    <row r="42" spans="1:25" s="40" customFormat="1" ht="26.25" hidden="1" customHeight="1">
      <c r="A42" s="27"/>
      <c r="B42" s="28"/>
      <c r="C42" s="29"/>
      <c r="D42" s="30"/>
      <c r="E42" s="31">
        <f t="shared" si="6"/>
        <v>0</v>
      </c>
      <c r="F42" s="32"/>
      <c r="G42" s="32"/>
      <c r="H42" s="33">
        <f t="shared" si="11"/>
        <v>0</v>
      </c>
      <c r="I42" s="34"/>
      <c r="J42" s="35">
        <f t="shared" si="8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38" t="s">
        <v>18</v>
      </c>
      <c r="X42" s="38"/>
      <c r="Y42" s="38"/>
    </row>
    <row r="43" spans="1:25" s="40" customFormat="1" ht="26.25" hidden="1" customHeight="1">
      <c r="A43" s="27"/>
      <c r="B43" s="28"/>
      <c r="C43" s="29"/>
      <c r="D43" s="30"/>
      <c r="E43" s="31">
        <f t="shared" si="6"/>
        <v>0</v>
      </c>
      <c r="F43" s="32"/>
      <c r="G43" s="32"/>
      <c r="H43" s="33">
        <f>E43-G43-F43</f>
        <v>0</v>
      </c>
      <c r="I43" s="34"/>
      <c r="J43" s="35">
        <f t="shared" si="8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38" t="s">
        <v>18</v>
      </c>
      <c r="X43" s="38"/>
      <c r="Y43" s="38"/>
    </row>
    <row r="44" spans="1:25" s="40" customFormat="1" ht="26.25" hidden="1" customHeight="1">
      <c r="A44" s="27"/>
      <c r="B44" s="28"/>
      <c r="C44" s="29"/>
      <c r="D44" s="30"/>
      <c r="E44" s="31">
        <f t="shared" si="6"/>
        <v>0</v>
      </c>
      <c r="F44" s="32"/>
      <c r="G44" s="32"/>
      <c r="H44" s="33">
        <f t="shared" ref="H44:H49" si="12">E44-G44-F44</f>
        <v>0</v>
      </c>
      <c r="I44" s="34"/>
      <c r="J44" s="35">
        <f t="shared" si="8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38" t="s">
        <v>18</v>
      </c>
      <c r="X44" s="38"/>
      <c r="Y44" s="38"/>
    </row>
    <row r="45" spans="1:25" s="40" customFormat="1" ht="26.25" hidden="1" customHeight="1">
      <c r="A45" s="27"/>
      <c r="B45" s="28"/>
      <c r="C45" s="29"/>
      <c r="D45" s="30"/>
      <c r="E45" s="31">
        <f t="shared" si="6"/>
        <v>0</v>
      </c>
      <c r="F45" s="32"/>
      <c r="G45" s="32"/>
      <c r="H45" s="33">
        <f t="shared" si="12"/>
        <v>0</v>
      </c>
      <c r="I45" s="34"/>
      <c r="J45" s="35">
        <f t="shared" si="8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38" t="s">
        <v>18</v>
      </c>
      <c r="X45" s="38"/>
      <c r="Y45" s="38"/>
    </row>
    <row r="46" spans="1:25" s="40" customFormat="1" ht="26.25" hidden="1" customHeight="1">
      <c r="A46" s="27"/>
      <c r="B46" s="28"/>
      <c r="C46" s="29"/>
      <c r="D46" s="30"/>
      <c r="E46" s="31">
        <f t="shared" si="6"/>
        <v>0</v>
      </c>
      <c r="F46" s="32"/>
      <c r="G46" s="32"/>
      <c r="H46" s="33">
        <f t="shared" si="12"/>
        <v>0</v>
      </c>
      <c r="I46" s="34"/>
      <c r="J46" s="35">
        <f t="shared" si="8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38" t="s">
        <v>18</v>
      </c>
      <c r="X46" s="38"/>
      <c r="Y46" s="38"/>
    </row>
    <row r="47" spans="1:25" s="40" customFormat="1" ht="26.25" hidden="1" customHeight="1">
      <c r="A47" s="27"/>
      <c r="B47" s="28"/>
      <c r="C47" s="29"/>
      <c r="D47" s="30"/>
      <c r="E47" s="31">
        <f t="shared" si="6"/>
        <v>0</v>
      </c>
      <c r="F47" s="32"/>
      <c r="G47" s="32"/>
      <c r="H47" s="33">
        <f t="shared" si="12"/>
        <v>0</v>
      </c>
      <c r="I47" s="34"/>
      <c r="J47" s="35">
        <f t="shared" si="8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38" t="s">
        <v>18</v>
      </c>
      <c r="X47" s="38"/>
      <c r="Y47" s="38"/>
    </row>
    <row r="48" spans="1:25" s="40" customFormat="1" ht="26.25" hidden="1" customHeight="1">
      <c r="A48" s="27"/>
      <c r="B48" s="28"/>
      <c r="C48" s="29"/>
      <c r="D48" s="30"/>
      <c r="E48" s="31">
        <f t="shared" si="6"/>
        <v>0</v>
      </c>
      <c r="F48" s="32"/>
      <c r="G48" s="32"/>
      <c r="H48" s="33">
        <f t="shared" si="12"/>
        <v>0</v>
      </c>
      <c r="I48" s="34"/>
      <c r="J48" s="35">
        <f t="shared" si="8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38" t="s">
        <v>18</v>
      </c>
      <c r="X48" s="38"/>
      <c r="Y48" s="38"/>
    </row>
    <row r="49" spans="1:35" s="40" customFormat="1" ht="26.25" hidden="1" customHeight="1">
      <c r="A49" s="27"/>
      <c r="B49" s="28"/>
      <c r="C49" s="29"/>
      <c r="D49" s="30"/>
      <c r="E49" s="31">
        <f t="shared" si="6"/>
        <v>0</v>
      </c>
      <c r="F49" s="32"/>
      <c r="G49" s="32"/>
      <c r="H49" s="33">
        <f t="shared" si="12"/>
        <v>0</v>
      </c>
      <c r="I49" s="34"/>
      <c r="J49" s="35">
        <f t="shared" si="8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38" t="s">
        <v>18</v>
      </c>
      <c r="X49" s="38"/>
      <c r="Y49" s="38"/>
    </row>
    <row r="50" spans="1:35" s="40" customFormat="1" ht="26.25" hidden="1" customHeight="1">
      <c r="A50" s="27"/>
      <c r="B50" s="28"/>
      <c r="C50" s="29"/>
      <c r="D50" s="30"/>
      <c r="E50" s="31">
        <f t="shared" si="6"/>
        <v>0</v>
      </c>
      <c r="F50" s="32"/>
      <c r="G50" s="32"/>
      <c r="H50" s="33">
        <f>E50-G50-F50</f>
        <v>0</v>
      </c>
      <c r="I50" s="34"/>
      <c r="J50" s="35">
        <f t="shared" si="8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38" t="s">
        <v>18</v>
      </c>
      <c r="X50" s="38"/>
      <c r="Y50" s="38"/>
    </row>
    <row r="51" spans="1:35" s="40" customFormat="1" ht="26.25" hidden="1" customHeight="1">
      <c r="A51" s="27"/>
      <c r="B51" s="28"/>
      <c r="C51" s="29"/>
      <c r="D51" s="30"/>
      <c r="E51" s="31">
        <f t="shared" si="6"/>
        <v>0</v>
      </c>
      <c r="F51" s="32"/>
      <c r="G51" s="32"/>
      <c r="H51" s="33">
        <f t="shared" ref="H51:H57" si="13">E51-G51-F51</f>
        <v>0</v>
      </c>
      <c r="I51" s="34"/>
      <c r="J51" s="35">
        <f t="shared" si="8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38" t="s">
        <v>18</v>
      </c>
      <c r="X51" s="38"/>
      <c r="Y51" s="38"/>
    </row>
    <row r="52" spans="1:35" s="40" customFormat="1" ht="26.25" hidden="1" customHeight="1">
      <c r="A52" s="27"/>
      <c r="B52" s="28"/>
      <c r="C52" s="29"/>
      <c r="D52" s="30"/>
      <c r="E52" s="31">
        <f t="shared" si="6"/>
        <v>0</v>
      </c>
      <c r="F52" s="32"/>
      <c r="G52" s="32"/>
      <c r="H52" s="33">
        <f t="shared" si="13"/>
        <v>0</v>
      </c>
      <c r="I52" s="34"/>
      <c r="J52" s="35">
        <f t="shared" si="8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38" t="s">
        <v>18</v>
      </c>
      <c r="X52" s="38"/>
      <c r="Y52" s="38"/>
    </row>
    <row r="53" spans="1:35" s="40" customFormat="1" ht="26.25" hidden="1" customHeight="1">
      <c r="A53" s="27"/>
      <c r="B53" s="28"/>
      <c r="C53" s="29"/>
      <c r="D53" s="30"/>
      <c r="E53" s="31">
        <f t="shared" si="6"/>
        <v>0</v>
      </c>
      <c r="F53" s="32"/>
      <c r="G53" s="32"/>
      <c r="H53" s="33">
        <f t="shared" si="13"/>
        <v>0</v>
      </c>
      <c r="I53" s="34"/>
      <c r="J53" s="35">
        <f t="shared" si="8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38" t="s">
        <v>18</v>
      </c>
      <c r="X53" s="38"/>
      <c r="Y53" s="38"/>
    </row>
    <row r="54" spans="1:35" s="40" customFormat="1" ht="26.25" hidden="1" customHeight="1">
      <c r="A54" s="27"/>
      <c r="B54" s="28"/>
      <c r="C54" s="29"/>
      <c r="D54" s="30"/>
      <c r="E54" s="31">
        <f t="shared" si="6"/>
        <v>0</v>
      </c>
      <c r="F54" s="32"/>
      <c r="G54" s="32"/>
      <c r="H54" s="33">
        <f t="shared" si="13"/>
        <v>0</v>
      </c>
      <c r="I54" s="34"/>
      <c r="J54" s="35">
        <f t="shared" si="8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38" t="s">
        <v>18</v>
      </c>
      <c r="X54" s="38"/>
      <c r="Y54" s="38"/>
    </row>
    <row r="55" spans="1:35" s="40" customFormat="1" ht="26.25" hidden="1" customHeight="1">
      <c r="A55" s="27"/>
      <c r="B55" s="28"/>
      <c r="C55" s="29"/>
      <c r="D55" s="30"/>
      <c r="E55" s="31">
        <f t="shared" si="6"/>
        <v>0</v>
      </c>
      <c r="F55" s="32"/>
      <c r="G55" s="32"/>
      <c r="H55" s="33">
        <f t="shared" si="13"/>
        <v>0</v>
      </c>
      <c r="I55" s="34"/>
      <c r="J55" s="35">
        <f t="shared" si="8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38" t="s">
        <v>18</v>
      </c>
      <c r="X55" s="38"/>
      <c r="Y55" s="38"/>
    </row>
    <row r="56" spans="1:35" s="40" customFormat="1" ht="26.25" hidden="1" customHeight="1">
      <c r="A56" s="27"/>
      <c r="B56" s="28"/>
      <c r="C56" s="29"/>
      <c r="D56" s="30"/>
      <c r="E56" s="31">
        <f t="shared" si="6"/>
        <v>0</v>
      </c>
      <c r="F56" s="32"/>
      <c r="G56" s="32"/>
      <c r="H56" s="33">
        <f t="shared" si="13"/>
        <v>0</v>
      </c>
      <c r="I56" s="34"/>
      <c r="J56" s="35">
        <f t="shared" si="8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38" t="s">
        <v>18</v>
      </c>
      <c r="X56" s="38"/>
      <c r="Y56" s="38"/>
    </row>
    <row r="57" spans="1:35" s="40" customFormat="1" ht="26.25" hidden="1" customHeight="1">
      <c r="A57" s="27"/>
      <c r="B57" s="28"/>
      <c r="C57" s="29"/>
      <c r="D57" s="30"/>
      <c r="E57" s="31">
        <f t="shared" si="6"/>
        <v>0</v>
      </c>
      <c r="F57" s="32"/>
      <c r="G57" s="32"/>
      <c r="H57" s="33">
        <f t="shared" si="13"/>
        <v>0</v>
      </c>
      <c r="I57" s="34"/>
      <c r="J57" s="35">
        <f t="shared" si="8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38" t="s">
        <v>18</v>
      </c>
      <c r="X57" s="38"/>
      <c r="Y57" s="38"/>
    </row>
    <row r="58" spans="1:35" s="40" customFormat="1" ht="26.25" hidden="1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8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38"/>
      <c r="X58" s="38" t="s">
        <v>18</v>
      </c>
      <c r="Y58" s="38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</row>
    <row r="60" spans="1:35" s="64" customFormat="1" ht="30.75" customHeight="1">
      <c r="B60" s="65"/>
      <c r="D60" s="66"/>
      <c r="E60" s="67">
        <f>SUM(E2:E59)</f>
        <v>176</v>
      </c>
      <c r="F60" s="68">
        <f>SUM(F2:F59)</f>
        <v>10</v>
      </c>
      <c r="G60" s="68">
        <f>SUM(G2:G59)</f>
        <v>27</v>
      </c>
      <c r="H60" s="69">
        <f>E60-F60-G60</f>
        <v>139</v>
      </c>
      <c r="I60" s="70">
        <f>SUM(I2:I59)</f>
        <v>166</v>
      </c>
      <c r="J60" s="71" t="e">
        <f t="shared" ref="J60:Q60" si="14">SUM(J2:J59)</f>
        <v>#VALUE!</v>
      </c>
      <c r="K60" s="72">
        <f>SUM(K2:K59)</f>
        <v>97</v>
      </c>
      <c r="L60" s="73">
        <f>SUM(L2:L59)</f>
        <v>0</v>
      </c>
      <c r="M60" s="74">
        <f t="shared" si="14"/>
        <v>13</v>
      </c>
      <c r="N60" s="95">
        <f t="shared" si="14"/>
        <v>43</v>
      </c>
      <c r="O60" s="106">
        <f>SUM(O2:O59)</f>
        <v>13</v>
      </c>
      <c r="P60" s="100">
        <f t="shared" si="14"/>
        <v>1</v>
      </c>
      <c r="Q60" s="74">
        <f t="shared" si="14"/>
        <v>0</v>
      </c>
      <c r="R60" s="75">
        <f>SUM(L60:Q60)</f>
        <v>70</v>
      </c>
      <c r="S60" s="210" t="s">
        <v>19</v>
      </c>
      <c r="T60" s="211"/>
      <c r="U60" s="211"/>
      <c r="V60" s="212"/>
      <c r="W60" s="115">
        <f>SUM(W2:W59)</f>
        <v>180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193</v>
      </c>
      <c r="J62" s="64"/>
      <c r="K62" s="87"/>
      <c r="M62" s="76">
        <f>L60+M60</f>
        <v>13</v>
      </c>
      <c r="R62" s="88"/>
      <c r="S62" s="88"/>
      <c r="T62" s="88"/>
      <c r="U62" s="88"/>
      <c r="V62" s="88"/>
      <c r="W62" s="26"/>
      <c r="X62" s="26"/>
      <c r="Y62" s="26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26"/>
      <c r="X63" s="26"/>
      <c r="Y63" s="26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51" priority="1" stopIfTrue="1" operator="equal">
      <formula>-90</formula>
    </cfRule>
  </conditionalFormatting>
  <conditionalFormatting sqref="J3:J58">
    <cfRule type="cellIs" dxfId="50" priority="2" operator="equal">
      <formula>0</formula>
    </cfRule>
    <cfRule type="cellIs" dxfId="49" priority="3" operator="lessThan">
      <formula>0</formula>
    </cfRule>
    <cfRule type="cellIs" dxfId="4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508C-B8BA-497F-B199-37DFFF781328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13" sqref="A13:XFD13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4" width="3.625" style="64" bestFit="1" customWidth="1"/>
    <col min="25" max="25" width="2" style="64" bestFit="1" customWidth="1"/>
    <col min="26" max="28" width="3.625" style="64" bestFit="1" customWidth="1"/>
    <col min="29" max="29" width="2" style="64" bestFit="1" customWidth="1"/>
    <col min="30" max="32" width="3.625" style="64" bestFit="1" customWidth="1"/>
    <col min="33" max="33" width="2" style="64" bestFit="1" customWidth="1"/>
    <col min="34" max="35" width="3.625" style="64" bestFit="1" customWidth="1"/>
  </cols>
  <sheetData>
    <row r="1" spans="1:35" s="13" customFormat="1" ht="82.5">
      <c r="A1" s="120">
        <v>45377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26.25" customHeight="1">
      <c r="A3" s="27">
        <v>0.41666666666666669</v>
      </c>
      <c r="B3" s="166" t="s">
        <v>73</v>
      </c>
      <c r="C3" s="29">
        <v>4330</v>
      </c>
      <c r="D3" s="30">
        <v>4333</v>
      </c>
      <c r="E3" s="31">
        <f t="shared" ref="E3:E15" si="0">IF(ISBLANK(D3),0,(D3-C3+1))</f>
        <v>4</v>
      </c>
      <c r="F3" s="32">
        <v>1</v>
      </c>
      <c r="G3" s="32">
        <v>0</v>
      </c>
      <c r="H3" s="33">
        <f t="shared" ref="H3:H15" si="1">E3-G3-F3</f>
        <v>3</v>
      </c>
      <c r="I3" s="167">
        <f>3+0</f>
        <v>3</v>
      </c>
      <c r="J3" s="35">
        <f t="shared" ref="J3:J15" si="2">IF(ISBLANK(I3),-90,(-((I3)-SUM(L3:Q3,K3))))</f>
        <v>0</v>
      </c>
      <c r="K3" s="168">
        <v>2</v>
      </c>
      <c r="L3" s="37">
        <v>0</v>
      </c>
      <c r="M3" s="38">
        <v>0</v>
      </c>
      <c r="N3" s="92">
        <v>1</v>
      </c>
      <c r="O3" s="108">
        <v>0</v>
      </c>
      <c r="P3" s="37">
        <v>0</v>
      </c>
      <c r="Q3" s="39">
        <v>0</v>
      </c>
      <c r="R3" s="221" t="s">
        <v>74</v>
      </c>
      <c r="S3" s="222"/>
      <c r="T3" s="222"/>
      <c r="U3" s="222"/>
      <c r="V3" s="223"/>
      <c r="W3" s="46" t="s">
        <v>18</v>
      </c>
      <c r="X3" s="154"/>
      <c r="Y3" s="155" t="s">
        <v>51</v>
      </c>
      <c r="Z3" s="156"/>
      <c r="AA3" s="157">
        <f t="shared" ref="AA3:AA15" si="3">X3+Z3</f>
        <v>0</v>
      </c>
      <c r="AB3" s="158"/>
      <c r="AC3" s="159" t="s">
        <v>51</v>
      </c>
      <c r="AD3" s="160"/>
      <c r="AE3" s="161">
        <f t="shared" ref="AE3:AE15" si="4">AB3+AD3</f>
        <v>0</v>
      </c>
      <c r="AF3" s="162"/>
      <c r="AG3" s="163" t="s">
        <v>51</v>
      </c>
      <c r="AH3" s="164"/>
      <c r="AI3" s="165">
        <f t="shared" ref="AI3:AI15" si="5">AF3+AH3</f>
        <v>0</v>
      </c>
    </row>
    <row r="4" spans="1:35" s="40" customFormat="1" ht="26.25" customHeight="1">
      <c r="A4" s="27">
        <v>0.45833333333333331</v>
      </c>
      <c r="B4" s="166" t="s">
        <v>56</v>
      </c>
      <c r="C4" s="29">
        <v>4334</v>
      </c>
      <c r="D4" s="30">
        <v>4347</v>
      </c>
      <c r="E4" s="31">
        <f t="shared" si="0"/>
        <v>14</v>
      </c>
      <c r="F4" s="32">
        <v>1</v>
      </c>
      <c r="G4" s="32">
        <v>8</v>
      </c>
      <c r="H4" s="33">
        <f t="shared" si="1"/>
        <v>5</v>
      </c>
      <c r="I4" s="167">
        <f>5+8</f>
        <v>13</v>
      </c>
      <c r="J4" s="35">
        <f t="shared" si="2"/>
        <v>0</v>
      </c>
      <c r="K4" s="168">
        <v>7</v>
      </c>
      <c r="L4" s="37">
        <v>0</v>
      </c>
      <c r="M4" s="38">
        <v>0</v>
      </c>
      <c r="N4" s="92">
        <v>2</v>
      </c>
      <c r="O4" s="108">
        <v>4</v>
      </c>
      <c r="P4" s="37">
        <v>0</v>
      </c>
      <c r="Q4" s="39">
        <v>0</v>
      </c>
      <c r="R4" s="221" t="s">
        <v>75</v>
      </c>
      <c r="S4" s="222"/>
      <c r="T4" s="222"/>
      <c r="U4" s="222"/>
      <c r="V4" s="223"/>
      <c r="W4" s="46" t="s">
        <v>18</v>
      </c>
      <c r="X4" s="154"/>
      <c r="Y4" s="155" t="s">
        <v>51</v>
      </c>
      <c r="Z4" s="156"/>
      <c r="AA4" s="157">
        <f t="shared" si="3"/>
        <v>0</v>
      </c>
      <c r="AB4" s="158"/>
      <c r="AC4" s="159" t="s">
        <v>51</v>
      </c>
      <c r="AD4" s="160"/>
      <c r="AE4" s="161">
        <f t="shared" si="4"/>
        <v>0</v>
      </c>
      <c r="AF4" s="162"/>
      <c r="AG4" s="163" t="s">
        <v>51</v>
      </c>
      <c r="AH4" s="164"/>
      <c r="AI4" s="165">
        <f t="shared" si="5"/>
        <v>0</v>
      </c>
    </row>
    <row r="5" spans="1:35" s="40" customFormat="1" ht="26.25" customHeight="1">
      <c r="A5" s="27">
        <v>0.5</v>
      </c>
      <c r="B5" s="166" t="s">
        <v>76</v>
      </c>
      <c r="C5" s="29">
        <v>4348</v>
      </c>
      <c r="D5" s="30">
        <v>4352</v>
      </c>
      <c r="E5" s="31">
        <f t="shared" si="0"/>
        <v>5</v>
      </c>
      <c r="F5" s="32">
        <v>0</v>
      </c>
      <c r="G5" s="32">
        <v>1</v>
      </c>
      <c r="H5" s="33">
        <f t="shared" si="1"/>
        <v>4</v>
      </c>
      <c r="I5" s="167">
        <f>4+1</f>
        <v>5</v>
      </c>
      <c r="J5" s="35">
        <f t="shared" si="2"/>
        <v>0</v>
      </c>
      <c r="K5" s="168">
        <v>3</v>
      </c>
      <c r="L5" s="37">
        <v>0</v>
      </c>
      <c r="M5" s="38">
        <v>0</v>
      </c>
      <c r="N5" s="92">
        <v>2</v>
      </c>
      <c r="O5" s="108">
        <v>0</v>
      </c>
      <c r="P5" s="37">
        <v>0</v>
      </c>
      <c r="Q5" s="39">
        <v>0</v>
      </c>
      <c r="R5" s="242" t="s">
        <v>77</v>
      </c>
      <c r="S5" s="243"/>
      <c r="T5" s="243"/>
      <c r="U5" s="243"/>
      <c r="V5" s="244"/>
      <c r="W5" s="46" t="s">
        <v>18</v>
      </c>
      <c r="X5" s="154"/>
      <c r="Y5" s="155" t="s">
        <v>51</v>
      </c>
      <c r="Z5" s="156"/>
      <c r="AA5" s="157">
        <f t="shared" si="3"/>
        <v>0</v>
      </c>
      <c r="AB5" s="158"/>
      <c r="AC5" s="159" t="s">
        <v>51</v>
      </c>
      <c r="AD5" s="160"/>
      <c r="AE5" s="161">
        <f t="shared" si="4"/>
        <v>0</v>
      </c>
      <c r="AF5" s="162"/>
      <c r="AG5" s="163" t="s">
        <v>51</v>
      </c>
      <c r="AH5" s="164"/>
      <c r="AI5" s="165">
        <f t="shared" si="5"/>
        <v>0</v>
      </c>
    </row>
    <row r="6" spans="1:35" s="40" customFormat="1" ht="26.25" customHeight="1">
      <c r="A6" s="27">
        <v>0.52083333333333337</v>
      </c>
      <c r="B6" s="166" t="s">
        <v>64</v>
      </c>
      <c r="C6" s="29">
        <v>4353</v>
      </c>
      <c r="D6" s="30">
        <v>4365</v>
      </c>
      <c r="E6" s="31">
        <f t="shared" si="0"/>
        <v>13</v>
      </c>
      <c r="F6" s="32">
        <v>0</v>
      </c>
      <c r="G6" s="32">
        <v>3</v>
      </c>
      <c r="H6" s="33">
        <f t="shared" si="1"/>
        <v>10</v>
      </c>
      <c r="I6" s="167">
        <f>10+3</f>
        <v>13</v>
      </c>
      <c r="J6" s="35">
        <f t="shared" si="2"/>
        <v>1</v>
      </c>
      <c r="K6" s="168">
        <v>5</v>
      </c>
      <c r="L6" s="37">
        <v>0</v>
      </c>
      <c r="M6" s="38">
        <v>1</v>
      </c>
      <c r="N6" s="92">
        <v>5</v>
      </c>
      <c r="O6" s="108">
        <v>3</v>
      </c>
      <c r="P6" s="37">
        <v>0</v>
      </c>
      <c r="Q6" s="39">
        <v>0</v>
      </c>
      <c r="R6" s="245"/>
      <c r="S6" s="246"/>
      <c r="T6" s="246"/>
      <c r="U6" s="246"/>
      <c r="V6" s="247"/>
      <c r="W6" s="46" t="s">
        <v>18</v>
      </c>
      <c r="X6" s="154"/>
      <c r="Y6" s="155" t="s">
        <v>51</v>
      </c>
      <c r="Z6" s="156"/>
      <c r="AA6" s="157">
        <f t="shared" si="3"/>
        <v>0</v>
      </c>
      <c r="AB6" s="158"/>
      <c r="AC6" s="159" t="s">
        <v>51</v>
      </c>
      <c r="AD6" s="160"/>
      <c r="AE6" s="161">
        <f t="shared" si="4"/>
        <v>0</v>
      </c>
      <c r="AF6" s="162"/>
      <c r="AG6" s="163" t="s">
        <v>51</v>
      </c>
      <c r="AH6" s="164"/>
      <c r="AI6" s="165">
        <f t="shared" si="5"/>
        <v>0</v>
      </c>
    </row>
    <row r="7" spans="1:35" s="40" customFormat="1" ht="26.25" customHeight="1">
      <c r="A7" s="27">
        <v>0.53125</v>
      </c>
      <c r="B7" s="166" t="s">
        <v>78</v>
      </c>
      <c r="C7" s="29">
        <v>4366</v>
      </c>
      <c r="D7" s="30">
        <v>4372</v>
      </c>
      <c r="E7" s="31">
        <f t="shared" si="0"/>
        <v>7</v>
      </c>
      <c r="F7" s="32">
        <v>0</v>
      </c>
      <c r="G7" s="32">
        <v>2</v>
      </c>
      <c r="H7" s="33">
        <f t="shared" si="1"/>
        <v>5</v>
      </c>
      <c r="I7" s="167">
        <f>5+2</f>
        <v>7</v>
      </c>
      <c r="J7" s="35">
        <f t="shared" si="2"/>
        <v>0</v>
      </c>
      <c r="K7" s="168">
        <v>4</v>
      </c>
      <c r="L7" s="37">
        <v>0</v>
      </c>
      <c r="M7" s="38">
        <v>0</v>
      </c>
      <c r="N7" s="92">
        <v>1</v>
      </c>
      <c r="O7" s="108">
        <v>1</v>
      </c>
      <c r="P7" s="37">
        <v>0</v>
      </c>
      <c r="Q7" s="39">
        <v>1</v>
      </c>
      <c r="R7" s="239" t="s">
        <v>79</v>
      </c>
      <c r="S7" s="240"/>
      <c r="T7" s="240"/>
      <c r="U7" s="240"/>
      <c r="V7" s="241"/>
      <c r="W7" s="46" t="s">
        <v>18</v>
      </c>
      <c r="X7" s="154"/>
      <c r="Y7" s="155" t="s">
        <v>51</v>
      </c>
      <c r="Z7" s="156"/>
      <c r="AA7" s="157">
        <f t="shared" si="3"/>
        <v>0</v>
      </c>
      <c r="AB7" s="158"/>
      <c r="AC7" s="159" t="s">
        <v>51</v>
      </c>
      <c r="AD7" s="160"/>
      <c r="AE7" s="161">
        <f t="shared" si="4"/>
        <v>0</v>
      </c>
      <c r="AF7" s="162"/>
      <c r="AG7" s="163" t="s">
        <v>51</v>
      </c>
      <c r="AH7" s="164"/>
      <c r="AI7" s="165">
        <f t="shared" si="5"/>
        <v>0</v>
      </c>
    </row>
    <row r="8" spans="1:35" s="40" customFormat="1" ht="26.25" customHeight="1">
      <c r="A8" s="27">
        <v>4.1666666666666664E-2</v>
      </c>
      <c r="B8" s="166" t="s">
        <v>52</v>
      </c>
      <c r="C8" s="29">
        <v>4373</v>
      </c>
      <c r="D8" s="30">
        <v>4386</v>
      </c>
      <c r="E8" s="31">
        <f t="shared" si="0"/>
        <v>14</v>
      </c>
      <c r="F8" s="32">
        <v>0</v>
      </c>
      <c r="G8" s="32">
        <v>2</v>
      </c>
      <c r="H8" s="33">
        <f t="shared" si="1"/>
        <v>12</v>
      </c>
      <c r="I8" s="167">
        <f>12+2</f>
        <v>14</v>
      </c>
      <c r="J8" s="35">
        <f t="shared" si="2"/>
        <v>1</v>
      </c>
      <c r="K8" s="168">
        <v>9</v>
      </c>
      <c r="L8" s="37">
        <v>0</v>
      </c>
      <c r="M8" s="38">
        <v>0</v>
      </c>
      <c r="N8" s="92">
        <v>4</v>
      </c>
      <c r="O8" s="108">
        <v>2</v>
      </c>
      <c r="P8" s="37">
        <v>0</v>
      </c>
      <c r="Q8" s="39">
        <v>0</v>
      </c>
      <c r="R8" s="221" t="s">
        <v>80</v>
      </c>
      <c r="S8" s="222"/>
      <c r="T8" s="222"/>
      <c r="U8" s="222"/>
      <c r="V8" s="223"/>
      <c r="W8" s="46" t="s">
        <v>18</v>
      </c>
      <c r="X8" s="154"/>
      <c r="Y8" s="155" t="s">
        <v>51</v>
      </c>
      <c r="Z8" s="156"/>
      <c r="AA8" s="157">
        <f t="shared" si="3"/>
        <v>0</v>
      </c>
      <c r="AB8" s="158"/>
      <c r="AC8" s="159" t="s">
        <v>51</v>
      </c>
      <c r="AD8" s="160"/>
      <c r="AE8" s="161">
        <f t="shared" si="4"/>
        <v>0</v>
      </c>
      <c r="AF8" s="162"/>
      <c r="AG8" s="163" t="s">
        <v>51</v>
      </c>
      <c r="AH8" s="164"/>
      <c r="AI8" s="165">
        <f t="shared" si="5"/>
        <v>0</v>
      </c>
    </row>
    <row r="9" spans="1:35" s="40" customFormat="1" ht="26.25" customHeight="1">
      <c r="A9" s="27">
        <v>5.2083333333333336E-2</v>
      </c>
      <c r="B9" s="166" t="s">
        <v>78</v>
      </c>
      <c r="C9" s="29">
        <v>4387</v>
      </c>
      <c r="D9" s="30">
        <v>4393</v>
      </c>
      <c r="E9" s="31">
        <f t="shared" si="0"/>
        <v>7</v>
      </c>
      <c r="F9" s="32">
        <v>0</v>
      </c>
      <c r="G9" s="32">
        <v>3</v>
      </c>
      <c r="H9" s="33">
        <f t="shared" si="1"/>
        <v>4</v>
      </c>
      <c r="I9" s="167">
        <f>4+3</f>
        <v>7</v>
      </c>
      <c r="J9" s="35">
        <f t="shared" si="2"/>
        <v>0</v>
      </c>
      <c r="K9" s="168">
        <v>5</v>
      </c>
      <c r="L9" s="37">
        <v>0</v>
      </c>
      <c r="M9" s="38">
        <v>0</v>
      </c>
      <c r="N9" s="92">
        <v>1</v>
      </c>
      <c r="O9" s="108">
        <v>1</v>
      </c>
      <c r="P9" s="37">
        <v>0</v>
      </c>
      <c r="Q9" s="39">
        <v>0</v>
      </c>
      <c r="R9" s="239" t="s">
        <v>81</v>
      </c>
      <c r="S9" s="240"/>
      <c r="T9" s="240"/>
      <c r="U9" s="240"/>
      <c r="V9" s="241"/>
      <c r="W9" s="46" t="s">
        <v>18</v>
      </c>
      <c r="X9" s="154"/>
      <c r="Y9" s="155" t="s">
        <v>51</v>
      </c>
      <c r="Z9" s="156"/>
      <c r="AA9" s="157">
        <f t="shared" si="3"/>
        <v>0</v>
      </c>
      <c r="AB9" s="158"/>
      <c r="AC9" s="159" t="s">
        <v>51</v>
      </c>
      <c r="AD9" s="160"/>
      <c r="AE9" s="161">
        <f t="shared" si="4"/>
        <v>0</v>
      </c>
      <c r="AF9" s="162"/>
      <c r="AG9" s="163" t="s">
        <v>51</v>
      </c>
      <c r="AH9" s="164"/>
      <c r="AI9" s="165">
        <f t="shared" si="5"/>
        <v>0</v>
      </c>
    </row>
    <row r="10" spans="1:35" s="40" customFormat="1" ht="26.25" customHeight="1">
      <c r="A10" s="27">
        <v>6.25E-2</v>
      </c>
      <c r="B10" s="166" t="s">
        <v>82</v>
      </c>
      <c r="C10" s="29">
        <v>4394</v>
      </c>
      <c r="D10" s="30">
        <v>4397</v>
      </c>
      <c r="E10" s="31">
        <f t="shared" si="0"/>
        <v>4</v>
      </c>
      <c r="F10" s="32">
        <v>0</v>
      </c>
      <c r="G10" s="32">
        <v>0</v>
      </c>
      <c r="H10" s="33">
        <f t="shared" si="1"/>
        <v>4</v>
      </c>
      <c r="I10" s="167">
        <f>4+0</f>
        <v>4</v>
      </c>
      <c r="J10" s="35">
        <f t="shared" si="2"/>
        <v>0</v>
      </c>
      <c r="K10" s="168">
        <v>1</v>
      </c>
      <c r="L10" s="37">
        <v>0</v>
      </c>
      <c r="M10" s="38">
        <v>1</v>
      </c>
      <c r="N10" s="92">
        <v>2</v>
      </c>
      <c r="O10" s="108">
        <v>0</v>
      </c>
      <c r="P10" s="37">
        <v>0</v>
      </c>
      <c r="Q10" s="39">
        <v>0</v>
      </c>
      <c r="R10" s="242" t="s">
        <v>83</v>
      </c>
      <c r="S10" s="243"/>
      <c r="T10" s="243"/>
      <c r="U10" s="243"/>
      <c r="V10" s="244"/>
      <c r="W10" s="46" t="s">
        <v>18</v>
      </c>
      <c r="X10" s="154"/>
      <c r="Y10" s="155" t="s">
        <v>51</v>
      </c>
      <c r="Z10" s="156"/>
      <c r="AA10" s="157">
        <f t="shared" si="3"/>
        <v>0</v>
      </c>
      <c r="AB10" s="158"/>
      <c r="AC10" s="159" t="s">
        <v>51</v>
      </c>
      <c r="AD10" s="160"/>
      <c r="AE10" s="161">
        <f t="shared" si="4"/>
        <v>0</v>
      </c>
      <c r="AF10" s="162"/>
      <c r="AG10" s="163" t="s">
        <v>51</v>
      </c>
      <c r="AH10" s="164"/>
      <c r="AI10" s="165">
        <f t="shared" si="5"/>
        <v>0</v>
      </c>
    </row>
    <row r="11" spans="1:35" s="40" customFormat="1" ht="26.25" customHeight="1">
      <c r="A11" s="27">
        <v>8.3333333333333329E-2</v>
      </c>
      <c r="B11" s="166" t="s">
        <v>61</v>
      </c>
      <c r="C11" s="29">
        <v>4398</v>
      </c>
      <c r="D11" s="30">
        <v>4416</v>
      </c>
      <c r="E11" s="31">
        <f t="shared" si="0"/>
        <v>19</v>
      </c>
      <c r="F11" s="32">
        <v>1</v>
      </c>
      <c r="G11" s="32">
        <v>4</v>
      </c>
      <c r="H11" s="33">
        <f t="shared" si="1"/>
        <v>14</v>
      </c>
      <c r="I11" s="167">
        <f>14+4</f>
        <v>18</v>
      </c>
      <c r="J11" s="35">
        <f t="shared" si="2"/>
        <v>0</v>
      </c>
      <c r="K11" s="168">
        <v>9</v>
      </c>
      <c r="L11" s="37">
        <v>0</v>
      </c>
      <c r="M11" s="38">
        <v>1</v>
      </c>
      <c r="N11" s="92">
        <v>5</v>
      </c>
      <c r="O11" s="108">
        <v>3</v>
      </c>
      <c r="P11" s="37">
        <v>0</v>
      </c>
      <c r="Q11" s="39">
        <v>0</v>
      </c>
      <c r="R11" s="245"/>
      <c r="S11" s="246"/>
      <c r="T11" s="246"/>
      <c r="U11" s="246"/>
      <c r="V11" s="247"/>
      <c r="W11" s="46" t="s">
        <v>18</v>
      </c>
      <c r="X11" s="154"/>
      <c r="Y11" s="155" t="s">
        <v>51</v>
      </c>
      <c r="Z11" s="156"/>
      <c r="AA11" s="157">
        <f t="shared" si="3"/>
        <v>0</v>
      </c>
      <c r="AB11" s="158"/>
      <c r="AC11" s="159" t="s">
        <v>51</v>
      </c>
      <c r="AD11" s="160"/>
      <c r="AE11" s="161">
        <f t="shared" si="4"/>
        <v>0</v>
      </c>
      <c r="AF11" s="162"/>
      <c r="AG11" s="163" t="s">
        <v>51</v>
      </c>
      <c r="AH11" s="164"/>
      <c r="AI11" s="165">
        <f t="shared" si="5"/>
        <v>0</v>
      </c>
    </row>
    <row r="12" spans="1:35" s="40" customFormat="1" ht="26.25" customHeight="1">
      <c r="A12" s="27">
        <v>0.10416666666666667</v>
      </c>
      <c r="B12" s="166" t="s">
        <v>78</v>
      </c>
      <c r="C12" s="29">
        <v>4417</v>
      </c>
      <c r="D12" s="30">
        <v>4438</v>
      </c>
      <c r="E12" s="31">
        <f t="shared" si="0"/>
        <v>22</v>
      </c>
      <c r="F12" s="176">
        <v>2</v>
      </c>
      <c r="G12" s="32">
        <v>5</v>
      </c>
      <c r="H12" s="33">
        <f t="shared" si="1"/>
        <v>15</v>
      </c>
      <c r="I12" s="167">
        <f>15+5</f>
        <v>20</v>
      </c>
      <c r="J12" s="35">
        <f t="shared" si="2"/>
        <v>0</v>
      </c>
      <c r="K12" s="168">
        <v>12</v>
      </c>
      <c r="L12" s="37">
        <v>0</v>
      </c>
      <c r="M12" s="38">
        <v>0</v>
      </c>
      <c r="N12" s="92">
        <v>6</v>
      </c>
      <c r="O12" s="108">
        <v>2</v>
      </c>
      <c r="P12" s="37">
        <v>0</v>
      </c>
      <c r="Q12" s="39">
        <v>0</v>
      </c>
      <c r="R12" s="239" t="s">
        <v>81</v>
      </c>
      <c r="S12" s="240"/>
      <c r="T12" s="240"/>
      <c r="U12" s="240"/>
      <c r="V12" s="241"/>
      <c r="W12" s="46" t="s">
        <v>18</v>
      </c>
      <c r="X12" s="154"/>
      <c r="Y12" s="155" t="s">
        <v>51</v>
      </c>
      <c r="Z12" s="156"/>
      <c r="AA12" s="157">
        <f t="shared" si="3"/>
        <v>0</v>
      </c>
      <c r="AB12" s="158"/>
      <c r="AC12" s="159" t="s">
        <v>51</v>
      </c>
      <c r="AD12" s="160"/>
      <c r="AE12" s="161">
        <f t="shared" si="4"/>
        <v>0</v>
      </c>
      <c r="AF12" s="162"/>
      <c r="AG12" s="163" t="s">
        <v>51</v>
      </c>
      <c r="AH12" s="164"/>
      <c r="AI12" s="165">
        <f t="shared" si="5"/>
        <v>0</v>
      </c>
    </row>
    <row r="13" spans="1:35" s="40" customFormat="1" ht="26.25" customHeight="1">
      <c r="A13" s="27">
        <v>0.125</v>
      </c>
      <c r="B13" s="166" t="s">
        <v>84</v>
      </c>
      <c r="C13" s="29">
        <v>4439</v>
      </c>
      <c r="D13" s="30">
        <v>4453</v>
      </c>
      <c r="E13" s="31">
        <f t="shared" si="0"/>
        <v>15</v>
      </c>
      <c r="F13" s="177">
        <v>0</v>
      </c>
      <c r="G13" s="32">
        <v>6</v>
      </c>
      <c r="H13" s="33">
        <f t="shared" si="1"/>
        <v>9</v>
      </c>
      <c r="I13" s="167">
        <f>10+6</f>
        <v>16</v>
      </c>
      <c r="J13" s="35">
        <f t="shared" si="2"/>
        <v>0</v>
      </c>
      <c r="K13" s="168">
        <v>5</v>
      </c>
      <c r="L13" s="195">
        <v>8</v>
      </c>
      <c r="M13" s="38">
        <v>0</v>
      </c>
      <c r="N13" s="92">
        <v>2</v>
      </c>
      <c r="O13" s="108">
        <v>0</v>
      </c>
      <c r="P13" s="37">
        <v>0</v>
      </c>
      <c r="Q13" s="39">
        <v>1</v>
      </c>
      <c r="R13" s="221" t="s">
        <v>85</v>
      </c>
      <c r="S13" s="222"/>
      <c r="T13" s="222"/>
      <c r="U13" s="222"/>
      <c r="V13" s="223"/>
      <c r="W13" s="46" t="s">
        <v>18</v>
      </c>
      <c r="X13" s="154"/>
      <c r="Y13" s="155" t="s">
        <v>51</v>
      </c>
      <c r="Z13" s="156"/>
      <c r="AA13" s="157">
        <f t="shared" si="3"/>
        <v>0</v>
      </c>
      <c r="AB13" s="158"/>
      <c r="AC13" s="159" t="s">
        <v>51</v>
      </c>
      <c r="AD13" s="160"/>
      <c r="AE13" s="161">
        <f t="shared" si="4"/>
        <v>0</v>
      </c>
      <c r="AF13" s="162"/>
      <c r="AG13" s="163" t="s">
        <v>51</v>
      </c>
      <c r="AH13" s="164"/>
      <c r="AI13" s="165">
        <f t="shared" si="5"/>
        <v>0</v>
      </c>
    </row>
    <row r="14" spans="1:35" s="40" customFormat="1" ht="26.25" customHeight="1">
      <c r="A14" s="27">
        <v>0.16666666666666666</v>
      </c>
      <c r="B14" s="166" t="s">
        <v>61</v>
      </c>
      <c r="C14" s="29">
        <v>4454</v>
      </c>
      <c r="D14" s="30">
        <v>4462</v>
      </c>
      <c r="E14" s="31">
        <f t="shared" si="0"/>
        <v>9</v>
      </c>
      <c r="F14" s="32">
        <v>0</v>
      </c>
      <c r="G14" s="32">
        <v>1</v>
      </c>
      <c r="H14" s="33">
        <f t="shared" si="1"/>
        <v>8</v>
      </c>
      <c r="I14" s="167">
        <f>8+1</f>
        <v>9</v>
      </c>
      <c r="J14" s="35">
        <f t="shared" si="2"/>
        <v>0</v>
      </c>
      <c r="K14" s="168">
        <v>2</v>
      </c>
      <c r="L14" s="37">
        <v>0</v>
      </c>
      <c r="M14" s="38">
        <v>0</v>
      </c>
      <c r="N14" s="92">
        <v>6</v>
      </c>
      <c r="O14" s="108">
        <v>1</v>
      </c>
      <c r="P14" s="37">
        <v>0</v>
      </c>
      <c r="Q14" s="39">
        <v>0</v>
      </c>
      <c r="R14" s="245"/>
      <c r="S14" s="246"/>
      <c r="T14" s="246"/>
      <c r="U14" s="246"/>
      <c r="V14" s="247"/>
      <c r="W14" s="46" t="s">
        <v>18</v>
      </c>
      <c r="X14" s="154"/>
      <c r="Y14" s="155" t="s">
        <v>51</v>
      </c>
      <c r="Z14" s="156"/>
      <c r="AA14" s="157">
        <f t="shared" si="3"/>
        <v>0</v>
      </c>
      <c r="AB14" s="158"/>
      <c r="AC14" s="159" t="s">
        <v>51</v>
      </c>
      <c r="AD14" s="160"/>
      <c r="AE14" s="161">
        <f t="shared" si="4"/>
        <v>0</v>
      </c>
      <c r="AF14" s="162"/>
      <c r="AG14" s="163" t="s">
        <v>51</v>
      </c>
      <c r="AH14" s="164"/>
      <c r="AI14" s="165">
        <f t="shared" si="5"/>
        <v>0</v>
      </c>
    </row>
    <row r="15" spans="1:35" s="40" customFormat="1" ht="26.25" customHeight="1">
      <c r="A15" s="27">
        <v>0.1875</v>
      </c>
      <c r="B15" s="166" t="s">
        <v>78</v>
      </c>
      <c r="C15" s="29">
        <v>4463</v>
      </c>
      <c r="D15" s="30">
        <v>4469</v>
      </c>
      <c r="E15" s="31">
        <f t="shared" si="0"/>
        <v>7</v>
      </c>
      <c r="F15" s="32">
        <v>0</v>
      </c>
      <c r="G15" s="32">
        <v>0</v>
      </c>
      <c r="H15" s="33">
        <f t="shared" si="1"/>
        <v>7</v>
      </c>
      <c r="I15" s="167">
        <f>7+0</f>
        <v>7</v>
      </c>
      <c r="J15" s="35">
        <f t="shared" si="2"/>
        <v>0</v>
      </c>
      <c r="K15" s="168">
        <v>1</v>
      </c>
      <c r="L15" s="37">
        <v>0</v>
      </c>
      <c r="M15" s="38">
        <v>3</v>
      </c>
      <c r="N15" s="92">
        <v>3</v>
      </c>
      <c r="O15" s="108">
        <v>0</v>
      </c>
      <c r="P15" s="37">
        <v>0</v>
      </c>
      <c r="Q15" s="39">
        <v>0</v>
      </c>
      <c r="R15" s="239" t="s">
        <v>81</v>
      </c>
      <c r="S15" s="240"/>
      <c r="T15" s="240"/>
      <c r="U15" s="240"/>
      <c r="V15" s="241"/>
      <c r="W15" s="46" t="s">
        <v>18</v>
      </c>
      <c r="X15" s="154"/>
      <c r="Y15" s="155" t="s">
        <v>51</v>
      </c>
      <c r="Z15" s="156"/>
      <c r="AA15" s="157">
        <f t="shared" si="3"/>
        <v>0</v>
      </c>
      <c r="AB15" s="158"/>
      <c r="AC15" s="159" t="s">
        <v>51</v>
      </c>
      <c r="AD15" s="160"/>
      <c r="AE15" s="161">
        <f t="shared" si="4"/>
        <v>0</v>
      </c>
      <c r="AF15" s="162"/>
      <c r="AG15" s="163" t="s">
        <v>51</v>
      </c>
      <c r="AH15" s="164"/>
      <c r="AI15" s="165">
        <f t="shared" si="5"/>
        <v>0</v>
      </c>
    </row>
    <row r="16" spans="1:35" s="40" customFormat="1" ht="26.25" customHeight="1">
      <c r="A16" s="27"/>
      <c r="B16" s="28"/>
      <c r="C16" s="29"/>
      <c r="D16" s="30"/>
      <c r="E16" s="31">
        <f t="shared" ref="E16:E57" si="6">IF(ISBLANK(D16),0,(D16-C16+1))</f>
        <v>0</v>
      </c>
      <c r="F16" s="32"/>
      <c r="G16" s="32"/>
      <c r="H16" s="33">
        <f t="shared" ref="H16:H18" si="7">E16-G16-F16</f>
        <v>0</v>
      </c>
      <c r="I16" s="34"/>
      <c r="J16" s="35">
        <f t="shared" ref="J16:J58" si="8">IF(ISBLANK(I16),-90,(-((I16)-(SUM(L16:Q16,K16)))))</f>
        <v>-90</v>
      </c>
      <c r="K16" s="36"/>
      <c r="L16" s="37"/>
      <c r="M16" s="38"/>
      <c r="N16" s="92"/>
      <c r="O16" s="108"/>
      <c r="P16" s="37"/>
      <c r="Q16" s="39"/>
      <c r="R16" s="201"/>
      <c r="S16" s="202"/>
      <c r="T16" s="202"/>
      <c r="U16" s="202"/>
      <c r="V16" s="203"/>
      <c r="W16" s="46" t="s">
        <v>18</v>
      </c>
      <c r="X16" s="154"/>
      <c r="Y16" s="155" t="s">
        <v>51</v>
      </c>
      <c r="Z16" s="156"/>
      <c r="AA16" s="157">
        <f t="shared" ref="AA16:AA36" si="9">X16+Z16</f>
        <v>0</v>
      </c>
      <c r="AB16" s="158"/>
      <c r="AC16" s="159" t="s">
        <v>51</v>
      </c>
      <c r="AD16" s="160"/>
      <c r="AE16" s="161">
        <f t="shared" ref="AE16:AE37" si="10">AB16+AD16</f>
        <v>0</v>
      </c>
      <c r="AF16" s="162"/>
      <c r="AG16" s="163" t="s">
        <v>51</v>
      </c>
      <c r="AH16" s="164"/>
      <c r="AI16" s="165">
        <f t="shared" ref="AI16:AI37" si="11">AF16+AH16</f>
        <v>0</v>
      </c>
    </row>
    <row r="17" spans="1:35" s="40" customFormat="1" ht="26.25" customHeight="1">
      <c r="A17" s="27"/>
      <c r="B17" s="28"/>
      <c r="C17" s="29"/>
      <c r="D17" s="30"/>
      <c r="E17" s="31">
        <f t="shared" si="6"/>
        <v>0</v>
      </c>
      <c r="F17" s="32"/>
      <c r="G17" s="32"/>
      <c r="H17" s="33">
        <f t="shared" si="7"/>
        <v>0</v>
      </c>
      <c r="I17" s="34"/>
      <c r="J17" s="35">
        <f t="shared" si="8"/>
        <v>-90</v>
      </c>
      <c r="K17" s="36"/>
      <c r="L17" s="37"/>
      <c r="M17" s="38"/>
      <c r="N17" s="92"/>
      <c r="O17" s="108"/>
      <c r="P17" s="37"/>
      <c r="Q17" s="39"/>
      <c r="R17" s="201"/>
      <c r="S17" s="202"/>
      <c r="T17" s="202"/>
      <c r="U17" s="202"/>
      <c r="V17" s="203"/>
      <c r="W17" s="46" t="s">
        <v>18</v>
      </c>
      <c r="X17" s="154"/>
      <c r="Y17" s="155" t="s">
        <v>51</v>
      </c>
      <c r="Z17" s="156"/>
      <c r="AA17" s="157">
        <f t="shared" si="9"/>
        <v>0</v>
      </c>
      <c r="AB17" s="158"/>
      <c r="AC17" s="159" t="s">
        <v>51</v>
      </c>
      <c r="AD17" s="160"/>
      <c r="AE17" s="161">
        <f t="shared" si="10"/>
        <v>0</v>
      </c>
      <c r="AF17" s="162"/>
      <c r="AG17" s="163" t="s">
        <v>51</v>
      </c>
      <c r="AH17" s="164"/>
      <c r="AI17" s="165">
        <f t="shared" si="11"/>
        <v>0</v>
      </c>
    </row>
    <row r="18" spans="1:35" s="40" customFormat="1" ht="26.25" customHeight="1">
      <c r="A18" s="27"/>
      <c r="B18" s="28"/>
      <c r="C18" s="29"/>
      <c r="D18" s="30"/>
      <c r="E18" s="31">
        <f t="shared" si="6"/>
        <v>0</v>
      </c>
      <c r="F18" s="32"/>
      <c r="G18" s="32"/>
      <c r="H18" s="33">
        <f t="shared" si="7"/>
        <v>0</v>
      </c>
      <c r="I18" s="34"/>
      <c r="J18" s="35">
        <f t="shared" si="8"/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46" t="s">
        <v>18</v>
      </c>
      <c r="X18" s="154"/>
      <c r="Y18" s="155" t="s">
        <v>51</v>
      </c>
      <c r="Z18" s="156"/>
      <c r="AA18" s="157">
        <f t="shared" si="9"/>
        <v>0</v>
      </c>
      <c r="AB18" s="158"/>
      <c r="AC18" s="159" t="s">
        <v>51</v>
      </c>
      <c r="AD18" s="160"/>
      <c r="AE18" s="161">
        <f t="shared" si="10"/>
        <v>0</v>
      </c>
      <c r="AF18" s="162"/>
      <c r="AG18" s="163" t="s">
        <v>51</v>
      </c>
      <c r="AH18" s="164"/>
      <c r="AI18" s="165">
        <f t="shared" si="11"/>
        <v>0</v>
      </c>
    </row>
    <row r="19" spans="1:35" s="40" customFormat="1" ht="26.25" customHeight="1">
      <c r="A19" s="27"/>
      <c r="B19" s="28"/>
      <c r="C19" s="29"/>
      <c r="D19" s="30"/>
      <c r="E19" s="31">
        <f t="shared" si="6"/>
        <v>0</v>
      </c>
      <c r="F19" s="32"/>
      <c r="G19" s="32"/>
      <c r="H19" s="33">
        <f>E19-G19-F19</f>
        <v>0</v>
      </c>
      <c r="I19" s="34"/>
      <c r="J19" s="35">
        <f t="shared" si="8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46" t="s">
        <v>18</v>
      </c>
      <c r="X19" s="154"/>
      <c r="Y19" s="155" t="s">
        <v>51</v>
      </c>
      <c r="Z19" s="156"/>
      <c r="AA19" s="157">
        <f t="shared" si="9"/>
        <v>0</v>
      </c>
      <c r="AB19" s="158"/>
      <c r="AC19" s="159" t="s">
        <v>51</v>
      </c>
      <c r="AD19" s="160"/>
      <c r="AE19" s="161">
        <f t="shared" si="10"/>
        <v>0</v>
      </c>
      <c r="AF19" s="162"/>
      <c r="AG19" s="163" t="s">
        <v>51</v>
      </c>
      <c r="AH19" s="164"/>
      <c r="AI19" s="165">
        <f t="shared" si="11"/>
        <v>0</v>
      </c>
    </row>
    <row r="20" spans="1:35" s="40" customFormat="1" ht="26.25" customHeight="1">
      <c r="A20" s="27"/>
      <c r="B20" s="28"/>
      <c r="C20" s="29"/>
      <c r="D20" s="30"/>
      <c r="E20" s="31">
        <f t="shared" si="6"/>
        <v>0</v>
      </c>
      <c r="F20" s="32"/>
      <c r="G20" s="32"/>
      <c r="H20" s="33">
        <f t="shared" ref="H20:H24" si="12">E20-G20-F20</f>
        <v>0</v>
      </c>
      <c r="I20" s="34"/>
      <c r="J20" s="35">
        <f t="shared" si="8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46" t="s">
        <v>18</v>
      </c>
      <c r="X20" s="154"/>
      <c r="Y20" s="155" t="s">
        <v>51</v>
      </c>
      <c r="Z20" s="156"/>
      <c r="AA20" s="157">
        <f t="shared" si="9"/>
        <v>0</v>
      </c>
      <c r="AB20" s="158"/>
      <c r="AC20" s="159" t="s">
        <v>51</v>
      </c>
      <c r="AD20" s="160"/>
      <c r="AE20" s="161">
        <f t="shared" si="10"/>
        <v>0</v>
      </c>
      <c r="AF20" s="162"/>
      <c r="AG20" s="163" t="s">
        <v>51</v>
      </c>
      <c r="AH20" s="164"/>
      <c r="AI20" s="165">
        <f t="shared" si="11"/>
        <v>0</v>
      </c>
    </row>
    <row r="21" spans="1:35" s="40" customFormat="1" ht="26.25" customHeight="1">
      <c r="A21" s="27"/>
      <c r="B21" s="28"/>
      <c r="C21" s="29"/>
      <c r="D21" s="30"/>
      <c r="E21" s="31">
        <f t="shared" si="6"/>
        <v>0</v>
      </c>
      <c r="F21" s="32"/>
      <c r="G21" s="32"/>
      <c r="H21" s="33">
        <f t="shared" si="12"/>
        <v>0</v>
      </c>
      <c r="I21" s="34"/>
      <c r="J21" s="35">
        <f t="shared" si="8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46" t="s">
        <v>18</v>
      </c>
      <c r="X21" s="154"/>
      <c r="Y21" s="155" t="s">
        <v>51</v>
      </c>
      <c r="Z21" s="156"/>
      <c r="AA21" s="157">
        <f t="shared" si="9"/>
        <v>0</v>
      </c>
      <c r="AB21" s="158"/>
      <c r="AC21" s="159" t="s">
        <v>51</v>
      </c>
      <c r="AD21" s="160"/>
      <c r="AE21" s="161">
        <f t="shared" si="10"/>
        <v>0</v>
      </c>
      <c r="AF21" s="162"/>
      <c r="AG21" s="163" t="s">
        <v>51</v>
      </c>
      <c r="AH21" s="164"/>
      <c r="AI21" s="165">
        <f t="shared" si="11"/>
        <v>0</v>
      </c>
    </row>
    <row r="22" spans="1:35" s="40" customFormat="1" ht="26.25" customHeight="1">
      <c r="A22" s="27"/>
      <c r="B22" s="28"/>
      <c r="C22" s="29"/>
      <c r="D22" s="30"/>
      <c r="E22" s="31">
        <f t="shared" si="6"/>
        <v>0</v>
      </c>
      <c r="F22" s="32"/>
      <c r="G22" s="32"/>
      <c r="H22" s="33">
        <f t="shared" si="12"/>
        <v>0</v>
      </c>
      <c r="I22" s="34"/>
      <c r="J22" s="35">
        <f t="shared" si="8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6" t="s">
        <v>18</v>
      </c>
      <c r="X22" s="154"/>
      <c r="Y22" s="155" t="s">
        <v>51</v>
      </c>
      <c r="Z22" s="156"/>
      <c r="AA22" s="157">
        <f t="shared" si="9"/>
        <v>0</v>
      </c>
      <c r="AB22" s="158"/>
      <c r="AC22" s="159" t="s">
        <v>51</v>
      </c>
      <c r="AD22" s="160"/>
      <c r="AE22" s="161">
        <f t="shared" si="10"/>
        <v>0</v>
      </c>
      <c r="AF22" s="162"/>
      <c r="AG22" s="163" t="s">
        <v>51</v>
      </c>
      <c r="AH22" s="164"/>
      <c r="AI22" s="165">
        <f t="shared" si="11"/>
        <v>0</v>
      </c>
    </row>
    <row r="23" spans="1:35" s="40" customFormat="1" ht="26.25" customHeight="1">
      <c r="A23" s="27"/>
      <c r="B23" s="28"/>
      <c r="C23" s="29"/>
      <c r="D23" s="30"/>
      <c r="E23" s="31">
        <f t="shared" si="6"/>
        <v>0</v>
      </c>
      <c r="F23" s="32"/>
      <c r="G23" s="32"/>
      <c r="H23" s="33">
        <f t="shared" si="12"/>
        <v>0</v>
      </c>
      <c r="I23" s="34"/>
      <c r="J23" s="35">
        <f t="shared" si="8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6" t="s">
        <v>18</v>
      </c>
      <c r="X23" s="154"/>
      <c r="Y23" s="155" t="s">
        <v>51</v>
      </c>
      <c r="Z23" s="156"/>
      <c r="AA23" s="157">
        <f t="shared" si="9"/>
        <v>0</v>
      </c>
      <c r="AB23" s="158"/>
      <c r="AC23" s="159" t="s">
        <v>51</v>
      </c>
      <c r="AD23" s="160"/>
      <c r="AE23" s="161">
        <f t="shared" si="10"/>
        <v>0</v>
      </c>
      <c r="AF23" s="162"/>
      <c r="AG23" s="163" t="s">
        <v>51</v>
      </c>
      <c r="AH23" s="164"/>
      <c r="AI23" s="165">
        <f t="shared" si="11"/>
        <v>0</v>
      </c>
    </row>
    <row r="24" spans="1:35" s="40" customFormat="1" ht="26.25" customHeight="1">
      <c r="A24" s="27"/>
      <c r="B24" s="28"/>
      <c r="C24" s="29"/>
      <c r="D24" s="30"/>
      <c r="E24" s="31">
        <f t="shared" si="6"/>
        <v>0</v>
      </c>
      <c r="F24" s="32"/>
      <c r="G24" s="32"/>
      <c r="H24" s="33">
        <f t="shared" si="12"/>
        <v>0</v>
      </c>
      <c r="I24" s="34"/>
      <c r="J24" s="35">
        <f t="shared" si="8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6" t="s">
        <v>18</v>
      </c>
      <c r="X24" s="154"/>
      <c r="Y24" s="155" t="s">
        <v>51</v>
      </c>
      <c r="Z24" s="156"/>
      <c r="AA24" s="157">
        <f t="shared" si="9"/>
        <v>0</v>
      </c>
      <c r="AB24" s="158"/>
      <c r="AC24" s="159" t="s">
        <v>51</v>
      </c>
      <c r="AD24" s="160"/>
      <c r="AE24" s="161">
        <f t="shared" si="10"/>
        <v>0</v>
      </c>
      <c r="AF24" s="162"/>
      <c r="AG24" s="163" t="s">
        <v>51</v>
      </c>
      <c r="AH24" s="164"/>
      <c r="AI24" s="165">
        <f t="shared" si="11"/>
        <v>0</v>
      </c>
    </row>
    <row r="25" spans="1:35" s="40" customFormat="1" ht="26.25" customHeight="1">
      <c r="A25" s="27"/>
      <c r="B25" s="28"/>
      <c r="C25" s="29"/>
      <c r="D25" s="30"/>
      <c r="E25" s="31">
        <f t="shared" si="6"/>
        <v>0</v>
      </c>
      <c r="F25" s="32"/>
      <c r="G25" s="32"/>
      <c r="H25" s="33">
        <f>E25-G25-F25</f>
        <v>0</v>
      </c>
      <c r="I25" s="34"/>
      <c r="J25" s="35">
        <f t="shared" si="8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6" t="s">
        <v>18</v>
      </c>
      <c r="X25" s="154"/>
      <c r="Y25" s="155" t="s">
        <v>51</v>
      </c>
      <c r="Z25" s="156"/>
      <c r="AA25" s="157">
        <f t="shared" si="9"/>
        <v>0</v>
      </c>
      <c r="AB25" s="158"/>
      <c r="AC25" s="159" t="s">
        <v>51</v>
      </c>
      <c r="AD25" s="160"/>
      <c r="AE25" s="161">
        <f t="shared" si="10"/>
        <v>0</v>
      </c>
      <c r="AF25" s="162"/>
      <c r="AG25" s="163" t="s">
        <v>51</v>
      </c>
      <c r="AH25" s="164"/>
      <c r="AI25" s="165">
        <f t="shared" si="11"/>
        <v>0</v>
      </c>
    </row>
    <row r="26" spans="1:35" s="40" customFormat="1" ht="26.25" customHeight="1">
      <c r="A26" s="27"/>
      <c r="B26" s="28"/>
      <c r="C26" s="29"/>
      <c r="D26" s="30"/>
      <c r="E26" s="31">
        <f t="shared" si="6"/>
        <v>0</v>
      </c>
      <c r="F26" s="32"/>
      <c r="G26" s="32"/>
      <c r="H26" s="33">
        <f t="shared" ref="H26:H34" si="13">E26-G26-F26</f>
        <v>0</v>
      </c>
      <c r="I26" s="34"/>
      <c r="J26" s="35">
        <f t="shared" si="8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6" t="s">
        <v>18</v>
      </c>
      <c r="X26" s="154"/>
      <c r="Y26" s="155" t="s">
        <v>51</v>
      </c>
      <c r="Z26" s="156"/>
      <c r="AA26" s="157">
        <f t="shared" si="9"/>
        <v>0</v>
      </c>
      <c r="AB26" s="158"/>
      <c r="AC26" s="159" t="s">
        <v>51</v>
      </c>
      <c r="AD26" s="160"/>
      <c r="AE26" s="161">
        <f t="shared" si="10"/>
        <v>0</v>
      </c>
      <c r="AF26" s="162"/>
      <c r="AG26" s="163" t="s">
        <v>51</v>
      </c>
      <c r="AH26" s="164"/>
      <c r="AI26" s="165">
        <f t="shared" si="11"/>
        <v>0</v>
      </c>
    </row>
    <row r="27" spans="1:35" s="40" customFormat="1" ht="26.25" customHeight="1">
      <c r="A27" s="27"/>
      <c r="B27" s="28"/>
      <c r="C27" s="29"/>
      <c r="D27" s="30"/>
      <c r="E27" s="31">
        <f t="shared" si="6"/>
        <v>0</v>
      </c>
      <c r="F27" s="32"/>
      <c r="G27" s="32"/>
      <c r="H27" s="33">
        <f t="shared" si="13"/>
        <v>0</v>
      </c>
      <c r="I27" s="34"/>
      <c r="J27" s="35">
        <f t="shared" si="8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6" t="s">
        <v>18</v>
      </c>
      <c r="X27" s="154"/>
      <c r="Y27" s="155" t="s">
        <v>51</v>
      </c>
      <c r="Z27" s="156"/>
      <c r="AA27" s="157">
        <f t="shared" si="9"/>
        <v>0</v>
      </c>
      <c r="AB27" s="158"/>
      <c r="AC27" s="159" t="s">
        <v>51</v>
      </c>
      <c r="AD27" s="160"/>
      <c r="AE27" s="161">
        <f t="shared" si="10"/>
        <v>0</v>
      </c>
      <c r="AF27" s="162"/>
      <c r="AG27" s="163" t="s">
        <v>51</v>
      </c>
      <c r="AH27" s="164"/>
      <c r="AI27" s="165">
        <f t="shared" si="11"/>
        <v>0</v>
      </c>
    </row>
    <row r="28" spans="1:35" s="40" customFormat="1" ht="26.25" customHeight="1">
      <c r="A28" s="27"/>
      <c r="B28" s="28"/>
      <c r="C28" s="29"/>
      <c r="D28" s="30"/>
      <c r="E28" s="31">
        <f t="shared" si="6"/>
        <v>0</v>
      </c>
      <c r="F28" s="32"/>
      <c r="G28" s="32"/>
      <c r="H28" s="33">
        <f t="shared" si="13"/>
        <v>0</v>
      </c>
      <c r="I28" s="34"/>
      <c r="J28" s="35">
        <f t="shared" si="8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6" t="s">
        <v>18</v>
      </c>
      <c r="X28" s="154"/>
      <c r="Y28" s="155" t="s">
        <v>51</v>
      </c>
      <c r="Z28" s="156"/>
      <c r="AA28" s="157">
        <f t="shared" si="9"/>
        <v>0</v>
      </c>
      <c r="AB28" s="158"/>
      <c r="AC28" s="159" t="s">
        <v>51</v>
      </c>
      <c r="AD28" s="160"/>
      <c r="AE28" s="161">
        <f t="shared" si="10"/>
        <v>0</v>
      </c>
      <c r="AF28" s="162"/>
      <c r="AG28" s="163" t="s">
        <v>51</v>
      </c>
      <c r="AH28" s="164"/>
      <c r="AI28" s="165">
        <f t="shared" si="11"/>
        <v>0</v>
      </c>
    </row>
    <row r="29" spans="1:35" s="40" customFormat="1" ht="26.25" customHeight="1">
      <c r="A29" s="27"/>
      <c r="B29" s="28"/>
      <c r="C29" s="29"/>
      <c r="D29" s="30"/>
      <c r="E29" s="31">
        <f t="shared" si="6"/>
        <v>0</v>
      </c>
      <c r="F29" s="32"/>
      <c r="G29" s="32"/>
      <c r="H29" s="33">
        <f t="shared" si="13"/>
        <v>0</v>
      </c>
      <c r="I29" s="34"/>
      <c r="J29" s="35">
        <f t="shared" si="8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6" t="s">
        <v>18</v>
      </c>
      <c r="X29" s="154"/>
      <c r="Y29" s="155" t="s">
        <v>51</v>
      </c>
      <c r="Z29" s="156"/>
      <c r="AA29" s="157">
        <f t="shared" si="9"/>
        <v>0</v>
      </c>
      <c r="AB29" s="158"/>
      <c r="AC29" s="159" t="s">
        <v>51</v>
      </c>
      <c r="AD29" s="160"/>
      <c r="AE29" s="161">
        <f t="shared" si="10"/>
        <v>0</v>
      </c>
      <c r="AF29" s="162"/>
      <c r="AG29" s="163" t="s">
        <v>51</v>
      </c>
      <c r="AH29" s="164"/>
      <c r="AI29" s="165">
        <f t="shared" si="11"/>
        <v>0</v>
      </c>
    </row>
    <row r="30" spans="1:35" s="40" customFormat="1" ht="26.25" customHeight="1">
      <c r="A30" s="27"/>
      <c r="B30" s="28"/>
      <c r="C30" s="29"/>
      <c r="D30" s="30"/>
      <c r="E30" s="31">
        <f t="shared" si="6"/>
        <v>0</v>
      </c>
      <c r="F30" s="32"/>
      <c r="G30" s="32"/>
      <c r="H30" s="33">
        <f t="shared" si="13"/>
        <v>0</v>
      </c>
      <c r="I30" s="34"/>
      <c r="J30" s="35">
        <f t="shared" si="8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6" t="s">
        <v>18</v>
      </c>
      <c r="X30" s="154"/>
      <c r="Y30" s="155" t="s">
        <v>51</v>
      </c>
      <c r="Z30" s="156"/>
      <c r="AA30" s="157">
        <f t="shared" si="9"/>
        <v>0</v>
      </c>
      <c r="AB30" s="158"/>
      <c r="AC30" s="159" t="s">
        <v>51</v>
      </c>
      <c r="AD30" s="160"/>
      <c r="AE30" s="161">
        <f t="shared" si="10"/>
        <v>0</v>
      </c>
      <c r="AF30" s="162"/>
      <c r="AG30" s="163" t="s">
        <v>51</v>
      </c>
      <c r="AH30" s="164"/>
      <c r="AI30" s="165">
        <f t="shared" si="11"/>
        <v>0</v>
      </c>
    </row>
    <row r="31" spans="1:35" s="40" customFormat="1" ht="26.25" customHeight="1">
      <c r="A31" s="27"/>
      <c r="B31" s="28"/>
      <c r="C31" s="29"/>
      <c r="D31" s="30"/>
      <c r="E31" s="31">
        <f t="shared" si="6"/>
        <v>0</v>
      </c>
      <c r="F31" s="32"/>
      <c r="G31" s="32"/>
      <c r="H31" s="33">
        <f t="shared" si="13"/>
        <v>0</v>
      </c>
      <c r="I31" s="34"/>
      <c r="J31" s="35">
        <f t="shared" si="8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6" t="s">
        <v>18</v>
      </c>
      <c r="X31" s="154"/>
      <c r="Y31" s="155" t="s">
        <v>51</v>
      </c>
      <c r="Z31" s="156"/>
      <c r="AA31" s="157">
        <f t="shared" si="9"/>
        <v>0</v>
      </c>
      <c r="AB31" s="158"/>
      <c r="AC31" s="159" t="s">
        <v>51</v>
      </c>
      <c r="AD31" s="160"/>
      <c r="AE31" s="161">
        <f t="shared" si="10"/>
        <v>0</v>
      </c>
      <c r="AF31" s="162"/>
      <c r="AG31" s="163" t="s">
        <v>51</v>
      </c>
      <c r="AH31" s="164"/>
      <c r="AI31" s="165">
        <f t="shared" si="11"/>
        <v>0</v>
      </c>
    </row>
    <row r="32" spans="1:35" s="40" customFormat="1" ht="26.25" customHeight="1">
      <c r="A32" s="27"/>
      <c r="B32" s="28"/>
      <c r="C32" s="29"/>
      <c r="D32" s="30"/>
      <c r="E32" s="31">
        <f t="shared" si="6"/>
        <v>0</v>
      </c>
      <c r="F32" s="32"/>
      <c r="G32" s="32"/>
      <c r="H32" s="33">
        <f t="shared" si="13"/>
        <v>0</v>
      </c>
      <c r="I32" s="34"/>
      <c r="J32" s="35">
        <f t="shared" si="8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6" t="s">
        <v>18</v>
      </c>
      <c r="X32" s="154"/>
      <c r="Y32" s="155" t="s">
        <v>51</v>
      </c>
      <c r="Z32" s="156"/>
      <c r="AA32" s="157">
        <f t="shared" si="9"/>
        <v>0</v>
      </c>
      <c r="AB32" s="158"/>
      <c r="AC32" s="159" t="s">
        <v>51</v>
      </c>
      <c r="AD32" s="160"/>
      <c r="AE32" s="161">
        <f t="shared" si="10"/>
        <v>0</v>
      </c>
      <c r="AF32" s="162"/>
      <c r="AG32" s="163" t="s">
        <v>51</v>
      </c>
      <c r="AH32" s="164"/>
      <c r="AI32" s="165">
        <f t="shared" si="11"/>
        <v>0</v>
      </c>
    </row>
    <row r="33" spans="1:35" s="40" customFormat="1" ht="26.25" customHeight="1">
      <c r="A33" s="27"/>
      <c r="B33" s="28"/>
      <c r="C33" s="29"/>
      <c r="D33" s="30"/>
      <c r="E33" s="31">
        <f t="shared" si="6"/>
        <v>0</v>
      </c>
      <c r="F33" s="32"/>
      <c r="G33" s="32"/>
      <c r="H33" s="33">
        <f t="shared" si="13"/>
        <v>0</v>
      </c>
      <c r="I33" s="34"/>
      <c r="J33" s="35">
        <f t="shared" si="8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6" t="s">
        <v>18</v>
      </c>
      <c r="X33" s="154"/>
      <c r="Y33" s="155" t="s">
        <v>51</v>
      </c>
      <c r="Z33" s="156"/>
      <c r="AA33" s="157">
        <f t="shared" si="9"/>
        <v>0</v>
      </c>
      <c r="AB33" s="158"/>
      <c r="AC33" s="159" t="s">
        <v>51</v>
      </c>
      <c r="AD33" s="160"/>
      <c r="AE33" s="161">
        <f t="shared" si="10"/>
        <v>0</v>
      </c>
      <c r="AF33" s="162"/>
      <c r="AG33" s="163" t="s">
        <v>51</v>
      </c>
      <c r="AH33" s="164"/>
      <c r="AI33" s="165">
        <f t="shared" si="11"/>
        <v>0</v>
      </c>
    </row>
    <row r="34" spans="1:35" s="40" customFormat="1" ht="26.25" customHeight="1">
      <c r="A34" s="27"/>
      <c r="B34" s="28"/>
      <c r="C34" s="29"/>
      <c r="D34" s="30"/>
      <c r="E34" s="31">
        <f t="shared" si="6"/>
        <v>0</v>
      </c>
      <c r="F34" s="32"/>
      <c r="G34" s="32"/>
      <c r="H34" s="33">
        <f t="shared" si="13"/>
        <v>0</v>
      </c>
      <c r="I34" s="34"/>
      <c r="J34" s="35">
        <f t="shared" si="8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6" t="s">
        <v>18</v>
      </c>
      <c r="X34" s="154"/>
      <c r="Y34" s="155" t="s">
        <v>51</v>
      </c>
      <c r="Z34" s="156"/>
      <c r="AA34" s="157">
        <f t="shared" si="9"/>
        <v>0</v>
      </c>
      <c r="AB34" s="158"/>
      <c r="AC34" s="159" t="s">
        <v>51</v>
      </c>
      <c r="AD34" s="160"/>
      <c r="AE34" s="161">
        <f t="shared" si="10"/>
        <v>0</v>
      </c>
      <c r="AF34" s="162"/>
      <c r="AG34" s="163" t="s">
        <v>51</v>
      </c>
      <c r="AH34" s="164"/>
      <c r="AI34" s="165">
        <f t="shared" si="11"/>
        <v>0</v>
      </c>
    </row>
    <row r="35" spans="1:35" s="40" customFormat="1" ht="26.25" customHeight="1">
      <c r="A35" s="27"/>
      <c r="B35" s="28"/>
      <c r="C35" s="29"/>
      <c r="D35" s="30"/>
      <c r="E35" s="31">
        <f t="shared" si="6"/>
        <v>0</v>
      </c>
      <c r="F35" s="32"/>
      <c r="G35" s="32"/>
      <c r="H35" s="33">
        <f>E35-G35-F35</f>
        <v>0</v>
      </c>
      <c r="I35" s="34"/>
      <c r="J35" s="35">
        <f t="shared" si="8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6" t="s">
        <v>18</v>
      </c>
      <c r="X35" s="154"/>
      <c r="Y35" s="155" t="s">
        <v>51</v>
      </c>
      <c r="Z35" s="156"/>
      <c r="AA35" s="157">
        <f t="shared" si="9"/>
        <v>0</v>
      </c>
      <c r="AB35" s="158"/>
      <c r="AC35" s="159" t="s">
        <v>51</v>
      </c>
      <c r="AD35" s="160"/>
      <c r="AE35" s="161">
        <f t="shared" si="10"/>
        <v>0</v>
      </c>
      <c r="AF35" s="162"/>
      <c r="AG35" s="163" t="s">
        <v>51</v>
      </c>
      <c r="AH35" s="164"/>
      <c r="AI35" s="165">
        <f t="shared" si="11"/>
        <v>0</v>
      </c>
    </row>
    <row r="36" spans="1:35" s="40" customFormat="1" ht="26.25" customHeight="1">
      <c r="A36" s="27"/>
      <c r="B36" s="28"/>
      <c r="C36" s="29"/>
      <c r="D36" s="30"/>
      <c r="E36" s="31">
        <f t="shared" si="6"/>
        <v>0</v>
      </c>
      <c r="F36" s="32"/>
      <c r="G36" s="32"/>
      <c r="H36" s="33">
        <f t="shared" ref="H36:H42" si="14">E36-G36-F36</f>
        <v>0</v>
      </c>
      <c r="I36" s="34"/>
      <c r="J36" s="35">
        <f t="shared" si="8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6" t="s">
        <v>18</v>
      </c>
      <c r="X36" s="154"/>
      <c r="Y36" s="155" t="s">
        <v>51</v>
      </c>
      <c r="Z36" s="156"/>
      <c r="AA36" s="157">
        <f t="shared" si="9"/>
        <v>0</v>
      </c>
      <c r="AB36" s="158"/>
      <c r="AC36" s="159" t="s">
        <v>51</v>
      </c>
      <c r="AD36" s="160"/>
      <c r="AE36" s="161">
        <f t="shared" si="10"/>
        <v>0</v>
      </c>
      <c r="AF36" s="162"/>
      <c r="AG36" s="163" t="s">
        <v>51</v>
      </c>
      <c r="AH36" s="164"/>
      <c r="AI36" s="165">
        <f t="shared" si="11"/>
        <v>0</v>
      </c>
    </row>
    <row r="37" spans="1:35" s="40" customFormat="1" ht="26.25" customHeight="1">
      <c r="A37" s="27"/>
      <c r="B37" s="28"/>
      <c r="C37" s="29"/>
      <c r="D37" s="30"/>
      <c r="E37" s="31">
        <f t="shared" si="6"/>
        <v>0</v>
      </c>
      <c r="F37" s="32"/>
      <c r="G37" s="32"/>
      <c r="H37" s="33">
        <f t="shared" si="14"/>
        <v>0</v>
      </c>
      <c r="I37" s="34"/>
      <c r="J37" s="35">
        <f t="shared" si="8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6" t="s">
        <v>18</v>
      </c>
      <c r="X37" s="154"/>
      <c r="Y37" s="155" t="s">
        <v>51</v>
      </c>
      <c r="Z37" s="156"/>
      <c r="AA37" s="157">
        <f>X37+Z37</f>
        <v>0</v>
      </c>
      <c r="AB37" s="158"/>
      <c r="AC37" s="159" t="s">
        <v>51</v>
      </c>
      <c r="AD37" s="160"/>
      <c r="AE37" s="161">
        <f t="shared" si="10"/>
        <v>0</v>
      </c>
      <c r="AF37" s="162"/>
      <c r="AG37" s="163" t="s">
        <v>51</v>
      </c>
      <c r="AH37" s="164"/>
      <c r="AI37" s="165">
        <f t="shared" si="11"/>
        <v>0</v>
      </c>
    </row>
    <row r="38" spans="1:35" s="40" customFormat="1" ht="26.25" customHeight="1">
      <c r="A38" s="27"/>
      <c r="B38" s="28"/>
      <c r="C38" s="29"/>
      <c r="D38" s="30"/>
      <c r="E38" s="31">
        <f t="shared" si="6"/>
        <v>0</v>
      </c>
      <c r="F38" s="32"/>
      <c r="G38" s="32"/>
      <c r="H38" s="33">
        <f t="shared" si="14"/>
        <v>0</v>
      </c>
      <c r="I38" s="34"/>
      <c r="J38" s="35">
        <f t="shared" si="8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6" t="s">
        <v>18</v>
      </c>
      <c r="X38" s="154"/>
      <c r="Y38" s="155" t="s">
        <v>51</v>
      </c>
      <c r="Z38" s="156"/>
      <c r="AA38" s="157">
        <f t="shared" ref="AA38:AA56" si="15">X38+Z38</f>
        <v>0</v>
      </c>
      <c r="AB38" s="158"/>
      <c r="AC38" s="159" t="s">
        <v>51</v>
      </c>
      <c r="AD38" s="160"/>
      <c r="AE38" s="161">
        <f t="shared" ref="AE38:AE56" si="16">AB38+AD38</f>
        <v>0</v>
      </c>
      <c r="AF38" s="162"/>
      <c r="AG38" s="163" t="s">
        <v>51</v>
      </c>
      <c r="AH38" s="164"/>
      <c r="AI38" s="165">
        <f t="shared" ref="AI38:AI56" si="17">AF38+AH38</f>
        <v>0</v>
      </c>
    </row>
    <row r="39" spans="1:35" s="40" customFormat="1" ht="26.25" customHeight="1">
      <c r="A39" s="27"/>
      <c r="B39" s="28"/>
      <c r="C39" s="29"/>
      <c r="D39" s="30"/>
      <c r="E39" s="31">
        <f t="shared" si="6"/>
        <v>0</v>
      </c>
      <c r="F39" s="32"/>
      <c r="G39" s="32"/>
      <c r="H39" s="33">
        <f t="shared" si="14"/>
        <v>0</v>
      </c>
      <c r="I39" s="34"/>
      <c r="J39" s="35">
        <f t="shared" si="8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6" t="s">
        <v>18</v>
      </c>
      <c r="X39" s="154"/>
      <c r="Y39" s="155" t="s">
        <v>51</v>
      </c>
      <c r="Z39" s="156"/>
      <c r="AA39" s="157">
        <f t="shared" si="15"/>
        <v>0</v>
      </c>
      <c r="AB39" s="158"/>
      <c r="AC39" s="159" t="s">
        <v>51</v>
      </c>
      <c r="AD39" s="160"/>
      <c r="AE39" s="161">
        <f t="shared" si="16"/>
        <v>0</v>
      </c>
      <c r="AF39" s="162"/>
      <c r="AG39" s="163" t="s">
        <v>51</v>
      </c>
      <c r="AH39" s="164"/>
      <c r="AI39" s="165">
        <f t="shared" si="17"/>
        <v>0</v>
      </c>
    </row>
    <row r="40" spans="1:35" s="40" customFormat="1" ht="26.25" customHeight="1">
      <c r="A40" s="27"/>
      <c r="B40" s="28"/>
      <c r="C40" s="29"/>
      <c r="D40" s="30"/>
      <c r="E40" s="31">
        <f t="shared" si="6"/>
        <v>0</v>
      </c>
      <c r="F40" s="32"/>
      <c r="G40" s="32"/>
      <c r="H40" s="33">
        <f t="shared" si="14"/>
        <v>0</v>
      </c>
      <c r="I40" s="34"/>
      <c r="J40" s="35">
        <f t="shared" si="8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6" t="s">
        <v>18</v>
      </c>
      <c r="X40" s="154"/>
      <c r="Y40" s="155" t="s">
        <v>51</v>
      </c>
      <c r="Z40" s="156"/>
      <c r="AA40" s="157">
        <f t="shared" si="15"/>
        <v>0</v>
      </c>
      <c r="AB40" s="158"/>
      <c r="AC40" s="159" t="s">
        <v>51</v>
      </c>
      <c r="AD40" s="160"/>
      <c r="AE40" s="161">
        <f t="shared" si="16"/>
        <v>0</v>
      </c>
      <c r="AF40" s="162"/>
      <c r="AG40" s="163" t="s">
        <v>51</v>
      </c>
      <c r="AH40" s="164"/>
      <c r="AI40" s="165">
        <f t="shared" si="17"/>
        <v>0</v>
      </c>
    </row>
    <row r="41" spans="1:35" s="40" customFormat="1" ht="26.25" customHeight="1">
      <c r="A41" s="27"/>
      <c r="B41" s="28"/>
      <c r="C41" s="29"/>
      <c r="D41" s="30"/>
      <c r="E41" s="31">
        <f t="shared" si="6"/>
        <v>0</v>
      </c>
      <c r="F41" s="32"/>
      <c r="G41" s="32"/>
      <c r="H41" s="33">
        <f t="shared" si="14"/>
        <v>0</v>
      </c>
      <c r="I41" s="34"/>
      <c r="J41" s="35">
        <f t="shared" si="8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6" t="s">
        <v>18</v>
      </c>
      <c r="X41" s="154"/>
      <c r="Y41" s="155" t="s">
        <v>51</v>
      </c>
      <c r="Z41" s="156"/>
      <c r="AA41" s="157">
        <f t="shared" si="15"/>
        <v>0</v>
      </c>
      <c r="AB41" s="158"/>
      <c r="AC41" s="159" t="s">
        <v>51</v>
      </c>
      <c r="AD41" s="160"/>
      <c r="AE41" s="161">
        <f t="shared" si="16"/>
        <v>0</v>
      </c>
      <c r="AF41" s="162"/>
      <c r="AG41" s="163" t="s">
        <v>51</v>
      </c>
      <c r="AH41" s="164"/>
      <c r="AI41" s="165">
        <f t="shared" si="17"/>
        <v>0</v>
      </c>
    </row>
    <row r="42" spans="1:35" s="40" customFormat="1" ht="26.25" customHeight="1">
      <c r="A42" s="27"/>
      <c r="B42" s="28"/>
      <c r="C42" s="29"/>
      <c r="D42" s="30"/>
      <c r="E42" s="31">
        <f t="shared" si="6"/>
        <v>0</v>
      </c>
      <c r="F42" s="32"/>
      <c r="G42" s="32"/>
      <c r="H42" s="33">
        <f t="shared" si="14"/>
        <v>0</v>
      </c>
      <c r="I42" s="34"/>
      <c r="J42" s="35">
        <f t="shared" si="8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6" t="s">
        <v>18</v>
      </c>
      <c r="X42" s="154"/>
      <c r="Y42" s="155" t="s">
        <v>51</v>
      </c>
      <c r="Z42" s="156"/>
      <c r="AA42" s="157">
        <f t="shared" si="15"/>
        <v>0</v>
      </c>
      <c r="AB42" s="158"/>
      <c r="AC42" s="159" t="s">
        <v>51</v>
      </c>
      <c r="AD42" s="160"/>
      <c r="AE42" s="161">
        <f t="shared" si="16"/>
        <v>0</v>
      </c>
      <c r="AF42" s="162"/>
      <c r="AG42" s="163" t="s">
        <v>51</v>
      </c>
      <c r="AH42" s="164"/>
      <c r="AI42" s="165">
        <f t="shared" si="17"/>
        <v>0</v>
      </c>
    </row>
    <row r="43" spans="1:35" s="40" customFormat="1" ht="26.25" customHeight="1">
      <c r="A43" s="27"/>
      <c r="B43" s="28"/>
      <c r="C43" s="29"/>
      <c r="D43" s="30"/>
      <c r="E43" s="31">
        <f t="shared" si="6"/>
        <v>0</v>
      </c>
      <c r="F43" s="32"/>
      <c r="G43" s="32"/>
      <c r="H43" s="33">
        <f>E43-G43-F43</f>
        <v>0</v>
      </c>
      <c r="I43" s="34"/>
      <c r="J43" s="35">
        <f t="shared" si="8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6" t="s">
        <v>18</v>
      </c>
      <c r="X43" s="154"/>
      <c r="Y43" s="155" t="s">
        <v>51</v>
      </c>
      <c r="Z43" s="156"/>
      <c r="AA43" s="157">
        <f t="shared" si="15"/>
        <v>0</v>
      </c>
      <c r="AB43" s="158"/>
      <c r="AC43" s="159" t="s">
        <v>51</v>
      </c>
      <c r="AD43" s="160"/>
      <c r="AE43" s="161">
        <f t="shared" si="16"/>
        <v>0</v>
      </c>
      <c r="AF43" s="162"/>
      <c r="AG43" s="163" t="s">
        <v>51</v>
      </c>
      <c r="AH43" s="164"/>
      <c r="AI43" s="165">
        <f t="shared" si="17"/>
        <v>0</v>
      </c>
    </row>
    <row r="44" spans="1:35" s="40" customFormat="1" ht="26.25" customHeight="1">
      <c r="A44" s="27"/>
      <c r="B44" s="28"/>
      <c r="C44" s="29"/>
      <c r="D44" s="30"/>
      <c r="E44" s="31">
        <f t="shared" si="6"/>
        <v>0</v>
      </c>
      <c r="F44" s="32"/>
      <c r="G44" s="32"/>
      <c r="H44" s="33">
        <f t="shared" ref="H44:H49" si="18">E44-G44-F44</f>
        <v>0</v>
      </c>
      <c r="I44" s="34"/>
      <c r="J44" s="35">
        <f t="shared" si="8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6" t="s">
        <v>18</v>
      </c>
      <c r="X44" s="154"/>
      <c r="Y44" s="155" t="s">
        <v>51</v>
      </c>
      <c r="Z44" s="156"/>
      <c r="AA44" s="157">
        <f t="shared" si="15"/>
        <v>0</v>
      </c>
      <c r="AB44" s="158"/>
      <c r="AC44" s="159" t="s">
        <v>51</v>
      </c>
      <c r="AD44" s="160"/>
      <c r="AE44" s="161">
        <f t="shared" si="16"/>
        <v>0</v>
      </c>
      <c r="AF44" s="162"/>
      <c r="AG44" s="163" t="s">
        <v>51</v>
      </c>
      <c r="AH44" s="164"/>
      <c r="AI44" s="165">
        <f t="shared" si="17"/>
        <v>0</v>
      </c>
    </row>
    <row r="45" spans="1:35" s="40" customFormat="1" ht="26.25" customHeight="1">
      <c r="A45" s="27"/>
      <c r="B45" s="28"/>
      <c r="C45" s="29"/>
      <c r="D45" s="30"/>
      <c r="E45" s="31">
        <f t="shared" si="6"/>
        <v>0</v>
      </c>
      <c r="F45" s="32"/>
      <c r="G45" s="32"/>
      <c r="H45" s="33">
        <f t="shared" si="18"/>
        <v>0</v>
      </c>
      <c r="I45" s="34"/>
      <c r="J45" s="35">
        <f t="shared" si="8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6" t="s">
        <v>18</v>
      </c>
      <c r="X45" s="154"/>
      <c r="Y45" s="155" t="s">
        <v>51</v>
      </c>
      <c r="Z45" s="156"/>
      <c r="AA45" s="157">
        <f t="shared" si="15"/>
        <v>0</v>
      </c>
      <c r="AB45" s="158"/>
      <c r="AC45" s="159" t="s">
        <v>51</v>
      </c>
      <c r="AD45" s="160"/>
      <c r="AE45" s="161">
        <f t="shared" si="16"/>
        <v>0</v>
      </c>
      <c r="AF45" s="162"/>
      <c r="AG45" s="163" t="s">
        <v>51</v>
      </c>
      <c r="AH45" s="164"/>
      <c r="AI45" s="165">
        <f t="shared" si="17"/>
        <v>0</v>
      </c>
    </row>
    <row r="46" spans="1:35" s="40" customFormat="1" ht="26.25" customHeight="1">
      <c r="A46" s="27"/>
      <c r="B46" s="28"/>
      <c r="C46" s="29"/>
      <c r="D46" s="30"/>
      <c r="E46" s="31">
        <f t="shared" si="6"/>
        <v>0</v>
      </c>
      <c r="F46" s="32"/>
      <c r="G46" s="32"/>
      <c r="H46" s="33">
        <f t="shared" si="18"/>
        <v>0</v>
      </c>
      <c r="I46" s="34"/>
      <c r="J46" s="35">
        <f t="shared" si="8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6" t="s">
        <v>18</v>
      </c>
      <c r="X46" s="154"/>
      <c r="Y46" s="155" t="s">
        <v>51</v>
      </c>
      <c r="Z46" s="156"/>
      <c r="AA46" s="157">
        <f t="shared" si="15"/>
        <v>0</v>
      </c>
      <c r="AB46" s="158"/>
      <c r="AC46" s="159" t="s">
        <v>51</v>
      </c>
      <c r="AD46" s="160"/>
      <c r="AE46" s="161">
        <f t="shared" si="16"/>
        <v>0</v>
      </c>
      <c r="AF46" s="162"/>
      <c r="AG46" s="163" t="s">
        <v>51</v>
      </c>
      <c r="AH46" s="164"/>
      <c r="AI46" s="165">
        <f t="shared" si="17"/>
        <v>0</v>
      </c>
    </row>
    <row r="47" spans="1:35" s="40" customFormat="1" ht="26.25" customHeight="1">
      <c r="A47" s="27"/>
      <c r="B47" s="28"/>
      <c r="C47" s="29"/>
      <c r="D47" s="30"/>
      <c r="E47" s="31">
        <f t="shared" si="6"/>
        <v>0</v>
      </c>
      <c r="F47" s="32"/>
      <c r="G47" s="32"/>
      <c r="H47" s="33">
        <f t="shared" si="18"/>
        <v>0</v>
      </c>
      <c r="I47" s="34"/>
      <c r="J47" s="35">
        <f t="shared" si="8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6" t="s">
        <v>18</v>
      </c>
      <c r="X47" s="154"/>
      <c r="Y47" s="155" t="s">
        <v>51</v>
      </c>
      <c r="Z47" s="156"/>
      <c r="AA47" s="157">
        <f t="shared" si="15"/>
        <v>0</v>
      </c>
      <c r="AB47" s="158"/>
      <c r="AC47" s="159" t="s">
        <v>51</v>
      </c>
      <c r="AD47" s="160"/>
      <c r="AE47" s="161">
        <f t="shared" si="16"/>
        <v>0</v>
      </c>
      <c r="AF47" s="162"/>
      <c r="AG47" s="163" t="s">
        <v>51</v>
      </c>
      <c r="AH47" s="164"/>
      <c r="AI47" s="165">
        <f t="shared" si="17"/>
        <v>0</v>
      </c>
    </row>
    <row r="48" spans="1:35" s="40" customFormat="1" ht="26.25" customHeight="1">
      <c r="A48" s="27"/>
      <c r="B48" s="28"/>
      <c r="C48" s="29"/>
      <c r="D48" s="30"/>
      <c r="E48" s="31">
        <f t="shared" si="6"/>
        <v>0</v>
      </c>
      <c r="F48" s="32"/>
      <c r="G48" s="32"/>
      <c r="H48" s="33">
        <f t="shared" si="18"/>
        <v>0</v>
      </c>
      <c r="I48" s="34"/>
      <c r="J48" s="35">
        <f t="shared" si="8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6" t="s">
        <v>18</v>
      </c>
      <c r="X48" s="154"/>
      <c r="Y48" s="155" t="s">
        <v>51</v>
      </c>
      <c r="Z48" s="156"/>
      <c r="AA48" s="157">
        <f t="shared" si="15"/>
        <v>0</v>
      </c>
      <c r="AB48" s="158"/>
      <c r="AC48" s="159" t="s">
        <v>51</v>
      </c>
      <c r="AD48" s="160"/>
      <c r="AE48" s="161">
        <f t="shared" si="16"/>
        <v>0</v>
      </c>
      <c r="AF48" s="162"/>
      <c r="AG48" s="163" t="s">
        <v>51</v>
      </c>
      <c r="AH48" s="164"/>
      <c r="AI48" s="165">
        <f t="shared" si="17"/>
        <v>0</v>
      </c>
    </row>
    <row r="49" spans="1:35" s="40" customFormat="1" ht="26.25" customHeight="1">
      <c r="A49" s="27"/>
      <c r="B49" s="28"/>
      <c r="C49" s="29"/>
      <c r="D49" s="30"/>
      <c r="E49" s="31">
        <f t="shared" si="6"/>
        <v>0</v>
      </c>
      <c r="F49" s="32"/>
      <c r="G49" s="32"/>
      <c r="H49" s="33">
        <f t="shared" si="18"/>
        <v>0</v>
      </c>
      <c r="I49" s="34"/>
      <c r="J49" s="35">
        <f t="shared" si="8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6" t="s">
        <v>18</v>
      </c>
      <c r="X49" s="154"/>
      <c r="Y49" s="155" t="s">
        <v>51</v>
      </c>
      <c r="Z49" s="156"/>
      <c r="AA49" s="157">
        <f t="shared" si="15"/>
        <v>0</v>
      </c>
      <c r="AB49" s="158"/>
      <c r="AC49" s="159" t="s">
        <v>51</v>
      </c>
      <c r="AD49" s="160"/>
      <c r="AE49" s="161">
        <f t="shared" si="16"/>
        <v>0</v>
      </c>
      <c r="AF49" s="162"/>
      <c r="AG49" s="163" t="s">
        <v>51</v>
      </c>
      <c r="AH49" s="164"/>
      <c r="AI49" s="165">
        <f t="shared" si="17"/>
        <v>0</v>
      </c>
    </row>
    <row r="50" spans="1:35" s="40" customFormat="1" ht="26.25" customHeight="1">
      <c r="A50" s="27"/>
      <c r="B50" s="28"/>
      <c r="C50" s="29"/>
      <c r="D50" s="30"/>
      <c r="E50" s="31">
        <f t="shared" si="6"/>
        <v>0</v>
      </c>
      <c r="F50" s="32"/>
      <c r="G50" s="32"/>
      <c r="H50" s="33">
        <f>E50-G50-F50</f>
        <v>0</v>
      </c>
      <c r="I50" s="34"/>
      <c r="J50" s="35">
        <f t="shared" si="8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6" t="s">
        <v>18</v>
      </c>
      <c r="X50" s="154"/>
      <c r="Y50" s="155" t="s">
        <v>51</v>
      </c>
      <c r="Z50" s="156"/>
      <c r="AA50" s="157">
        <f t="shared" si="15"/>
        <v>0</v>
      </c>
      <c r="AB50" s="158"/>
      <c r="AC50" s="159" t="s">
        <v>51</v>
      </c>
      <c r="AD50" s="160"/>
      <c r="AE50" s="161">
        <f t="shared" si="16"/>
        <v>0</v>
      </c>
      <c r="AF50" s="162"/>
      <c r="AG50" s="163" t="s">
        <v>51</v>
      </c>
      <c r="AH50" s="164"/>
      <c r="AI50" s="165">
        <f t="shared" si="17"/>
        <v>0</v>
      </c>
    </row>
    <row r="51" spans="1:35" s="40" customFormat="1" ht="26.25" customHeight="1">
      <c r="A51" s="27"/>
      <c r="B51" s="28"/>
      <c r="C51" s="29"/>
      <c r="D51" s="30"/>
      <c r="E51" s="31">
        <f t="shared" si="6"/>
        <v>0</v>
      </c>
      <c r="F51" s="32"/>
      <c r="G51" s="32"/>
      <c r="H51" s="33">
        <f t="shared" ref="H51:H57" si="19">E51-G51-F51</f>
        <v>0</v>
      </c>
      <c r="I51" s="34"/>
      <c r="J51" s="35">
        <f t="shared" si="8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6" t="s">
        <v>18</v>
      </c>
      <c r="X51" s="154"/>
      <c r="Y51" s="155" t="s">
        <v>51</v>
      </c>
      <c r="Z51" s="156"/>
      <c r="AA51" s="157">
        <f t="shared" si="15"/>
        <v>0</v>
      </c>
      <c r="AB51" s="158"/>
      <c r="AC51" s="159" t="s">
        <v>51</v>
      </c>
      <c r="AD51" s="160"/>
      <c r="AE51" s="161">
        <f t="shared" si="16"/>
        <v>0</v>
      </c>
      <c r="AF51" s="162"/>
      <c r="AG51" s="163" t="s">
        <v>51</v>
      </c>
      <c r="AH51" s="164"/>
      <c r="AI51" s="165">
        <f t="shared" si="17"/>
        <v>0</v>
      </c>
    </row>
    <row r="52" spans="1:35" s="40" customFormat="1" ht="26.25" customHeight="1">
      <c r="A52" s="27"/>
      <c r="B52" s="28"/>
      <c r="C52" s="29"/>
      <c r="D52" s="30"/>
      <c r="E52" s="31">
        <f t="shared" si="6"/>
        <v>0</v>
      </c>
      <c r="F52" s="32"/>
      <c r="G52" s="32"/>
      <c r="H52" s="33">
        <f t="shared" si="19"/>
        <v>0</v>
      </c>
      <c r="I52" s="34"/>
      <c r="J52" s="35">
        <f t="shared" si="8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6" t="s">
        <v>18</v>
      </c>
      <c r="X52" s="154"/>
      <c r="Y52" s="155" t="s">
        <v>51</v>
      </c>
      <c r="Z52" s="156"/>
      <c r="AA52" s="157">
        <f t="shared" si="15"/>
        <v>0</v>
      </c>
      <c r="AB52" s="158"/>
      <c r="AC52" s="159" t="s">
        <v>51</v>
      </c>
      <c r="AD52" s="160"/>
      <c r="AE52" s="161">
        <f t="shared" si="16"/>
        <v>0</v>
      </c>
      <c r="AF52" s="162"/>
      <c r="AG52" s="163" t="s">
        <v>51</v>
      </c>
      <c r="AH52" s="164"/>
      <c r="AI52" s="165">
        <f t="shared" si="17"/>
        <v>0</v>
      </c>
    </row>
    <row r="53" spans="1:35" s="40" customFormat="1" ht="26.25" customHeight="1">
      <c r="A53" s="27"/>
      <c r="B53" s="28"/>
      <c r="C53" s="29"/>
      <c r="D53" s="30"/>
      <c r="E53" s="31">
        <f t="shared" si="6"/>
        <v>0</v>
      </c>
      <c r="F53" s="32"/>
      <c r="G53" s="32"/>
      <c r="H53" s="33">
        <f t="shared" si="19"/>
        <v>0</v>
      </c>
      <c r="I53" s="34"/>
      <c r="J53" s="35">
        <f t="shared" si="8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6" t="s">
        <v>18</v>
      </c>
      <c r="X53" s="154"/>
      <c r="Y53" s="155" t="s">
        <v>51</v>
      </c>
      <c r="Z53" s="156"/>
      <c r="AA53" s="157">
        <f t="shared" si="15"/>
        <v>0</v>
      </c>
      <c r="AB53" s="158"/>
      <c r="AC53" s="159" t="s">
        <v>51</v>
      </c>
      <c r="AD53" s="160"/>
      <c r="AE53" s="161">
        <f t="shared" si="16"/>
        <v>0</v>
      </c>
      <c r="AF53" s="162"/>
      <c r="AG53" s="163" t="s">
        <v>51</v>
      </c>
      <c r="AH53" s="164"/>
      <c r="AI53" s="165">
        <f t="shared" si="17"/>
        <v>0</v>
      </c>
    </row>
    <row r="54" spans="1:35" s="40" customFormat="1" ht="26.25" customHeight="1">
      <c r="A54" s="27"/>
      <c r="B54" s="28"/>
      <c r="C54" s="29"/>
      <c r="D54" s="30"/>
      <c r="E54" s="31">
        <f t="shared" si="6"/>
        <v>0</v>
      </c>
      <c r="F54" s="32"/>
      <c r="G54" s="32"/>
      <c r="H54" s="33">
        <f t="shared" si="19"/>
        <v>0</v>
      </c>
      <c r="I54" s="34"/>
      <c r="J54" s="35">
        <f t="shared" si="8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6" t="s">
        <v>18</v>
      </c>
      <c r="X54" s="154"/>
      <c r="Y54" s="155" t="s">
        <v>51</v>
      </c>
      <c r="Z54" s="156"/>
      <c r="AA54" s="157">
        <f t="shared" si="15"/>
        <v>0</v>
      </c>
      <c r="AB54" s="158"/>
      <c r="AC54" s="159" t="s">
        <v>51</v>
      </c>
      <c r="AD54" s="160"/>
      <c r="AE54" s="161">
        <f t="shared" si="16"/>
        <v>0</v>
      </c>
      <c r="AF54" s="162"/>
      <c r="AG54" s="163" t="s">
        <v>51</v>
      </c>
      <c r="AH54" s="164"/>
      <c r="AI54" s="165">
        <f t="shared" si="17"/>
        <v>0</v>
      </c>
    </row>
    <row r="55" spans="1:35" s="40" customFormat="1" ht="26.25" customHeight="1">
      <c r="A55" s="27"/>
      <c r="B55" s="28"/>
      <c r="C55" s="29"/>
      <c r="D55" s="30"/>
      <c r="E55" s="31">
        <f t="shared" si="6"/>
        <v>0</v>
      </c>
      <c r="F55" s="32"/>
      <c r="G55" s="32"/>
      <c r="H55" s="33">
        <f t="shared" si="19"/>
        <v>0</v>
      </c>
      <c r="I55" s="34"/>
      <c r="J55" s="35">
        <f t="shared" si="8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6" t="s">
        <v>18</v>
      </c>
      <c r="X55" s="154"/>
      <c r="Y55" s="155" t="s">
        <v>51</v>
      </c>
      <c r="Z55" s="156"/>
      <c r="AA55" s="157">
        <f t="shared" si="15"/>
        <v>0</v>
      </c>
      <c r="AB55" s="158"/>
      <c r="AC55" s="159" t="s">
        <v>51</v>
      </c>
      <c r="AD55" s="160"/>
      <c r="AE55" s="161">
        <f t="shared" si="16"/>
        <v>0</v>
      </c>
      <c r="AF55" s="162"/>
      <c r="AG55" s="163" t="s">
        <v>51</v>
      </c>
      <c r="AH55" s="164"/>
      <c r="AI55" s="165">
        <f t="shared" si="17"/>
        <v>0</v>
      </c>
    </row>
    <row r="56" spans="1:35" s="40" customFormat="1" ht="26.25" customHeight="1">
      <c r="A56" s="27"/>
      <c r="B56" s="28"/>
      <c r="C56" s="29"/>
      <c r="D56" s="30"/>
      <c r="E56" s="31">
        <f t="shared" si="6"/>
        <v>0</v>
      </c>
      <c r="F56" s="32"/>
      <c r="G56" s="32"/>
      <c r="H56" s="33">
        <f t="shared" si="19"/>
        <v>0</v>
      </c>
      <c r="I56" s="34"/>
      <c r="J56" s="35">
        <f t="shared" si="8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6" t="s">
        <v>18</v>
      </c>
      <c r="X56" s="154"/>
      <c r="Y56" s="155" t="s">
        <v>51</v>
      </c>
      <c r="Z56" s="156"/>
      <c r="AA56" s="157">
        <f t="shared" si="15"/>
        <v>0</v>
      </c>
      <c r="AB56" s="158"/>
      <c r="AC56" s="159" t="s">
        <v>51</v>
      </c>
      <c r="AD56" s="160"/>
      <c r="AE56" s="161">
        <f t="shared" si="16"/>
        <v>0</v>
      </c>
      <c r="AF56" s="162"/>
      <c r="AG56" s="163" t="s">
        <v>51</v>
      </c>
      <c r="AH56" s="164"/>
      <c r="AI56" s="165">
        <f t="shared" si="17"/>
        <v>0</v>
      </c>
    </row>
    <row r="57" spans="1:35" s="40" customFormat="1" ht="26.25" customHeight="1">
      <c r="A57" s="27"/>
      <c r="B57" s="28"/>
      <c r="C57" s="29"/>
      <c r="D57" s="30"/>
      <c r="E57" s="31">
        <f t="shared" si="6"/>
        <v>0</v>
      </c>
      <c r="F57" s="32"/>
      <c r="G57" s="32"/>
      <c r="H57" s="33">
        <f t="shared" si="19"/>
        <v>0</v>
      </c>
      <c r="I57" s="34"/>
      <c r="J57" s="35">
        <f t="shared" si="8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6" t="s">
        <v>18</v>
      </c>
      <c r="X57" s="154" t="s">
        <v>18</v>
      </c>
      <c r="Y57" s="155" t="s">
        <v>18</v>
      </c>
      <c r="Z57" s="156" t="s">
        <v>18</v>
      </c>
      <c r="AA57" s="157" t="s">
        <v>18</v>
      </c>
      <c r="AB57" s="158" t="s">
        <v>18</v>
      </c>
      <c r="AC57" s="159" t="s">
        <v>18</v>
      </c>
      <c r="AD57" s="160" t="s">
        <v>18</v>
      </c>
      <c r="AE57" s="161" t="s">
        <v>18</v>
      </c>
      <c r="AF57" s="162" t="s">
        <v>18</v>
      </c>
      <c r="AG57" s="163" t="s">
        <v>18</v>
      </c>
      <c r="AH57" s="164" t="s">
        <v>18</v>
      </c>
      <c r="AI57" s="165" t="s">
        <v>18</v>
      </c>
    </row>
    <row r="58" spans="1:35" s="40" customFormat="1" ht="26.25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8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6"/>
      <c r="X58" s="154" t="s">
        <v>18</v>
      </c>
      <c r="Y58" s="155" t="s">
        <v>18</v>
      </c>
      <c r="Z58" s="156" t="s">
        <v>18</v>
      </c>
      <c r="AA58" s="157" t="s">
        <v>18</v>
      </c>
      <c r="AB58" s="158" t="s">
        <v>18</v>
      </c>
      <c r="AC58" s="159" t="s">
        <v>18</v>
      </c>
      <c r="AD58" s="160" t="s">
        <v>18</v>
      </c>
      <c r="AE58" s="161" t="s">
        <v>18</v>
      </c>
      <c r="AF58" s="162" t="s">
        <v>18</v>
      </c>
      <c r="AG58" s="163" t="s">
        <v>18</v>
      </c>
      <c r="AH58" s="164" t="s">
        <v>18</v>
      </c>
      <c r="AI58" s="165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49"/>
      <c r="Y59" s="150"/>
      <c r="Z59" s="151"/>
      <c r="AA59" s="116"/>
      <c r="AB59" s="149"/>
      <c r="AC59" s="150"/>
      <c r="AD59" s="151"/>
      <c r="AE59" s="116"/>
      <c r="AF59" s="149"/>
      <c r="AG59" s="150"/>
      <c r="AH59" s="151"/>
      <c r="AI59" s="116"/>
    </row>
    <row r="60" spans="1:35" s="64" customFormat="1" ht="30.75" customHeight="1">
      <c r="B60" s="65"/>
      <c r="D60" s="66"/>
      <c r="E60" s="67">
        <f>SUM(E2:E59)</f>
        <v>140</v>
      </c>
      <c r="F60" s="68">
        <f>SUM(F2:F59)</f>
        <v>5</v>
      </c>
      <c r="G60" s="68">
        <f>SUM(G2:G59)</f>
        <v>35</v>
      </c>
      <c r="H60" s="69">
        <f>E60-F60-G60</f>
        <v>100</v>
      </c>
      <c r="I60" s="70">
        <f>SUM(I2:I59)</f>
        <v>136</v>
      </c>
      <c r="J60" s="71" t="e">
        <f t="shared" ref="J60:Q60" si="20">SUM(J2:J59)</f>
        <v>#VALUE!</v>
      </c>
      <c r="K60" s="72">
        <f>SUM(K2:K59)</f>
        <v>65</v>
      </c>
      <c r="L60" s="73">
        <f>SUM(L2:L59)</f>
        <v>8</v>
      </c>
      <c r="M60" s="74">
        <f t="shared" si="20"/>
        <v>6</v>
      </c>
      <c r="N60" s="95">
        <f t="shared" si="20"/>
        <v>40</v>
      </c>
      <c r="O60" s="106">
        <f>SUM(O2:O59)</f>
        <v>17</v>
      </c>
      <c r="P60" s="100">
        <f t="shared" si="20"/>
        <v>0</v>
      </c>
      <c r="Q60" s="74">
        <f t="shared" si="20"/>
        <v>2</v>
      </c>
      <c r="R60" s="75">
        <f>SUM(L60:Q60)</f>
        <v>73</v>
      </c>
      <c r="S60" s="210" t="s">
        <v>19</v>
      </c>
      <c r="T60" s="211"/>
      <c r="U60" s="211"/>
      <c r="V60" s="212"/>
      <c r="W60" s="175">
        <f>SUM(W2:W59)</f>
        <v>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171</v>
      </c>
      <c r="J62" s="64"/>
      <c r="K62" s="87"/>
      <c r="M62" s="76">
        <f>L60+M60</f>
        <v>14</v>
      </c>
      <c r="R62" s="88"/>
      <c r="S62" s="88"/>
      <c r="T62" s="88"/>
      <c r="U62" s="88"/>
      <c r="V62" s="88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S60:V60"/>
    <mergeCell ref="R55:V55"/>
    <mergeCell ref="R56:V56"/>
    <mergeCell ref="R57:V57"/>
    <mergeCell ref="R58:V58"/>
    <mergeCell ref="R59:V59"/>
  </mergeCells>
  <conditionalFormatting sqref="J1:J61">
    <cfRule type="cellIs" dxfId="47" priority="1" stopIfTrue="1" operator="equal">
      <formula>-90</formula>
    </cfRule>
  </conditionalFormatting>
  <conditionalFormatting sqref="J3:J58">
    <cfRule type="cellIs" dxfId="46" priority="2" operator="equal">
      <formula>0</formula>
    </cfRule>
    <cfRule type="cellIs" dxfId="45" priority="3" operator="lessThan">
      <formula>0</formula>
    </cfRule>
    <cfRule type="cellIs" dxfId="44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AF9475-31A7-456B-91EA-FF8F884F0716}">
  <sheetPr>
    <tabColor theme="0" tint="-0.249977111117893"/>
    <pageSetUpPr fitToPage="1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14" sqref="A14:XFD58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4" width="3.625" style="64" bestFit="1" customWidth="1"/>
    <col min="25" max="25" width="2" style="64" bestFit="1" customWidth="1"/>
    <col min="26" max="28" width="3.625" style="64" bestFit="1" customWidth="1"/>
    <col min="29" max="29" width="2" style="64" bestFit="1" customWidth="1"/>
    <col min="30" max="32" width="3.625" style="64" bestFit="1" customWidth="1"/>
    <col min="33" max="33" width="2" style="64" bestFit="1" customWidth="1"/>
    <col min="34" max="35" width="3.625" style="64" bestFit="1" customWidth="1"/>
  </cols>
  <sheetData>
    <row r="1" spans="1:35" s="13" customFormat="1" ht="82.5">
      <c r="A1" s="120">
        <v>45378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26.25" customHeight="1">
      <c r="A3" s="27">
        <v>0.45833333333333331</v>
      </c>
      <c r="B3" s="166" t="s">
        <v>52</v>
      </c>
      <c r="C3" s="29">
        <v>4507</v>
      </c>
      <c r="D3" s="30">
        <v>4513</v>
      </c>
      <c r="E3" s="31">
        <f t="shared" ref="E3:E13" si="0">IF(ISBLANK(D3),0,(D3-C3+1))</f>
        <v>7</v>
      </c>
      <c r="F3" s="32">
        <v>2</v>
      </c>
      <c r="G3" s="32">
        <v>1</v>
      </c>
      <c r="H3" s="33">
        <f t="shared" ref="H3:H13" si="1">E3-G3-F3</f>
        <v>4</v>
      </c>
      <c r="I3" s="167">
        <f>4+1</f>
        <v>5</v>
      </c>
      <c r="J3" s="35">
        <f t="shared" ref="J3:J13" si="2">IF(ISBLANK(I3),-90,(-((I3)-SUM(L3:Q3,K3))))</f>
        <v>0</v>
      </c>
      <c r="K3" s="168">
        <v>3</v>
      </c>
      <c r="L3" s="37">
        <v>0</v>
      </c>
      <c r="M3" s="38">
        <v>0</v>
      </c>
      <c r="N3" s="92">
        <v>1</v>
      </c>
      <c r="O3" s="108">
        <v>1</v>
      </c>
      <c r="P3" s="178">
        <v>0</v>
      </c>
      <c r="Q3" s="179">
        <v>0</v>
      </c>
      <c r="R3" s="213" t="s">
        <v>86</v>
      </c>
      <c r="S3" s="214"/>
      <c r="T3" s="214"/>
      <c r="U3" s="214"/>
      <c r="V3" s="214"/>
      <c r="W3" s="46" t="s">
        <v>18</v>
      </c>
      <c r="X3" s="154"/>
      <c r="Y3" s="155" t="s">
        <v>51</v>
      </c>
      <c r="Z3" s="156"/>
      <c r="AA3" s="157">
        <f t="shared" ref="AA3:AA13" si="3">X3+Z3</f>
        <v>0</v>
      </c>
      <c r="AB3" s="158"/>
      <c r="AC3" s="159" t="s">
        <v>51</v>
      </c>
      <c r="AD3" s="160"/>
      <c r="AE3" s="161">
        <f t="shared" ref="AE3:AE13" si="4">AB3+AD3</f>
        <v>0</v>
      </c>
      <c r="AF3" s="162"/>
      <c r="AG3" s="163" t="s">
        <v>51</v>
      </c>
      <c r="AH3" s="164"/>
      <c r="AI3" s="165">
        <f t="shared" ref="AI3:AI13" si="5">AF3+AH3</f>
        <v>0</v>
      </c>
    </row>
    <row r="4" spans="1:35" s="40" customFormat="1" ht="26.25" customHeight="1">
      <c r="A4" s="27">
        <v>0.5</v>
      </c>
      <c r="B4" s="166" t="s">
        <v>87</v>
      </c>
      <c r="C4" s="29">
        <v>4514</v>
      </c>
      <c r="D4" s="30">
        <v>4516</v>
      </c>
      <c r="E4" s="31">
        <f t="shared" si="0"/>
        <v>3</v>
      </c>
      <c r="F4" s="32">
        <v>0</v>
      </c>
      <c r="G4" s="32">
        <v>0</v>
      </c>
      <c r="H4" s="33">
        <f t="shared" si="1"/>
        <v>3</v>
      </c>
      <c r="I4" s="167">
        <f>3+0</f>
        <v>3</v>
      </c>
      <c r="J4" s="35">
        <f t="shared" si="2"/>
        <v>0</v>
      </c>
      <c r="K4" s="168">
        <v>1</v>
      </c>
      <c r="L4" s="37">
        <v>0</v>
      </c>
      <c r="M4" s="38">
        <v>0</v>
      </c>
      <c r="N4" s="92">
        <v>2</v>
      </c>
      <c r="O4" s="108">
        <v>0</v>
      </c>
      <c r="P4" s="178">
        <v>0</v>
      </c>
      <c r="Q4" s="179">
        <v>0</v>
      </c>
      <c r="R4" s="213">
        <v>0</v>
      </c>
      <c r="S4" s="214"/>
      <c r="T4" s="214"/>
      <c r="U4" s="214"/>
      <c r="V4" s="214"/>
      <c r="W4" s="46" t="s">
        <v>18</v>
      </c>
      <c r="X4" s="154"/>
      <c r="Y4" s="155" t="s">
        <v>51</v>
      </c>
      <c r="Z4" s="156"/>
      <c r="AA4" s="157">
        <f t="shared" si="3"/>
        <v>0</v>
      </c>
      <c r="AB4" s="158"/>
      <c r="AC4" s="159" t="s">
        <v>51</v>
      </c>
      <c r="AD4" s="160"/>
      <c r="AE4" s="161">
        <f t="shared" si="4"/>
        <v>0</v>
      </c>
      <c r="AF4" s="162"/>
      <c r="AG4" s="163" t="s">
        <v>51</v>
      </c>
      <c r="AH4" s="164"/>
      <c r="AI4" s="165">
        <f t="shared" si="5"/>
        <v>0</v>
      </c>
    </row>
    <row r="5" spans="1:35" s="40" customFormat="1" ht="26.25" customHeight="1">
      <c r="A5" s="27">
        <v>0.51041666666666663</v>
      </c>
      <c r="B5" s="166" t="s">
        <v>88</v>
      </c>
      <c r="C5" s="29">
        <v>4517</v>
      </c>
      <c r="D5" s="30">
        <v>4525</v>
      </c>
      <c r="E5" s="31">
        <f t="shared" si="0"/>
        <v>9</v>
      </c>
      <c r="F5" s="32">
        <v>0</v>
      </c>
      <c r="G5" s="32">
        <v>1</v>
      </c>
      <c r="H5" s="33">
        <f t="shared" si="1"/>
        <v>8</v>
      </c>
      <c r="I5" s="167">
        <f>8+1</f>
        <v>9</v>
      </c>
      <c r="J5" s="35">
        <f t="shared" si="2"/>
        <v>0</v>
      </c>
      <c r="K5" s="168">
        <v>6</v>
      </c>
      <c r="L5" s="37">
        <v>0</v>
      </c>
      <c r="M5" s="38">
        <v>1</v>
      </c>
      <c r="N5" s="92">
        <v>2</v>
      </c>
      <c r="O5" s="108">
        <v>0</v>
      </c>
      <c r="P5" s="178">
        <v>0</v>
      </c>
      <c r="Q5" s="179">
        <v>0</v>
      </c>
      <c r="R5" s="213">
        <v>0</v>
      </c>
      <c r="S5" s="214"/>
      <c r="T5" s="214"/>
      <c r="U5" s="214"/>
      <c r="V5" s="214"/>
      <c r="W5" s="46" t="s">
        <v>18</v>
      </c>
      <c r="X5" s="154"/>
      <c r="Y5" s="155" t="s">
        <v>51</v>
      </c>
      <c r="Z5" s="156"/>
      <c r="AA5" s="157">
        <f t="shared" si="3"/>
        <v>0</v>
      </c>
      <c r="AB5" s="158"/>
      <c r="AC5" s="159" t="s">
        <v>51</v>
      </c>
      <c r="AD5" s="160"/>
      <c r="AE5" s="161">
        <f t="shared" si="4"/>
        <v>0</v>
      </c>
      <c r="AF5" s="162"/>
      <c r="AG5" s="163" t="s">
        <v>51</v>
      </c>
      <c r="AH5" s="164"/>
      <c r="AI5" s="165">
        <f t="shared" si="5"/>
        <v>0</v>
      </c>
    </row>
    <row r="6" spans="1:35" s="40" customFormat="1" ht="26.25" customHeight="1">
      <c r="A6" s="27">
        <v>0.52083333333333337</v>
      </c>
      <c r="B6" s="166" t="s">
        <v>89</v>
      </c>
      <c r="C6" s="29">
        <v>4526</v>
      </c>
      <c r="D6" s="30">
        <v>4539</v>
      </c>
      <c r="E6" s="31">
        <f t="shared" si="0"/>
        <v>14</v>
      </c>
      <c r="F6" s="32">
        <v>0</v>
      </c>
      <c r="G6" s="32">
        <v>2</v>
      </c>
      <c r="H6" s="33">
        <f t="shared" si="1"/>
        <v>12</v>
      </c>
      <c r="I6" s="167">
        <f>12+2</f>
        <v>14</v>
      </c>
      <c r="J6" s="35">
        <f t="shared" si="2"/>
        <v>0</v>
      </c>
      <c r="K6" s="168">
        <v>7</v>
      </c>
      <c r="L6" s="37">
        <v>0</v>
      </c>
      <c r="M6" s="38">
        <v>2</v>
      </c>
      <c r="N6" s="92">
        <v>5</v>
      </c>
      <c r="O6" s="108">
        <v>0</v>
      </c>
      <c r="P6" s="178">
        <v>0</v>
      </c>
      <c r="Q6" s="179">
        <v>0</v>
      </c>
      <c r="R6" s="213">
        <v>0</v>
      </c>
      <c r="S6" s="214"/>
      <c r="T6" s="214"/>
      <c r="U6" s="214"/>
      <c r="V6" s="214"/>
      <c r="W6" s="46" t="s">
        <v>18</v>
      </c>
      <c r="X6" s="154"/>
      <c r="Y6" s="155" t="s">
        <v>51</v>
      </c>
      <c r="Z6" s="156"/>
      <c r="AA6" s="157">
        <f t="shared" si="3"/>
        <v>0</v>
      </c>
      <c r="AB6" s="158"/>
      <c r="AC6" s="159" t="s">
        <v>51</v>
      </c>
      <c r="AD6" s="160"/>
      <c r="AE6" s="161">
        <f t="shared" si="4"/>
        <v>0</v>
      </c>
      <c r="AF6" s="162"/>
      <c r="AG6" s="163" t="s">
        <v>51</v>
      </c>
      <c r="AH6" s="164"/>
      <c r="AI6" s="165">
        <f t="shared" si="5"/>
        <v>0</v>
      </c>
    </row>
    <row r="7" spans="1:35" s="40" customFormat="1" ht="26.25" customHeight="1">
      <c r="A7" s="27">
        <v>0.53125</v>
      </c>
      <c r="B7" s="166" t="s">
        <v>61</v>
      </c>
      <c r="C7" s="29">
        <v>4540</v>
      </c>
      <c r="D7" s="30">
        <v>4545</v>
      </c>
      <c r="E7" s="31">
        <f t="shared" si="0"/>
        <v>6</v>
      </c>
      <c r="F7" s="32">
        <v>0</v>
      </c>
      <c r="G7" s="32">
        <v>0</v>
      </c>
      <c r="H7" s="33">
        <f t="shared" si="1"/>
        <v>6</v>
      </c>
      <c r="I7" s="167">
        <f>6+0</f>
        <v>6</v>
      </c>
      <c r="J7" s="35">
        <f t="shared" si="2"/>
        <v>0</v>
      </c>
      <c r="K7" s="168">
        <v>2</v>
      </c>
      <c r="L7" s="37">
        <v>0</v>
      </c>
      <c r="M7" s="38">
        <v>0</v>
      </c>
      <c r="N7" s="92">
        <v>4</v>
      </c>
      <c r="O7" s="108">
        <v>0</v>
      </c>
      <c r="P7" s="178">
        <v>0</v>
      </c>
      <c r="Q7" s="179">
        <v>0</v>
      </c>
      <c r="R7" s="213">
        <v>0</v>
      </c>
      <c r="S7" s="214"/>
      <c r="T7" s="214"/>
      <c r="U7" s="214"/>
      <c r="V7" s="214"/>
      <c r="W7" s="46" t="s">
        <v>18</v>
      </c>
      <c r="X7" s="154"/>
      <c r="Y7" s="155" t="s">
        <v>51</v>
      </c>
      <c r="Z7" s="156"/>
      <c r="AA7" s="157">
        <f t="shared" si="3"/>
        <v>0</v>
      </c>
      <c r="AB7" s="158"/>
      <c r="AC7" s="159" t="s">
        <v>51</v>
      </c>
      <c r="AD7" s="160"/>
      <c r="AE7" s="161">
        <f t="shared" si="4"/>
        <v>0</v>
      </c>
      <c r="AF7" s="162"/>
      <c r="AG7" s="163" t="s">
        <v>51</v>
      </c>
      <c r="AH7" s="164"/>
      <c r="AI7" s="165">
        <f t="shared" si="5"/>
        <v>0</v>
      </c>
    </row>
    <row r="8" spans="1:35" s="40" customFormat="1" ht="26.25" customHeight="1">
      <c r="A8" s="27">
        <v>4.1666666666666664E-2</v>
      </c>
      <c r="B8" s="166" t="s">
        <v>58</v>
      </c>
      <c r="C8" s="29">
        <v>4546</v>
      </c>
      <c r="D8" s="30">
        <v>4559</v>
      </c>
      <c r="E8" s="31">
        <f t="shared" si="0"/>
        <v>14</v>
      </c>
      <c r="F8" s="32">
        <v>2</v>
      </c>
      <c r="G8" s="32">
        <v>1</v>
      </c>
      <c r="H8" s="33">
        <f t="shared" si="1"/>
        <v>11</v>
      </c>
      <c r="I8" s="167">
        <f>11+1</f>
        <v>12</v>
      </c>
      <c r="J8" s="35">
        <f t="shared" si="2"/>
        <v>1</v>
      </c>
      <c r="K8" s="168">
        <v>7</v>
      </c>
      <c r="L8" s="37">
        <v>0</v>
      </c>
      <c r="M8" s="38">
        <v>1</v>
      </c>
      <c r="N8" s="92">
        <v>3</v>
      </c>
      <c r="O8" s="108">
        <v>1</v>
      </c>
      <c r="P8" s="178">
        <v>1</v>
      </c>
      <c r="Q8" s="179">
        <v>0</v>
      </c>
      <c r="R8" s="213" t="s">
        <v>90</v>
      </c>
      <c r="S8" s="214"/>
      <c r="T8" s="214"/>
      <c r="U8" s="214"/>
      <c r="V8" s="214"/>
      <c r="W8" s="46" t="s">
        <v>18</v>
      </c>
      <c r="X8" s="154"/>
      <c r="Y8" s="155" t="s">
        <v>51</v>
      </c>
      <c r="Z8" s="156"/>
      <c r="AA8" s="157">
        <f t="shared" si="3"/>
        <v>0</v>
      </c>
      <c r="AB8" s="158"/>
      <c r="AC8" s="159" t="s">
        <v>51</v>
      </c>
      <c r="AD8" s="160"/>
      <c r="AE8" s="161">
        <f t="shared" si="4"/>
        <v>0</v>
      </c>
      <c r="AF8" s="162"/>
      <c r="AG8" s="163" t="s">
        <v>51</v>
      </c>
      <c r="AH8" s="164"/>
      <c r="AI8" s="165">
        <f t="shared" si="5"/>
        <v>0</v>
      </c>
    </row>
    <row r="9" spans="1:35" s="40" customFormat="1" ht="26.25" customHeight="1">
      <c r="A9" s="27">
        <v>5.2083333333333336E-2</v>
      </c>
      <c r="B9" s="166" t="s">
        <v>91</v>
      </c>
      <c r="C9" s="29">
        <v>4560</v>
      </c>
      <c r="D9" s="30">
        <v>4565</v>
      </c>
      <c r="E9" s="31">
        <f t="shared" si="0"/>
        <v>6</v>
      </c>
      <c r="F9" s="32">
        <v>0</v>
      </c>
      <c r="G9" s="32">
        <v>0</v>
      </c>
      <c r="H9" s="33">
        <f t="shared" si="1"/>
        <v>6</v>
      </c>
      <c r="I9" s="167">
        <f>6+0</f>
        <v>6</v>
      </c>
      <c r="J9" s="35">
        <f t="shared" si="2"/>
        <v>0</v>
      </c>
      <c r="K9" s="168">
        <v>2</v>
      </c>
      <c r="L9" s="37">
        <v>0</v>
      </c>
      <c r="M9" s="38">
        <v>2</v>
      </c>
      <c r="N9" s="92">
        <v>2</v>
      </c>
      <c r="O9" s="108">
        <v>0</v>
      </c>
      <c r="P9" s="178">
        <v>0</v>
      </c>
      <c r="Q9" s="179">
        <v>0</v>
      </c>
      <c r="R9" s="213">
        <v>0</v>
      </c>
      <c r="S9" s="214"/>
      <c r="T9" s="214"/>
      <c r="U9" s="214"/>
      <c r="V9" s="214"/>
      <c r="W9" s="46" t="s">
        <v>18</v>
      </c>
      <c r="X9" s="154"/>
      <c r="Y9" s="155" t="s">
        <v>51</v>
      </c>
      <c r="Z9" s="156"/>
      <c r="AA9" s="157">
        <f t="shared" si="3"/>
        <v>0</v>
      </c>
      <c r="AB9" s="158"/>
      <c r="AC9" s="159" t="s">
        <v>51</v>
      </c>
      <c r="AD9" s="160"/>
      <c r="AE9" s="161">
        <f t="shared" si="4"/>
        <v>0</v>
      </c>
      <c r="AF9" s="162"/>
      <c r="AG9" s="163" t="s">
        <v>51</v>
      </c>
      <c r="AH9" s="164"/>
      <c r="AI9" s="165">
        <f t="shared" si="5"/>
        <v>0</v>
      </c>
    </row>
    <row r="10" spans="1:35" s="40" customFormat="1" ht="26.25" customHeight="1">
      <c r="A10" s="27">
        <v>6.25E-2</v>
      </c>
      <c r="B10" s="166" t="s">
        <v>92</v>
      </c>
      <c r="C10" s="29">
        <v>4566</v>
      </c>
      <c r="D10" s="30">
        <v>4572</v>
      </c>
      <c r="E10" s="31">
        <f t="shared" si="0"/>
        <v>7</v>
      </c>
      <c r="F10" s="32">
        <v>0</v>
      </c>
      <c r="G10" s="32">
        <v>1</v>
      </c>
      <c r="H10" s="33">
        <f t="shared" si="1"/>
        <v>6</v>
      </c>
      <c r="I10" s="167">
        <f>6+1</f>
        <v>7</v>
      </c>
      <c r="J10" s="35">
        <f t="shared" si="2"/>
        <v>0</v>
      </c>
      <c r="K10" s="168">
        <v>7</v>
      </c>
      <c r="L10" s="37">
        <v>0</v>
      </c>
      <c r="M10" s="38">
        <v>0</v>
      </c>
      <c r="N10" s="92">
        <v>0</v>
      </c>
      <c r="O10" s="108">
        <v>0</v>
      </c>
      <c r="P10" s="178">
        <v>0</v>
      </c>
      <c r="Q10" s="179">
        <v>0</v>
      </c>
      <c r="R10" s="213">
        <v>0</v>
      </c>
      <c r="S10" s="214"/>
      <c r="T10" s="214"/>
      <c r="U10" s="214"/>
      <c r="V10" s="214"/>
      <c r="W10" s="46" t="s">
        <v>18</v>
      </c>
      <c r="X10" s="154"/>
      <c r="Y10" s="155" t="s">
        <v>51</v>
      </c>
      <c r="Z10" s="156"/>
      <c r="AA10" s="157">
        <f t="shared" si="3"/>
        <v>0</v>
      </c>
      <c r="AB10" s="158"/>
      <c r="AC10" s="159" t="s">
        <v>51</v>
      </c>
      <c r="AD10" s="160"/>
      <c r="AE10" s="161">
        <f t="shared" si="4"/>
        <v>0</v>
      </c>
      <c r="AF10" s="162"/>
      <c r="AG10" s="163" t="s">
        <v>51</v>
      </c>
      <c r="AH10" s="164"/>
      <c r="AI10" s="165">
        <f t="shared" si="5"/>
        <v>0</v>
      </c>
    </row>
    <row r="11" spans="1:35" s="40" customFormat="1" ht="26.25" customHeight="1">
      <c r="A11" s="27">
        <v>8.3333333333333329E-2</v>
      </c>
      <c r="B11" s="166" t="s">
        <v>52</v>
      </c>
      <c r="C11" s="29">
        <v>4573</v>
      </c>
      <c r="D11" s="30">
        <v>4588</v>
      </c>
      <c r="E11" s="31">
        <f t="shared" si="0"/>
        <v>16</v>
      </c>
      <c r="F11" s="32">
        <v>1</v>
      </c>
      <c r="G11" s="32">
        <v>0</v>
      </c>
      <c r="H11" s="33">
        <f t="shared" si="1"/>
        <v>15</v>
      </c>
      <c r="I11" s="167">
        <f>15+0</f>
        <v>15</v>
      </c>
      <c r="J11" s="35">
        <f t="shared" si="2"/>
        <v>1</v>
      </c>
      <c r="K11" s="168">
        <v>10</v>
      </c>
      <c r="L11" s="37">
        <v>0</v>
      </c>
      <c r="M11" s="38">
        <v>0</v>
      </c>
      <c r="N11" s="92">
        <v>6</v>
      </c>
      <c r="O11" s="108">
        <v>0</v>
      </c>
      <c r="P11" s="178">
        <v>0</v>
      </c>
      <c r="Q11" s="179">
        <v>0</v>
      </c>
      <c r="R11" s="213" t="s">
        <v>93</v>
      </c>
      <c r="S11" s="214"/>
      <c r="T11" s="214"/>
      <c r="U11" s="214"/>
      <c r="V11" s="214"/>
      <c r="W11" s="46" t="s">
        <v>18</v>
      </c>
      <c r="X11" s="154"/>
      <c r="Y11" s="155" t="s">
        <v>51</v>
      </c>
      <c r="Z11" s="156"/>
      <c r="AA11" s="157">
        <f t="shared" si="3"/>
        <v>0</v>
      </c>
      <c r="AB11" s="158"/>
      <c r="AC11" s="159" t="s">
        <v>51</v>
      </c>
      <c r="AD11" s="160"/>
      <c r="AE11" s="161">
        <f t="shared" si="4"/>
        <v>0</v>
      </c>
      <c r="AF11" s="162"/>
      <c r="AG11" s="163" t="s">
        <v>51</v>
      </c>
      <c r="AH11" s="164"/>
      <c r="AI11" s="165">
        <f t="shared" si="5"/>
        <v>0</v>
      </c>
    </row>
    <row r="12" spans="1:35" s="40" customFormat="1" ht="26.25" customHeight="1">
      <c r="A12" s="27">
        <v>0.125</v>
      </c>
      <c r="B12" s="166" t="s">
        <v>89</v>
      </c>
      <c r="C12" s="29">
        <v>4589</v>
      </c>
      <c r="D12" s="30">
        <v>4598</v>
      </c>
      <c r="E12" s="31">
        <f t="shared" si="0"/>
        <v>10</v>
      </c>
      <c r="F12" s="32">
        <v>0</v>
      </c>
      <c r="G12" s="32">
        <v>0</v>
      </c>
      <c r="H12" s="33">
        <f t="shared" si="1"/>
        <v>10</v>
      </c>
      <c r="I12" s="167">
        <f>10+0</f>
        <v>10</v>
      </c>
      <c r="J12" s="35">
        <f t="shared" si="2"/>
        <v>0</v>
      </c>
      <c r="K12" s="168">
        <v>1</v>
      </c>
      <c r="L12" s="37">
        <v>0</v>
      </c>
      <c r="M12" s="38">
        <v>4</v>
      </c>
      <c r="N12" s="92">
        <v>5</v>
      </c>
      <c r="O12" s="108">
        <v>0</v>
      </c>
      <c r="P12" s="178">
        <v>0</v>
      </c>
      <c r="Q12" s="179">
        <v>0</v>
      </c>
      <c r="R12" s="213">
        <v>0</v>
      </c>
      <c r="S12" s="214"/>
      <c r="T12" s="214"/>
      <c r="U12" s="214"/>
      <c r="V12" s="214"/>
      <c r="W12" s="46" t="s">
        <v>18</v>
      </c>
      <c r="X12" s="154"/>
      <c r="Y12" s="155" t="s">
        <v>51</v>
      </c>
      <c r="Z12" s="156"/>
      <c r="AA12" s="157">
        <f t="shared" si="3"/>
        <v>0</v>
      </c>
      <c r="AB12" s="158"/>
      <c r="AC12" s="159" t="s">
        <v>51</v>
      </c>
      <c r="AD12" s="160"/>
      <c r="AE12" s="161">
        <f t="shared" si="4"/>
        <v>0</v>
      </c>
      <c r="AF12" s="162"/>
      <c r="AG12" s="163" t="s">
        <v>51</v>
      </c>
      <c r="AH12" s="164"/>
      <c r="AI12" s="165">
        <f t="shared" si="5"/>
        <v>0</v>
      </c>
    </row>
    <row r="13" spans="1:35" s="40" customFormat="1" ht="26.25" customHeight="1">
      <c r="A13" s="27">
        <v>0.16666666666666666</v>
      </c>
      <c r="B13" s="166" t="s">
        <v>91</v>
      </c>
      <c r="C13" s="29">
        <v>4599</v>
      </c>
      <c r="D13" s="30">
        <v>4613</v>
      </c>
      <c r="E13" s="31">
        <f t="shared" si="0"/>
        <v>15</v>
      </c>
      <c r="F13" s="32">
        <v>3</v>
      </c>
      <c r="G13" s="32">
        <v>1</v>
      </c>
      <c r="H13" s="33">
        <f t="shared" si="1"/>
        <v>11</v>
      </c>
      <c r="I13" s="167">
        <f>11+1</f>
        <v>12</v>
      </c>
      <c r="J13" s="35">
        <f t="shared" si="2"/>
        <v>0</v>
      </c>
      <c r="K13" s="168">
        <v>4</v>
      </c>
      <c r="L13" s="37">
        <v>0</v>
      </c>
      <c r="M13" s="38">
        <v>6</v>
      </c>
      <c r="N13" s="92">
        <v>1</v>
      </c>
      <c r="O13" s="108">
        <v>1</v>
      </c>
      <c r="P13" s="178">
        <v>0</v>
      </c>
      <c r="Q13" s="179">
        <v>0</v>
      </c>
      <c r="R13" s="213" t="s">
        <v>94</v>
      </c>
      <c r="S13" s="214"/>
      <c r="T13" s="214"/>
      <c r="U13" s="214"/>
      <c r="V13" s="214"/>
      <c r="W13" s="46" t="s">
        <v>18</v>
      </c>
      <c r="X13" s="154"/>
      <c r="Y13" s="155" t="s">
        <v>51</v>
      </c>
      <c r="Z13" s="156"/>
      <c r="AA13" s="157">
        <f t="shared" si="3"/>
        <v>0</v>
      </c>
      <c r="AB13" s="158"/>
      <c r="AC13" s="159" t="s">
        <v>51</v>
      </c>
      <c r="AD13" s="160"/>
      <c r="AE13" s="161">
        <f t="shared" si="4"/>
        <v>0</v>
      </c>
      <c r="AF13" s="162"/>
      <c r="AG13" s="163" t="s">
        <v>51</v>
      </c>
      <c r="AH13" s="164"/>
      <c r="AI13" s="165">
        <f t="shared" si="5"/>
        <v>0</v>
      </c>
    </row>
    <row r="14" spans="1:35" s="40" customFormat="1" ht="26.25" hidden="1" customHeight="1">
      <c r="A14" s="27"/>
      <c r="B14" s="28"/>
      <c r="C14" s="29"/>
      <c r="D14" s="30"/>
      <c r="E14" s="31">
        <f t="shared" ref="E14:E57" si="6">IF(ISBLANK(D14),0,(D14-C14+1))</f>
        <v>0</v>
      </c>
      <c r="F14" s="32"/>
      <c r="G14" s="32"/>
      <c r="H14" s="33">
        <f t="shared" ref="H14:H18" si="7">E14-G14-F14</f>
        <v>0</v>
      </c>
      <c r="I14" s="34"/>
      <c r="J14" s="35">
        <f t="shared" ref="J14:J58" si="8">IF(ISBLANK(I14),-90,(-((I14)-(SUM(L14:Q14,K14)))))</f>
        <v>-90</v>
      </c>
      <c r="K14" s="36"/>
      <c r="L14" s="37"/>
      <c r="M14" s="38"/>
      <c r="N14" s="92"/>
      <c r="O14" s="108"/>
      <c r="P14" s="37"/>
      <c r="Q14" s="39"/>
      <c r="R14" s="201"/>
      <c r="S14" s="202"/>
      <c r="T14" s="202"/>
      <c r="U14" s="202"/>
      <c r="V14" s="203"/>
      <c r="W14" s="46" t="s">
        <v>18</v>
      </c>
      <c r="X14" s="154"/>
      <c r="Y14" s="155" t="s">
        <v>51</v>
      </c>
      <c r="Z14" s="156"/>
      <c r="AA14" s="157">
        <f t="shared" ref="AA14:AA36" si="9">X14+Z14</f>
        <v>0</v>
      </c>
      <c r="AB14" s="158"/>
      <c r="AC14" s="159" t="s">
        <v>51</v>
      </c>
      <c r="AD14" s="160"/>
      <c r="AE14" s="161">
        <f t="shared" ref="AE14:AE56" si="10">AB14+AD14</f>
        <v>0</v>
      </c>
      <c r="AF14" s="162"/>
      <c r="AG14" s="163" t="s">
        <v>51</v>
      </c>
      <c r="AH14" s="164"/>
      <c r="AI14" s="165">
        <f t="shared" ref="AI14:AI56" si="11">AF14+AH14</f>
        <v>0</v>
      </c>
    </row>
    <row r="15" spans="1:35" s="40" customFormat="1" ht="26.25" hidden="1" customHeight="1">
      <c r="A15" s="27"/>
      <c r="B15" s="28"/>
      <c r="C15" s="29"/>
      <c r="D15" s="30"/>
      <c r="E15" s="31">
        <f t="shared" si="6"/>
        <v>0</v>
      </c>
      <c r="F15" s="32"/>
      <c r="G15" s="32"/>
      <c r="H15" s="33">
        <f t="shared" si="7"/>
        <v>0</v>
      </c>
      <c r="I15" s="34"/>
      <c r="J15" s="35">
        <f t="shared" si="8"/>
        <v>-90</v>
      </c>
      <c r="K15" s="36"/>
      <c r="L15" s="37"/>
      <c r="M15" s="38"/>
      <c r="N15" s="92"/>
      <c r="O15" s="108"/>
      <c r="P15" s="37"/>
      <c r="Q15" s="39"/>
      <c r="R15" s="201"/>
      <c r="S15" s="202"/>
      <c r="T15" s="202"/>
      <c r="U15" s="202"/>
      <c r="V15" s="203"/>
      <c r="W15" s="46" t="s">
        <v>18</v>
      </c>
      <c r="X15" s="154"/>
      <c r="Y15" s="155" t="s">
        <v>51</v>
      </c>
      <c r="Z15" s="156"/>
      <c r="AA15" s="157">
        <f t="shared" si="9"/>
        <v>0</v>
      </c>
      <c r="AB15" s="158"/>
      <c r="AC15" s="159" t="s">
        <v>51</v>
      </c>
      <c r="AD15" s="160"/>
      <c r="AE15" s="161">
        <f t="shared" si="10"/>
        <v>0</v>
      </c>
      <c r="AF15" s="162"/>
      <c r="AG15" s="163" t="s">
        <v>51</v>
      </c>
      <c r="AH15" s="164"/>
      <c r="AI15" s="165">
        <f t="shared" si="11"/>
        <v>0</v>
      </c>
    </row>
    <row r="16" spans="1:35" s="40" customFormat="1" ht="26.25" hidden="1" customHeight="1">
      <c r="A16" s="27"/>
      <c r="B16" s="28"/>
      <c r="C16" s="29"/>
      <c r="D16" s="30"/>
      <c r="E16" s="31">
        <f t="shared" si="6"/>
        <v>0</v>
      </c>
      <c r="F16" s="32"/>
      <c r="G16" s="32"/>
      <c r="H16" s="33">
        <f t="shared" si="7"/>
        <v>0</v>
      </c>
      <c r="I16" s="34"/>
      <c r="J16" s="35">
        <f t="shared" si="8"/>
        <v>-90</v>
      </c>
      <c r="K16" s="36"/>
      <c r="L16" s="37"/>
      <c r="M16" s="38"/>
      <c r="N16" s="92"/>
      <c r="O16" s="108"/>
      <c r="P16" s="37"/>
      <c r="Q16" s="39"/>
      <c r="R16" s="201"/>
      <c r="S16" s="202"/>
      <c r="T16" s="202"/>
      <c r="U16" s="202"/>
      <c r="V16" s="203"/>
      <c r="W16" s="46" t="s">
        <v>18</v>
      </c>
      <c r="X16" s="154"/>
      <c r="Y16" s="155" t="s">
        <v>51</v>
      </c>
      <c r="Z16" s="156"/>
      <c r="AA16" s="157">
        <f t="shared" si="9"/>
        <v>0</v>
      </c>
      <c r="AB16" s="158"/>
      <c r="AC16" s="159" t="s">
        <v>51</v>
      </c>
      <c r="AD16" s="160"/>
      <c r="AE16" s="161">
        <f t="shared" si="10"/>
        <v>0</v>
      </c>
      <c r="AF16" s="162"/>
      <c r="AG16" s="163" t="s">
        <v>51</v>
      </c>
      <c r="AH16" s="164"/>
      <c r="AI16" s="165">
        <f t="shared" si="11"/>
        <v>0</v>
      </c>
    </row>
    <row r="17" spans="1:35" s="40" customFormat="1" ht="26.25" hidden="1" customHeight="1">
      <c r="A17" s="27"/>
      <c r="B17" s="28"/>
      <c r="C17" s="29"/>
      <c r="D17" s="30"/>
      <c r="E17" s="31">
        <f t="shared" si="6"/>
        <v>0</v>
      </c>
      <c r="F17" s="32"/>
      <c r="G17" s="32"/>
      <c r="H17" s="33">
        <f t="shared" si="7"/>
        <v>0</v>
      </c>
      <c r="I17" s="34"/>
      <c r="J17" s="35">
        <f t="shared" si="8"/>
        <v>-90</v>
      </c>
      <c r="K17" s="36"/>
      <c r="L17" s="37"/>
      <c r="M17" s="38"/>
      <c r="N17" s="92"/>
      <c r="O17" s="108"/>
      <c r="P17" s="37"/>
      <c r="Q17" s="39"/>
      <c r="R17" s="201"/>
      <c r="S17" s="202"/>
      <c r="T17" s="202"/>
      <c r="U17" s="202"/>
      <c r="V17" s="203"/>
      <c r="W17" s="46" t="s">
        <v>18</v>
      </c>
      <c r="X17" s="154"/>
      <c r="Y17" s="155" t="s">
        <v>51</v>
      </c>
      <c r="Z17" s="156"/>
      <c r="AA17" s="157">
        <f t="shared" si="9"/>
        <v>0</v>
      </c>
      <c r="AB17" s="158"/>
      <c r="AC17" s="159" t="s">
        <v>51</v>
      </c>
      <c r="AD17" s="160"/>
      <c r="AE17" s="161">
        <f t="shared" si="10"/>
        <v>0</v>
      </c>
      <c r="AF17" s="162"/>
      <c r="AG17" s="163" t="s">
        <v>51</v>
      </c>
      <c r="AH17" s="164"/>
      <c r="AI17" s="165">
        <f t="shared" si="11"/>
        <v>0</v>
      </c>
    </row>
    <row r="18" spans="1:35" s="40" customFormat="1" ht="26.25" hidden="1" customHeight="1">
      <c r="A18" s="27"/>
      <c r="B18" s="28"/>
      <c r="C18" s="29"/>
      <c r="D18" s="30"/>
      <c r="E18" s="31">
        <f t="shared" si="6"/>
        <v>0</v>
      </c>
      <c r="F18" s="32"/>
      <c r="G18" s="32"/>
      <c r="H18" s="33">
        <f t="shared" si="7"/>
        <v>0</v>
      </c>
      <c r="I18" s="34"/>
      <c r="J18" s="35">
        <f t="shared" si="8"/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46" t="s">
        <v>18</v>
      </c>
      <c r="X18" s="154"/>
      <c r="Y18" s="155" t="s">
        <v>51</v>
      </c>
      <c r="Z18" s="156"/>
      <c r="AA18" s="157">
        <f t="shared" si="9"/>
        <v>0</v>
      </c>
      <c r="AB18" s="158"/>
      <c r="AC18" s="159" t="s">
        <v>51</v>
      </c>
      <c r="AD18" s="160"/>
      <c r="AE18" s="161">
        <f t="shared" si="10"/>
        <v>0</v>
      </c>
      <c r="AF18" s="162"/>
      <c r="AG18" s="163" t="s">
        <v>51</v>
      </c>
      <c r="AH18" s="164"/>
      <c r="AI18" s="165">
        <f t="shared" si="11"/>
        <v>0</v>
      </c>
    </row>
    <row r="19" spans="1:35" s="40" customFormat="1" ht="26.25" hidden="1" customHeight="1">
      <c r="A19" s="27"/>
      <c r="B19" s="28"/>
      <c r="C19" s="29"/>
      <c r="D19" s="30"/>
      <c r="E19" s="31">
        <f t="shared" si="6"/>
        <v>0</v>
      </c>
      <c r="F19" s="32"/>
      <c r="G19" s="32"/>
      <c r="H19" s="33">
        <f>E19-G19-F19</f>
        <v>0</v>
      </c>
      <c r="I19" s="34"/>
      <c r="J19" s="35">
        <f t="shared" si="8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46" t="s">
        <v>18</v>
      </c>
      <c r="X19" s="154"/>
      <c r="Y19" s="155" t="s">
        <v>51</v>
      </c>
      <c r="Z19" s="156"/>
      <c r="AA19" s="157">
        <f t="shared" si="9"/>
        <v>0</v>
      </c>
      <c r="AB19" s="158"/>
      <c r="AC19" s="159" t="s">
        <v>51</v>
      </c>
      <c r="AD19" s="160"/>
      <c r="AE19" s="161">
        <f t="shared" si="10"/>
        <v>0</v>
      </c>
      <c r="AF19" s="162"/>
      <c r="AG19" s="163" t="s">
        <v>51</v>
      </c>
      <c r="AH19" s="164"/>
      <c r="AI19" s="165">
        <f t="shared" si="11"/>
        <v>0</v>
      </c>
    </row>
    <row r="20" spans="1:35" s="40" customFormat="1" ht="26.25" hidden="1" customHeight="1">
      <c r="A20" s="27"/>
      <c r="B20" s="28"/>
      <c r="C20" s="29"/>
      <c r="D20" s="30"/>
      <c r="E20" s="31">
        <f t="shared" si="6"/>
        <v>0</v>
      </c>
      <c r="F20" s="32"/>
      <c r="G20" s="32"/>
      <c r="H20" s="33">
        <f t="shared" ref="H20:H24" si="12">E20-G20-F20</f>
        <v>0</v>
      </c>
      <c r="I20" s="34"/>
      <c r="J20" s="35">
        <f t="shared" si="8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46" t="s">
        <v>18</v>
      </c>
      <c r="X20" s="154"/>
      <c r="Y20" s="155" t="s">
        <v>51</v>
      </c>
      <c r="Z20" s="156"/>
      <c r="AA20" s="157">
        <f t="shared" si="9"/>
        <v>0</v>
      </c>
      <c r="AB20" s="158"/>
      <c r="AC20" s="159" t="s">
        <v>51</v>
      </c>
      <c r="AD20" s="160"/>
      <c r="AE20" s="161">
        <f t="shared" si="10"/>
        <v>0</v>
      </c>
      <c r="AF20" s="162"/>
      <c r="AG20" s="163" t="s">
        <v>51</v>
      </c>
      <c r="AH20" s="164"/>
      <c r="AI20" s="165">
        <f t="shared" si="11"/>
        <v>0</v>
      </c>
    </row>
    <row r="21" spans="1:35" s="40" customFormat="1" ht="26.25" hidden="1" customHeight="1">
      <c r="A21" s="27"/>
      <c r="B21" s="28"/>
      <c r="C21" s="29"/>
      <c r="D21" s="30"/>
      <c r="E21" s="31">
        <f t="shared" si="6"/>
        <v>0</v>
      </c>
      <c r="F21" s="32"/>
      <c r="G21" s="32"/>
      <c r="H21" s="33">
        <f t="shared" si="12"/>
        <v>0</v>
      </c>
      <c r="I21" s="34"/>
      <c r="J21" s="35">
        <f t="shared" si="8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46" t="s">
        <v>18</v>
      </c>
      <c r="X21" s="154"/>
      <c r="Y21" s="155" t="s">
        <v>51</v>
      </c>
      <c r="Z21" s="156"/>
      <c r="AA21" s="157">
        <f t="shared" si="9"/>
        <v>0</v>
      </c>
      <c r="AB21" s="158"/>
      <c r="AC21" s="159" t="s">
        <v>51</v>
      </c>
      <c r="AD21" s="160"/>
      <c r="AE21" s="161">
        <f t="shared" si="10"/>
        <v>0</v>
      </c>
      <c r="AF21" s="162"/>
      <c r="AG21" s="163" t="s">
        <v>51</v>
      </c>
      <c r="AH21" s="164"/>
      <c r="AI21" s="165">
        <f t="shared" si="11"/>
        <v>0</v>
      </c>
    </row>
    <row r="22" spans="1:35" s="40" customFormat="1" ht="26.25" hidden="1" customHeight="1">
      <c r="A22" s="27"/>
      <c r="B22" s="28"/>
      <c r="C22" s="29"/>
      <c r="D22" s="30"/>
      <c r="E22" s="31">
        <f t="shared" si="6"/>
        <v>0</v>
      </c>
      <c r="F22" s="32"/>
      <c r="G22" s="32"/>
      <c r="H22" s="33">
        <f t="shared" si="12"/>
        <v>0</v>
      </c>
      <c r="I22" s="34"/>
      <c r="J22" s="35">
        <f t="shared" si="8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6" t="s">
        <v>18</v>
      </c>
      <c r="X22" s="154"/>
      <c r="Y22" s="155" t="s">
        <v>51</v>
      </c>
      <c r="Z22" s="156"/>
      <c r="AA22" s="157">
        <f t="shared" si="9"/>
        <v>0</v>
      </c>
      <c r="AB22" s="158"/>
      <c r="AC22" s="159" t="s">
        <v>51</v>
      </c>
      <c r="AD22" s="160"/>
      <c r="AE22" s="161">
        <f t="shared" si="10"/>
        <v>0</v>
      </c>
      <c r="AF22" s="162"/>
      <c r="AG22" s="163" t="s">
        <v>51</v>
      </c>
      <c r="AH22" s="164"/>
      <c r="AI22" s="165">
        <f t="shared" si="11"/>
        <v>0</v>
      </c>
    </row>
    <row r="23" spans="1:35" s="40" customFormat="1" ht="26.25" hidden="1" customHeight="1">
      <c r="A23" s="27"/>
      <c r="B23" s="28"/>
      <c r="C23" s="29"/>
      <c r="D23" s="30"/>
      <c r="E23" s="31">
        <f t="shared" si="6"/>
        <v>0</v>
      </c>
      <c r="F23" s="32"/>
      <c r="G23" s="32"/>
      <c r="H23" s="33">
        <f t="shared" si="12"/>
        <v>0</v>
      </c>
      <c r="I23" s="34"/>
      <c r="J23" s="35">
        <f t="shared" si="8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6" t="s">
        <v>18</v>
      </c>
      <c r="X23" s="154"/>
      <c r="Y23" s="155" t="s">
        <v>51</v>
      </c>
      <c r="Z23" s="156"/>
      <c r="AA23" s="157">
        <f t="shared" si="9"/>
        <v>0</v>
      </c>
      <c r="AB23" s="158"/>
      <c r="AC23" s="159" t="s">
        <v>51</v>
      </c>
      <c r="AD23" s="160"/>
      <c r="AE23" s="161">
        <f t="shared" si="10"/>
        <v>0</v>
      </c>
      <c r="AF23" s="162"/>
      <c r="AG23" s="163" t="s">
        <v>51</v>
      </c>
      <c r="AH23" s="164"/>
      <c r="AI23" s="165">
        <f t="shared" si="11"/>
        <v>0</v>
      </c>
    </row>
    <row r="24" spans="1:35" s="40" customFormat="1" ht="26.25" hidden="1" customHeight="1">
      <c r="A24" s="27"/>
      <c r="B24" s="28"/>
      <c r="C24" s="29"/>
      <c r="D24" s="30"/>
      <c r="E24" s="31">
        <f t="shared" si="6"/>
        <v>0</v>
      </c>
      <c r="F24" s="32"/>
      <c r="G24" s="32"/>
      <c r="H24" s="33">
        <f t="shared" si="12"/>
        <v>0</v>
      </c>
      <c r="I24" s="34"/>
      <c r="J24" s="35">
        <f t="shared" si="8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6" t="s">
        <v>18</v>
      </c>
      <c r="X24" s="154"/>
      <c r="Y24" s="155" t="s">
        <v>51</v>
      </c>
      <c r="Z24" s="156"/>
      <c r="AA24" s="157">
        <f t="shared" si="9"/>
        <v>0</v>
      </c>
      <c r="AB24" s="158"/>
      <c r="AC24" s="159" t="s">
        <v>51</v>
      </c>
      <c r="AD24" s="160"/>
      <c r="AE24" s="161">
        <f t="shared" si="10"/>
        <v>0</v>
      </c>
      <c r="AF24" s="162"/>
      <c r="AG24" s="163" t="s">
        <v>51</v>
      </c>
      <c r="AH24" s="164"/>
      <c r="AI24" s="165">
        <f t="shared" si="11"/>
        <v>0</v>
      </c>
    </row>
    <row r="25" spans="1:35" s="40" customFormat="1" ht="26.25" hidden="1" customHeight="1">
      <c r="A25" s="27"/>
      <c r="B25" s="28"/>
      <c r="C25" s="29"/>
      <c r="D25" s="30"/>
      <c r="E25" s="31">
        <f t="shared" si="6"/>
        <v>0</v>
      </c>
      <c r="F25" s="32"/>
      <c r="G25" s="32"/>
      <c r="H25" s="33">
        <f>E25-G25-F25</f>
        <v>0</v>
      </c>
      <c r="I25" s="34"/>
      <c r="J25" s="35">
        <f t="shared" si="8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6" t="s">
        <v>18</v>
      </c>
      <c r="X25" s="154"/>
      <c r="Y25" s="155" t="s">
        <v>51</v>
      </c>
      <c r="Z25" s="156"/>
      <c r="AA25" s="157">
        <f t="shared" si="9"/>
        <v>0</v>
      </c>
      <c r="AB25" s="158"/>
      <c r="AC25" s="159" t="s">
        <v>51</v>
      </c>
      <c r="AD25" s="160"/>
      <c r="AE25" s="161">
        <f t="shared" si="10"/>
        <v>0</v>
      </c>
      <c r="AF25" s="162"/>
      <c r="AG25" s="163" t="s">
        <v>51</v>
      </c>
      <c r="AH25" s="164"/>
      <c r="AI25" s="165">
        <f t="shared" si="11"/>
        <v>0</v>
      </c>
    </row>
    <row r="26" spans="1:35" s="40" customFormat="1" ht="26.25" hidden="1" customHeight="1">
      <c r="A26" s="27"/>
      <c r="B26" s="28"/>
      <c r="C26" s="29"/>
      <c r="D26" s="30"/>
      <c r="E26" s="31">
        <f t="shared" si="6"/>
        <v>0</v>
      </c>
      <c r="F26" s="32"/>
      <c r="G26" s="32"/>
      <c r="H26" s="33">
        <f t="shared" ref="H26:H34" si="13">E26-G26-F26</f>
        <v>0</v>
      </c>
      <c r="I26" s="34"/>
      <c r="J26" s="35">
        <f t="shared" si="8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6" t="s">
        <v>18</v>
      </c>
      <c r="X26" s="154"/>
      <c r="Y26" s="155" t="s">
        <v>51</v>
      </c>
      <c r="Z26" s="156"/>
      <c r="AA26" s="157">
        <f t="shared" si="9"/>
        <v>0</v>
      </c>
      <c r="AB26" s="158"/>
      <c r="AC26" s="159" t="s">
        <v>51</v>
      </c>
      <c r="AD26" s="160"/>
      <c r="AE26" s="161">
        <f t="shared" si="10"/>
        <v>0</v>
      </c>
      <c r="AF26" s="162"/>
      <c r="AG26" s="163" t="s">
        <v>51</v>
      </c>
      <c r="AH26" s="164"/>
      <c r="AI26" s="165">
        <f t="shared" si="11"/>
        <v>0</v>
      </c>
    </row>
    <row r="27" spans="1:35" s="40" customFormat="1" ht="26.25" hidden="1" customHeight="1">
      <c r="A27" s="27"/>
      <c r="B27" s="28"/>
      <c r="C27" s="29"/>
      <c r="D27" s="30"/>
      <c r="E27" s="31">
        <f t="shared" si="6"/>
        <v>0</v>
      </c>
      <c r="F27" s="32"/>
      <c r="G27" s="32"/>
      <c r="H27" s="33">
        <f t="shared" si="13"/>
        <v>0</v>
      </c>
      <c r="I27" s="34"/>
      <c r="J27" s="35">
        <f t="shared" si="8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6" t="s">
        <v>18</v>
      </c>
      <c r="X27" s="154"/>
      <c r="Y27" s="155" t="s">
        <v>51</v>
      </c>
      <c r="Z27" s="156"/>
      <c r="AA27" s="157">
        <f t="shared" si="9"/>
        <v>0</v>
      </c>
      <c r="AB27" s="158"/>
      <c r="AC27" s="159" t="s">
        <v>51</v>
      </c>
      <c r="AD27" s="160"/>
      <c r="AE27" s="161">
        <f t="shared" si="10"/>
        <v>0</v>
      </c>
      <c r="AF27" s="162"/>
      <c r="AG27" s="163" t="s">
        <v>51</v>
      </c>
      <c r="AH27" s="164"/>
      <c r="AI27" s="165">
        <f t="shared" si="11"/>
        <v>0</v>
      </c>
    </row>
    <row r="28" spans="1:35" s="40" customFormat="1" ht="26.25" hidden="1" customHeight="1">
      <c r="A28" s="27"/>
      <c r="B28" s="28"/>
      <c r="C28" s="29"/>
      <c r="D28" s="30"/>
      <c r="E28" s="31">
        <f t="shared" si="6"/>
        <v>0</v>
      </c>
      <c r="F28" s="32"/>
      <c r="G28" s="32"/>
      <c r="H28" s="33">
        <f t="shared" si="13"/>
        <v>0</v>
      </c>
      <c r="I28" s="34"/>
      <c r="J28" s="35">
        <f t="shared" si="8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6" t="s">
        <v>18</v>
      </c>
      <c r="X28" s="154"/>
      <c r="Y28" s="155" t="s">
        <v>51</v>
      </c>
      <c r="Z28" s="156"/>
      <c r="AA28" s="157">
        <f t="shared" si="9"/>
        <v>0</v>
      </c>
      <c r="AB28" s="158"/>
      <c r="AC28" s="159" t="s">
        <v>51</v>
      </c>
      <c r="AD28" s="160"/>
      <c r="AE28" s="161">
        <f t="shared" si="10"/>
        <v>0</v>
      </c>
      <c r="AF28" s="162"/>
      <c r="AG28" s="163" t="s">
        <v>51</v>
      </c>
      <c r="AH28" s="164"/>
      <c r="AI28" s="165">
        <f t="shared" si="11"/>
        <v>0</v>
      </c>
    </row>
    <row r="29" spans="1:35" s="40" customFormat="1" ht="26.25" hidden="1" customHeight="1">
      <c r="A29" s="27"/>
      <c r="B29" s="28"/>
      <c r="C29" s="29"/>
      <c r="D29" s="30"/>
      <c r="E29" s="31">
        <f t="shared" si="6"/>
        <v>0</v>
      </c>
      <c r="F29" s="32"/>
      <c r="G29" s="32"/>
      <c r="H29" s="33">
        <f t="shared" si="13"/>
        <v>0</v>
      </c>
      <c r="I29" s="34"/>
      <c r="J29" s="35">
        <f t="shared" si="8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6" t="s">
        <v>18</v>
      </c>
      <c r="X29" s="154"/>
      <c r="Y29" s="155" t="s">
        <v>51</v>
      </c>
      <c r="Z29" s="156"/>
      <c r="AA29" s="157">
        <f t="shared" si="9"/>
        <v>0</v>
      </c>
      <c r="AB29" s="158"/>
      <c r="AC29" s="159" t="s">
        <v>51</v>
      </c>
      <c r="AD29" s="160"/>
      <c r="AE29" s="161">
        <f t="shared" si="10"/>
        <v>0</v>
      </c>
      <c r="AF29" s="162"/>
      <c r="AG29" s="163" t="s">
        <v>51</v>
      </c>
      <c r="AH29" s="164"/>
      <c r="AI29" s="165">
        <f t="shared" si="11"/>
        <v>0</v>
      </c>
    </row>
    <row r="30" spans="1:35" s="40" customFormat="1" ht="26.25" hidden="1" customHeight="1">
      <c r="A30" s="27"/>
      <c r="B30" s="28"/>
      <c r="C30" s="29"/>
      <c r="D30" s="30"/>
      <c r="E30" s="31">
        <f t="shared" si="6"/>
        <v>0</v>
      </c>
      <c r="F30" s="32"/>
      <c r="G30" s="32"/>
      <c r="H30" s="33">
        <f t="shared" si="13"/>
        <v>0</v>
      </c>
      <c r="I30" s="34"/>
      <c r="J30" s="35">
        <f t="shared" si="8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6" t="s">
        <v>18</v>
      </c>
      <c r="X30" s="154"/>
      <c r="Y30" s="155" t="s">
        <v>51</v>
      </c>
      <c r="Z30" s="156"/>
      <c r="AA30" s="157">
        <f t="shared" si="9"/>
        <v>0</v>
      </c>
      <c r="AB30" s="158"/>
      <c r="AC30" s="159" t="s">
        <v>51</v>
      </c>
      <c r="AD30" s="160"/>
      <c r="AE30" s="161">
        <f t="shared" si="10"/>
        <v>0</v>
      </c>
      <c r="AF30" s="162"/>
      <c r="AG30" s="163" t="s">
        <v>51</v>
      </c>
      <c r="AH30" s="164"/>
      <c r="AI30" s="165">
        <f t="shared" si="11"/>
        <v>0</v>
      </c>
    </row>
    <row r="31" spans="1:35" s="40" customFormat="1" ht="26.25" hidden="1" customHeight="1">
      <c r="A31" s="27"/>
      <c r="B31" s="28"/>
      <c r="C31" s="29"/>
      <c r="D31" s="30"/>
      <c r="E31" s="31">
        <f t="shared" si="6"/>
        <v>0</v>
      </c>
      <c r="F31" s="32"/>
      <c r="G31" s="32"/>
      <c r="H31" s="33">
        <f t="shared" si="13"/>
        <v>0</v>
      </c>
      <c r="I31" s="34"/>
      <c r="J31" s="35">
        <f t="shared" si="8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6" t="s">
        <v>18</v>
      </c>
      <c r="X31" s="154"/>
      <c r="Y31" s="155" t="s">
        <v>51</v>
      </c>
      <c r="Z31" s="156"/>
      <c r="AA31" s="157">
        <f t="shared" si="9"/>
        <v>0</v>
      </c>
      <c r="AB31" s="158"/>
      <c r="AC31" s="159" t="s">
        <v>51</v>
      </c>
      <c r="AD31" s="160"/>
      <c r="AE31" s="161">
        <f t="shared" si="10"/>
        <v>0</v>
      </c>
      <c r="AF31" s="162"/>
      <c r="AG31" s="163" t="s">
        <v>51</v>
      </c>
      <c r="AH31" s="164"/>
      <c r="AI31" s="165">
        <f t="shared" si="11"/>
        <v>0</v>
      </c>
    </row>
    <row r="32" spans="1:35" s="40" customFormat="1" ht="26.25" hidden="1" customHeight="1">
      <c r="A32" s="27"/>
      <c r="B32" s="28"/>
      <c r="C32" s="29"/>
      <c r="D32" s="30"/>
      <c r="E32" s="31">
        <f t="shared" si="6"/>
        <v>0</v>
      </c>
      <c r="F32" s="32"/>
      <c r="G32" s="32"/>
      <c r="H32" s="33">
        <f t="shared" si="13"/>
        <v>0</v>
      </c>
      <c r="I32" s="34"/>
      <c r="J32" s="35">
        <f t="shared" si="8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6" t="s">
        <v>18</v>
      </c>
      <c r="X32" s="154"/>
      <c r="Y32" s="155" t="s">
        <v>51</v>
      </c>
      <c r="Z32" s="156"/>
      <c r="AA32" s="157">
        <f t="shared" si="9"/>
        <v>0</v>
      </c>
      <c r="AB32" s="158"/>
      <c r="AC32" s="159" t="s">
        <v>51</v>
      </c>
      <c r="AD32" s="160"/>
      <c r="AE32" s="161">
        <f t="shared" si="10"/>
        <v>0</v>
      </c>
      <c r="AF32" s="162"/>
      <c r="AG32" s="163" t="s">
        <v>51</v>
      </c>
      <c r="AH32" s="164"/>
      <c r="AI32" s="165">
        <f t="shared" si="11"/>
        <v>0</v>
      </c>
    </row>
    <row r="33" spans="1:35" s="40" customFormat="1" ht="26.25" hidden="1" customHeight="1">
      <c r="A33" s="27"/>
      <c r="B33" s="28"/>
      <c r="C33" s="29"/>
      <c r="D33" s="30"/>
      <c r="E33" s="31">
        <f t="shared" si="6"/>
        <v>0</v>
      </c>
      <c r="F33" s="32"/>
      <c r="G33" s="32"/>
      <c r="H33" s="33">
        <f t="shared" si="13"/>
        <v>0</v>
      </c>
      <c r="I33" s="34"/>
      <c r="J33" s="35">
        <f t="shared" si="8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6" t="s">
        <v>18</v>
      </c>
      <c r="X33" s="154"/>
      <c r="Y33" s="155" t="s">
        <v>51</v>
      </c>
      <c r="Z33" s="156"/>
      <c r="AA33" s="157">
        <f t="shared" si="9"/>
        <v>0</v>
      </c>
      <c r="AB33" s="158"/>
      <c r="AC33" s="159" t="s">
        <v>51</v>
      </c>
      <c r="AD33" s="160"/>
      <c r="AE33" s="161">
        <f t="shared" si="10"/>
        <v>0</v>
      </c>
      <c r="AF33" s="162"/>
      <c r="AG33" s="163" t="s">
        <v>51</v>
      </c>
      <c r="AH33" s="164"/>
      <c r="AI33" s="165">
        <f t="shared" si="11"/>
        <v>0</v>
      </c>
    </row>
    <row r="34" spans="1:35" s="40" customFormat="1" ht="26.25" hidden="1" customHeight="1">
      <c r="A34" s="27"/>
      <c r="B34" s="28"/>
      <c r="C34" s="29"/>
      <c r="D34" s="30"/>
      <c r="E34" s="31">
        <f t="shared" si="6"/>
        <v>0</v>
      </c>
      <c r="F34" s="32"/>
      <c r="G34" s="32"/>
      <c r="H34" s="33">
        <f t="shared" si="13"/>
        <v>0</v>
      </c>
      <c r="I34" s="34"/>
      <c r="J34" s="35">
        <f t="shared" si="8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6" t="s">
        <v>18</v>
      </c>
      <c r="X34" s="154"/>
      <c r="Y34" s="155" t="s">
        <v>51</v>
      </c>
      <c r="Z34" s="156"/>
      <c r="AA34" s="157">
        <f t="shared" si="9"/>
        <v>0</v>
      </c>
      <c r="AB34" s="158"/>
      <c r="AC34" s="159" t="s">
        <v>51</v>
      </c>
      <c r="AD34" s="160"/>
      <c r="AE34" s="161">
        <f t="shared" si="10"/>
        <v>0</v>
      </c>
      <c r="AF34" s="162"/>
      <c r="AG34" s="163" t="s">
        <v>51</v>
      </c>
      <c r="AH34" s="164"/>
      <c r="AI34" s="165">
        <f t="shared" si="11"/>
        <v>0</v>
      </c>
    </row>
    <row r="35" spans="1:35" s="40" customFormat="1" ht="26.25" hidden="1" customHeight="1">
      <c r="A35" s="27"/>
      <c r="B35" s="28"/>
      <c r="C35" s="29"/>
      <c r="D35" s="30"/>
      <c r="E35" s="31">
        <f t="shared" si="6"/>
        <v>0</v>
      </c>
      <c r="F35" s="32"/>
      <c r="G35" s="32"/>
      <c r="H35" s="33">
        <f>E35-G35-F35</f>
        <v>0</v>
      </c>
      <c r="I35" s="34"/>
      <c r="J35" s="35">
        <f t="shared" si="8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6" t="s">
        <v>18</v>
      </c>
      <c r="X35" s="154"/>
      <c r="Y35" s="155" t="s">
        <v>51</v>
      </c>
      <c r="Z35" s="156"/>
      <c r="AA35" s="157">
        <f t="shared" si="9"/>
        <v>0</v>
      </c>
      <c r="AB35" s="158"/>
      <c r="AC35" s="159" t="s">
        <v>51</v>
      </c>
      <c r="AD35" s="160"/>
      <c r="AE35" s="161">
        <f t="shared" si="10"/>
        <v>0</v>
      </c>
      <c r="AF35" s="162"/>
      <c r="AG35" s="163" t="s">
        <v>51</v>
      </c>
      <c r="AH35" s="164"/>
      <c r="AI35" s="165">
        <f t="shared" si="11"/>
        <v>0</v>
      </c>
    </row>
    <row r="36" spans="1:35" s="40" customFormat="1" ht="26.25" hidden="1" customHeight="1">
      <c r="A36" s="27"/>
      <c r="B36" s="28"/>
      <c r="C36" s="29"/>
      <c r="D36" s="30"/>
      <c r="E36" s="31">
        <f t="shared" si="6"/>
        <v>0</v>
      </c>
      <c r="F36" s="32"/>
      <c r="G36" s="32"/>
      <c r="H36" s="33">
        <f t="shared" ref="H36:H42" si="14">E36-G36-F36</f>
        <v>0</v>
      </c>
      <c r="I36" s="34"/>
      <c r="J36" s="35">
        <f t="shared" si="8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6" t="s">
        <v>18</v>
      </c>
      <c r="X36" s="154"/>
      <c r="Y36" s="155" t="s">
        <v>51</v>
      </c>
      <c r="Z36" s="156"/>
      <c r="AA36" s="157">
        <f t="shared" si="9"/>
        <v>0</v>
      </c>
      <c r="AB36" s="158"/>
      <c r="AC36" s="159" t="s">
        <v>51</v>
      </c>
      <c r="AD36" s="160"/>
      <c r="AE36" s="161">
        <f t="shared" si="10"/>
        <v>0</v>
      </c>
      <c r="AF36" s="162"/>
      <c r="AG36" s="163" t="s">
        <v>51</v>
      </c>
      <c r="AH36" s="164"/>
      <c r="AI36" s="165">
        <f t="shared" si="11"/>
        <v>0</v>
      </c>
    </row>
    <row r="37" spans="1:35" s="40" customFormat="1" ht="26.25" hidden="1" customHeight="1">
      <c r="A37" s="27"/>
      <c r="B37" s="28"/>
      <c r="C37" s="29"/>
      <c r="D37" s="30"/>
      <c r="E37" s="31">
        <f t="shared" si="6"/>
        <v>0</v>
      </c>
      <c r="F37" s="32"/>
      <c r="G37" s="32"/>
      <c r="H37" s="33">
        <f t="shared" si="14"/>
        <v>0</v>
      </c>
      <c r="I37" s="34"/>
      <c r="J37" s="35">
        <f t="shared" si="8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6" t="s">
        <v>18</v>
      </c>
      <c r="X37" s="154"/>
      <c r="Y37" s="155" t="s">
        <v>51</v>
      </c>
      <c r="Z37" s="156"/>
      <c r="AA37" s="157">
        <f>X37+Z37</f>
        <v>0</v>
      </c>
      <c r="AB37" s="158"/>
      <c r="AC37" s="159" t="s">
        <v>51</v>
      </c>
      <c r="AD37" s="160"/>
      <c r="AE37" s="161">
        <f t="shared" si="10"/>
        <v>0</v>
      </c>
      <c r="AF37" s="162"/>
      <c r="AG37" s="163" t="s">
        <v>51</v>
      </c>
      <c r="AH37" s="164"/>
      <c r="AI37" s="165">
        <f t="shared" si="11"/>
        <v>0</v>
      </c>
    </row>
    <row r="38" spans="1:35" s="40" customFormat="1" ht="26.25" hidden="1" customHeight="1">
      <c r="A38" s="27"/>
      <c r="B38" s="28"/>
      <c r="C38" s="29"/>
      <c r="D38" s="30"/>
      <c r="E38" s="31">
        <f t="shared" si="6"/>
        <v>0</v>
      </c>
      <c r="F38" s="32"/>
      <c r="G38" s="32"/>
      <c r="H38" s="33">
        <f t="shared" si="14"/>
        <v>0</v>
      </c>
      <c r="I38" s="34"/>
      <c r="J38" s="35">
        <f t="shared" si="8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6" t="s">
        <v>18</v>
      </c>
      <c r="X38" s="154"/>
      <c r="Y38" s="155" t="s">
        <v>51</v>
      </c>
      <c r="Z38" s="156"/>
      <c r="AA38" s="157">
        <f t="shared" ref="AA38:AA56" si="15">X38+Z38</f>
        <v>0</v>
      </c>
      <c r="AB38" s="158"/>
      <c r="AC38" s="159" t="s">
        <v>51</v>
      </c>
      <c r="AD38" s="160"/>
      <c r="AE38" s="161">
        <f t="shared" si="10"/>
        <v>0</v>
      </c>
      <c r="AF38" s="162"/>
      <c r="AG38" s="163" t="s">
        <v>51</v>
      </c>
      <c r="AH38" s="164"/>
      <c r="AI38" s="165">
        <f t="shared" si="11"/>
        <v>0</v>
      </c>
    </row>
    <row r="39" spans="1:35" s="40" customFormat="1" ht="26.25" hidden="1" customHeight="1">
      <c r="A39" s="27"/>
      <c r="B39" s="28"/>
      <c r="C39" s="29"/>
      <c r="D39" s="30"/>
      <c r="E39" s="31">
        <f t="shared" si="6"/>
        <v>0</v>
      </c>
      <c r="F39" s="32"/>
      <c r="G39" s="32"/>
      <c r="H39" s="33">
        <f t="shared" si="14"/>
        <v>0</v>
      </c>
      <c r="I39" s="34"/>
      <c r="J39" s="35">
        <f t="shared" si="8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6" t="s">
        <v>18</v>
      </c>
      <c r="X39" s="154"/>
      <c r="Y39" s="155" t="s">
        <v>51</v>
      </c>
      <c r="Z39" s="156"/>
      <c r="AA39" s="157">
        <f t="shared" si="15"/>
        <v>0</v>
      </c>
      <c r="AB39" s="158"/>
      <c r="AC39" s="159" t="s">
        <v>51</v>
      </c>
      <c r="AD39" s="160"/>
      <c r="AE39" s="161">
        <f t="shared" si="10"/>
        <v>0</v>
      </c>
      <c r="AF39" s="162"/>
      <c r="AG39" s="163" t="s">
        <v>51</v>
      </c>
      <c r="AH39" s="164"/>
      <c r="AI39" s="165">
        <f t="shared" si="11"/>
        <v>0</v>
      </c>
    </row>
    <row r="40" spans="1:35" s="40" customFormat="1" ht="26.25" hidden="1" customHeight="1">
      <c r="A40" s="27"/>
      <c r="B40" s="28"/>
      <c r="C40" s="29"/>
      <c r="D40" s="30"/>
      <c r="E40" s="31">
        <f t="shared" si="6"/>
        <v>0</v>
      </c>
      <c r="F40" s="32"/>
      <c r="G40" s="32"/>
      <c r="H40" s="33">
        <f t="shared" si="14"/>
        <v>0</v>
      </c>
      <c r="I40" s="34"/>
      <c r="J40" s="35">
        <f t="shared" si="8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6" t="s">
        <v>18</v>
      </c>
      <c r="X40" s="154"/>
      <c r="Y40" s="155" t="s">
        <v>51</v>
      </c>
      <c r="Z40" s="156"/>
      <c r="AA40" s="157">
        <f t="shared" si="15"/>
        <v>0</v>
      </c>
      <c r="AB40" s="158"/>
      <c r="AC40" s="159" t="s">
        <v>51</v>
      </c>
      <c r="AD40" s="160"/>
      <c r="AE40" s="161">
        <f t="shared" si="10"/>
        <v>0</v>
      </c>
      <c r="AF40" s="162"/>
      <c r="AG40" s="163" t="s">
        <v>51</v>
      </c>
      <c r="AH40" s="164"/>
      <c r="AI40" s="165">
        <f t="shared" si="11"/>
        <v>0</v>
      </c>
    </row>
    <row r="41" spans="1:35" s="40" customFormat="1" ht="26.25" hidden="1" customHeight="1">
      <c r="A41" s="27"/>
      <c r="B41" s="28"/>
      <c r="C41" s="29"/>
      <c r="D41" s="30"/>
      <c r="E41" s="31">
        <f t="shared" si="6"/>
        <v>0</v>
      </c>
      <c r="F41" s="32"/>
      <c r="G41" s="32"/>
      <c r="H41" s="33">
        <f t="shared" si="14"/>
        <v>0</v>
      </c>
      <c r="I41" s="34"/>
      <c r="J41" s="35">
        <f t="shared" si="8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6" t="s">
        <v>18</v>
      </c>
      <c r="X41" s="154"/>
      <c r="Y41" s="155" t="s">
        <v>51</v>
      </c>
      <c r="Z41" s="156"/>
      <c r="AA41" s="157">
        <f t="shared" si="15"/>
        <v>0</v>
      </c>
      <c r="AB41" s="158"/>
      <c r="AC41" s="159" t="s">
        <v>51</v>
      </c>
      <c r="AD41" s="160"/>
      <c r="AE41" s="161">
        <f t="shared" si="10"/>
        <v>0</v>
      </c>
      <c r="AF41" s="162"/>
      <c r="AG41" s="163" t="s">
        <v>51</v>
      </c>
      <c r="AH41" s="164"/>
      <c r="AI41" s="165">
        <f t="shared" si="11"/>
        <v>0</v>
      </c>
    </row>
    <row r="42" spans="1:35" s="40" customFormat="1" ht="26.25" hidden="1" customHeight="1">
      <c r="A42" s="27"/>
      <c r="B42" s="28"/>
      <c r="C42" s="29"/>
      <c r="D42" s="30"/>
      <c r="E42" s="31">
        <f t="shared" si="6"/>
        <v>0</v>
      </c>
      <c r="F42" s="32"/>
      <c r="G42" s="32"/>
      <c r="H42" s="33">
        <f t="shared" si="14"/>
        <v>0</v>
      </c>
      <c r="I42" s="34"/>
      <c r="J42" s="35">
        <f t="shared" si="8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6" t="s">
        <v>18</v>
      </c>
      <c r="X42" s="154"/>
      <c r="Y42" s="155" t="s">
        <v>51</v>
      </c>
      <c r="Z42" s="156"/>
      <c r="AA42" s="157">
        <f t="shared" si="15"/>
        <v>0</v>
      </c>
      <c r="AB42" s="158"/>
      <c r="AC42" s="159" t="s">
        <v>51</v>
      </c>
      <c r="AD42" s="160"/>
      <c r="AE42" s="161">
        <f t="shared" si="10"/>
        <v>0</v>
      </c>
      <c r="AF42" s="162"/>
      <c r="AG42" s="163" t="s">
        <v>51</v>
      </c>
      <c r="AH42" s="164"/>
      <c r="AI42" s="165">
        <f t="shared" si="11"/>
        <v>0</v>
      </c>
    </row>
    <row r="43" spans="1:35" s="40" customFormat="1" ht="26.25" hidden="1" customHeight="1">
      <c r="A43" s="27"/>
      <c r="B43" s="28"/>
      <c r="C43" s="29"/>
      <c r="D43" s="30"/>
      <c r="E43" s="31">
        <f t="shared" si="6"/>
        <v>0</v>
      </c>
      <c r="F43" s="32"/>
      <c r="G43" s="32"/>
      <c r="H43" s="33">
        <f>E43-G43-F43</f>
        <v>0</v>
      </c>
      <c r="I43" s="34"/>
      <c r="J43" s="35">
        <f t="shared" si="8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6" t="s">
        <v>18</v>
      </c>
      <c r="X43" s="154"/>
      <c r="Y43" s="155" t="s">
        <v>51</v>
      </c>
      <c r="Z43" s="156"/>
      <c r="AA43" s="157">
        <f t="shared" si="15"/>
        <v>0</v>
      </c>
      <c r="AB43" s="158"/>
      <c r="AC43" s="159" t="s">
        <v>51</v>
      </c>
      <c r="AD43" s="160"/>
      <c r="AE43" s="161">
        <f t="shared" si="10"/>
        <v>0</v>
      </c>
      <c r="AF43" s="162"/>
      <c r="AG43" s="163" t="s">
        <v>51</v>
      </c>
      <c r="AH43" s="164"/>
      <c r="AI43" s="165">
        <f t="shared" si="11"/>
        <v>0</v>
      </c>
    </row>
    <row r="44" spans="1:35" s="40" customFormat="1" ht="26.25" hidden="1" customHeight="1">
      <c r="A44" s="27"/>
      <c r="B44" s="28"/>
      <c r="C44" s="29"/>
      <c r="D44" s="30"/>
      <c r="E44" s="31">
        <f t="shared" si="6"/>
        <v>0</v>
      </c>
      <c r="F44" s="32"/>
      <c r="G44" s="32"/>
      <c r="H44" s="33">
        <f t="shared" ref="H44:H49" si="16">E44-G44-F44</f>
        <v>0</v>
      </c>
      <c r="I44" s="34"/>
      <c r="J44" s="35">
        <f t="shared" si="8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6" t="s">
        <v>18</v>
      </c>
      <c r="X44" s="154"/>
      <c r="Y44" s="155" t="s">
        <v>51</v>
      </c>
      <c r="Z44" s="156"/>
      <c r="AA44" s="157">
        <f t="shared" si="15"/>
        <v>0</v>
      </c>
      <c r="AB44" s="158"/>
      <c r="AC44" s="159" t="s">
        <v>51</v>
      </c>
      <c r="AD44" s="160"/>
      <c r="AE44" s="161">
        <f t="shared" si="10"/>
        <v>0</v>
      </c>
      <c r="AF44" s="162"/>
      <c r="AG44" s="163" t="s">
        <v>51</v>
      </c>
      <c r="AH44" s="164"/>
      <c r="AI44" s="165">
        <f t="shared" si="11"/>
        <v>0</v>
      </c>
    </row>
    <row r="45" spans="1:35" s="40" customFormat="1" ht="26.25" hidden="1" customHeight="1">
      <c r="A45" s="27"/>
      <c r="B45" s="28"/>
      <c r="C45" s="29"/>
      <c r="D45" s="30"/>
      <c r="E45" s="31">
        <f t="shared" si="6"/>
        <v>0</v>
      </c>
      <c r="F45" s="32"/>
      <c r="G45" s="32"/>
      <c r="H45" s="33">
        <f t="shared" si="16"/>
        <v>0</v>
      </c>
      <c r="I45" s="34"/>
      <c r="J45" s="35">
        <f t="shared" si="8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6" t="s">
        <v>18</v>
      </c>
      <c r="X45" s="154"/>
      <c r="Y45" s="155" t="s">
        <v>51</v>
      </c>
      <c r="Z45" s="156"/>
      <c r="AA45" s="157">
        <f t="shared" si="15"/>
        <v>0</v>
      </c>
      <c r="AB45" s="158"/>
      <c r="AC45" s="159" t="s">
        <v>51</v>
      </c>
      <c r="AD45" s="160"/>
      <c r="AE45" s="161">
        <f t="shared" si="10"/>
        <v>0</v>
      </c>
      <c r="AF45" s="162"/>
      <c r="AG45" s="163" t="s">
        <v>51</v>
      </c>
      <c r="AH45" s="164"/>
      <c r="AI45" s="165">
        <f t="shared" si="11"/>
        <v>0</v>
      </c>
    </row>
    <row r="46" spans="1:35" s="40" customFormat="1" ht="26.25" hidden="1" customHeight="1">
      <c r="A46" s="27"/>
      <c r="B46" s="28"/>
      <c r="C46" s="29"/>
      <c r="D46" s="30"/>
      <c r="E46" s="31">
        <f t="shared" si="6"/>
        <v>0</v>
      </c>
      <c r="F46" s="32"/>
      <c r="G46" s="32"/>
      <c r="H46" s="33">
        <f t="shared" si="16"/>
        <v>0</v>
      </c>
      <c r="I46" s="34"/>
      <c r="J46" s="35">
        <f t="shared" si="8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6" t="s">
        <v>18</v>
      </c>
      <c r="X46" s="154"/>
      <c r="Y46" s="155" t="s">
        <v>51</v>
      </c>
      <c r="Z46" s="156"/>
      <c r="AA46" s="157">
        <f t="shared" si="15"/>
        <v>0</v>
      </c>
      <c r="AB46" s="158"/>
      <c r="AC46" s="159" t="s">
        <v>51</v>
      </c>
      <c r="AD46" s="160"/>
      <c r="AE46" s="161">
        <f t="shared" si="10"/>
        <v>0</v>
      </c>
      <c r="AF46" s="162"/>
      <c r="AG46" s="163" t="s">
        <v>51</v>
      </c>
      <c r="AH46" s="164"/>
      <c r="AI46" s="165">
        <f t="shared" si="11"/>
        <v>0</v>
      </c>
    </row>
    <row r="47" spans="1:35" s="40" customFormat="1" ht="26.25" hidden="1" customHeight="1">
      <c r="A47" s="27"/>
      <c r="B47" s="28"/>
      <c r="C47" s="29"/>
      <c r="D47" s="30"/>
      <c r="E47" s="31">
        <f t="shared" si="6"/>
        <v>0</v>
      </c>
      <c r="F47" s="32"/>
      <c r="G47" s="32"/>
      <c r="H47" s="33">
        <f t="shared" si="16"/>
        <v>0</v>
      </c>
      <c r="I47" s="34"/>
      <c r="J47" s="35">
        <f t="shared" si="8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6" t="s">
        <v>18</v>
      </c>
      <c r="X47" s="154"/>
      <c r="Y47" s="155" t="s">
        <v>51</v>
      </c>
      <c r="Z47" s="156"/>
      <c r="AA47" s="157">
        <f t="shared" si="15"/>
        <v>0</v>
      </c>
      <c r="AB47" s="158"/>
      <c r="AC47" s="159" t="s">
        <v>51</v>
      </c>
      <c r="AD47" s="160"/>
      <c r="AE47" s="161">
        <f t="shared" si="10"/>
        <v>0</v>
      </c>
      <c r="AF47" s="162"/>
      <c r="AG47" s="163" t="s">
        <v>51</v>
      </c>
      <c r="AH47" s="164"/>
      <c r="AI47" s="165">
        <f t="shared" si="11"/>
        <v>0</v>
      </c>
    </row>
    <row r="48" spans="1:35" s="40" customFormat="1" ht="26.25" hidden="1" customHeight="1">
      <c r="A48" s="27"/>
      <c r="B48" s="28"/>
      <c r="C48" s="29"/>
      <c r="D48" s="30"/>
      <c r="E48" s="31">
        <f t="shared" si="6"/>
        <v>0</v>
      </c>
      <c r="F48" s="32"/>
      <c r="G48" s="32"/>
      <c r="H48" s="33">
        <f t="shared" si="16"/>
        <v>0</v>
      </c>
      <c r="I48" s="34"/>
      <c r="J48" s="35">
        <f t="shared" si="8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6" t="s">
        <v>18</v>
      </c>
      <c r="X48" s="154"/>
      <c r="Y48" s="155" t="s">
        <v>51</v>
      </c>
      <c r="Z48" s="156"/>
      <c r="AA48" s="157">
        <f t="shared" si="15"/>
        <v>0</v>
      </c>
      <c r="AB48" s="158"/>
      <c r="AC48" s="159" t="s">
        <v>51</v>
      </c>
      <c r="AD48" s="160"/>
      <c r="AE48" s="161">
        <f t="shared" si="10"/>
        <v>0</v>
      </c>
      <c r="AF48" s="162"/>
      <c r="AG48" s="163" t="s">
        <v>51</v>
      </c>
      <c r="AH48" s="164"/>
      <c r="AI48" s="165">
        <f t="shared" si="11"/>
        <v>0</v>
      </c>
    </row>
    <row r="49" spans="1:35" s="40" customFormat="1" ht="26.25" hidden="1" customHeight="1">
      <c r="A49" s="27"/>
      <c r="B49" s="28"/>
      <c r="C49" s="29"/>
      <c r="D49" s="30"/>
      <c r="E49" s="31">
        <f t="shared" si="6"/>
        <v>0</v>
      </c>
      <c r="F49" s="32"/>
      <c r="G49" s="32"/>
      <c r="H49" s="33">
        <f t="shared" si="16"/>
        <v>0</v>
      </c>
      <c r="I49" s="34"/>
      <c r="J49" s="35">
        <f t="shared" si="8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6" t="s">
        <v>18</v>
      </c>
      <c r="X49" s="154"/>
      <c r="Y49" s="155" t="s">
        <v>51</v>
      </c>
      <c r="Z49" s="156"/>
      <c r="AA49" s="157">
        <f t="shared" si="15"/>
        <v>0</v>
      </c>
      <c r="AB49" s="158"/>
      <c r="AC49" s="159" t="s">
        <v>51</v>
      </c>
      <c r="AD49" s="160"/>
      <c r="AE49" s="161">
        <f t="shared" si="10"/>
        <v>0</v>
      </c>
      <c r="AF49" s="162"/>
      <c r="AG49" s="163" t="s">
        <v>51</v>
      </c>
      <c r="AH49" s="164"/>
      <c r="AI49" s="165">
        <f t="shared" si="11"/>
        <v>0</v>
      </c>
    </row>
    <row r="50" spans="1:35" s="40" customFormat="1" ht="26.25" hidden="1" customHeight="1">
      <c r="A50" s="27"/>
      <c r="B50" s="28"/>
      <c r="C50" s="29"/>
      <c r="D50" s="30"/>
      <c r="E50" s="31">
        <f t="shared" si="6"/>
        <v>0</v>
      </c>
      <c r="F50" s="32"/>
      <c r="G50" s="32"/>
      <c r="H50" s="33">
        <f>E50-G50-F50</f>
        <v>0</v>
      </c>
      <c r="I50" s="34"/>
      <c r="J50" s="35">
        <f t="shared" si="8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6" t="s">
        <v>18</v>
      </c>
      <c r="X50" s="154"/>
      <c r="Y50" s="155" t="s">
        <v>51</v>
      </c>
      <c r="Z50" s="156"/>
      <c r="AA50" s="157">
        <f t="shared" si="15"/>
        <v>0</v>
      </c>
      <c r="AB50" s="158"/>
      <c r="AC50" s="159" t="s">
        <v>51</v>
      </c>
      <c r="AD50" s="160"/>
      <c r="AE50" s="161">
        <f t="shared" si="10"/>
        <v>0</v>
      </c>
      <c r="AF50" s="162"/>
      <c r="AG50" s="163" t="s">
        <v>51</v>
      </c>
      <c r="AH50" s="164"/>
      <c r="AI50" s="165">
        <f t="shared" si="11"/>
        <v>0</v>
      </c>
    </row>
    <row r="51" spans="1:35" s="40" customFormat="1" ht="26.25" hidden="1" customHeight="1">
      <c r="A51" s="27"/>
      <c r="B51" s="28"/>
      <c r="C51" s="29"/>
      <c r="D51" s="30"/>
      <c r="E51" s="31">
        <f t="shared" si="6"/>
        <v>0</v>
      </c>
      <c r="F51" s="32"/>
      <c r="G51" s="32"/>
      <c r="H51" s="33">
        <f t="shared" ref="H51:H57" si="17">E51-G51-F51</f>
        <v>0</v>
      </c>
      <c r="I51" s="34"/>
      <c r="J51" s="35">
        <f t="shared" si="8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6" t="s">
        <v>18</v>
      </c>
      <c r="X51" s="154"/>
      <c r="Y51" s="155" t="s">
        <v>51</v>
      </c>
      <c r="Z51" s="156"/>
      <c r="AA51" s="157">
        <f t="shared" si="15"/>
        <v>0</v>
      </c>
      <c r="AB51" s="158"/>
      <c r="AC51" s="159" t="s">
        <v>51</v>
      </c>
      <c r="AD51" s="160"/>
      <c r="AE51" s="161">
        <f t="shared" si="10"/>
        <v>0</v>
      </c>
      <c r="AF51" s="162"/>
      <c r="AG51" s="163" t="s">
        <v>51</v>
      </c>
      <c r="AH51" s="164"/>
      <c r="AI51" s="165">
        <f t="shared" si="11"/>
        <v>0</v>
      </c>
    </row>
    <row r="52" spans="1:35" s="40" customFormat="1" ht="26.25" hidden="1" customHeight="1">
      <c r="A52" s="27"/>
      <c r="B52" s="28"/>
      <c r="C52" s="29"/>
      <c r="D52" s="30"/>
      <c r="E52" s="31">
        <f t="shared" si="6"/>
        <v>0</v>
      </c>
      <c r="F52" s="32"/>
      <c r="G52" s="32"/>
      <c r="H52" s="33">
        <f t="shared" si="17"/>
        <v>0</v>
      </c>
      <c r="I52" s="34"/>
      <c r="J52" s="35">
        <f t="shared" si="8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6" t="s">
        <v>18</v>
      </c>
      <c r="X52" s="154"/>
      <c r="Y52" s="155" t="s">
        <v>51</v>
      </c>
      <c r="Z52" s="156"/>
      <c r="AA52" s="157">
        <f t="shared" si="15"/>
        <v>0</v>
      </c>
      <c r="AB52" s="158"/>
      <c r="AC52" s="159" t="s">
        <v>51</v>
      </c>
      <c r="AD52" s="160"/>
      <c r="AE52" s="161">
        <f t="shared" si="10"/>
        <v>0</v>
      </c>
      <c r="AF52" s="162"/>
      <c r="AG52" s="163" t="s">
        <v>51</v>
      </c>
      <c r="AH52" s="164"/>
      <c r="AI52" s="165">
        <f t="shared" si="11"/>
        <v>0</v>
      </c>
    </row>
    <row r="53" spans="1:35" s="40" customFormat="1" ht="26.25" hidden="1" customHeight="1">
      <c r="A53" s="27"/>
      <c r="B53" s="28"/>
      <c r="C53" s="29"/>
      <c r="D53" s="30"/>
      <c r="E53" s="31">
        <f t="shared" si="6"/>
        <v>0</v>
      </c>
      <c r="F53" s="32"/>
      <c r="G53" s="32"/>
      <c r="H53" s="33">
        <f t="shared" si="17"/>
        <v>0</v>
      </c>
      <c r="I53" s="34"/>
      <c r="J53" s="35">
        <f t="shared" si="8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6" t="s">
        <v>18</v>
      </c>
      <c r="X53" s="154"/>
      <c r="Y53" s="155" t="s">
        <v>51</v>
      </c>
      <c r="Z53" s="156"/>
      <c r="AA53" s="157">
        <f t="shared" si="15"/>
        <v>0</v>
      </c>
      <c r="AB53" s="158"/>
      <c r="AC53" s="159" t="s">
        <v>51</v>
      </c>
      <c r="AD53" s="160"/>
      <c r="AE53" s="161">
        <f t="shared" si="10"/>
        <v>0</v>
      </c>
      <c r="AF53" s="162"/>
      <c r="AG53" s="163" t="s">
        <v>51</v>
      </c>
      <c r="AH53" s="164"/>
      <c r="AI53" s="165">
        <f t="shared" si="11"/>
        <v>0</v>
      </c>
    </row>
    <row r="54" spans="1:35" s="40" customFormat="1" ht="26.25" hidden="1" customHeight="1">
      <c r="A54" s="27"/>
      <c r="B54" s="28"/>
      <c r="C54" s="29"/>
      <c r="D54" s="30"/>
      <c r="E54" s="31">
        <f t="shared" si="6"/>
        <v>0</v>
      </c>
      <c r="F54" s="32"/>
      <c r="G54" s="32"/>
      <c r="H54" s="33">
        <f t="shared" si="17"/>
        <v>0</v>
      </c>
      <c r="I54" s="34"/>
      <c r="J54" s="35">
        <f t="shared" si="8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6" t="s">
        <v>18</v>
      </c>
      <c r="X54" s="154"/>
      <c r="Y54" s="155" t="s">
        <v>51</v>
      </c>
      <c r="Z54" s="156"/>
      <c r="AA54" s="157">
        <f t="shared" si="15"/>
        <v>0</v>
      </c>
      <c r="AB54" s="158"/>
      <c r="AC54" s="159" t="s">
        <v>51</v>
      </c>
      <c r="AD54" s="160"/>
      <c r="AE54" s="161">
        <f t="shared" si="10"/>
        <v>0</v>
      </c>
      <c r="AF54" s="162"/>
      <c r="AG54" s="163" t="s">
        <v>51</v>
      </c>
      <c r="AH54" s="164"/>
      <c r="AI54" s="165">
        <f t="shared" si="11"/>
        <v>0</v>
      </c>
    </row>
    <row r="55" spans="1:35" s="40" customFormat="1" ht="26.25" hidden="1" customHeight="1">
      <c r="A55" s="27"/>
      <c r="B55" s="28"/>
      <c r="C55" s="29"/>
      <c r="D55" s="30"/>
      <c r="E55" s="31">
        <f t="shared" si="6"/>
        <v>0</v>
      </c>
      <c r="F55" s="32"/>
      <c r="G55" s="32"/>
      <c r="H55" s="33">
        <f t="shared" si="17"/>
        <v>0</v>
      </c>
      <c r="I55" s="34"/>
      <c r="J55" s="35">
        <f t="shared" si="8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6" t="s">
        <v>18</v>
      </c>
      <c r="X55" s="154"/>
      <c r="Y55" s="155" t="s">
        <v>51</v>
      </c>
      <c r="Z55" s="156"/>
      <c r="AA55" s="157">
        <f t="shared" si="15"/>
        <v>0</v>
      </c>
      <c r="AB55" s="158"/>
      <c r="AC55" s="159" t="s">
        <v>51</v>
      </c>
      <c r="AD55" s="160"/>
      <c r="AE55" s="161">
        <f t="shared" si="10"/>
        <v>0</v>
      </c>
      <c r="AF55" s="162"/>
      <c r="AG55" s="163" t="s">
        <v>51</v>
      </c>
      <c r="AH55" s="164"/>
      <c r="AI55" s="165">
        <f t="shared" si="11"/>
        <v>0</v>
      </c>
    </row>
    <row r="56" spans="1:35" s="40" customFormat="1" ht="26.25" hidden="1" customHeight="1">
      <c r="A56" s="27"/>
      <c r="B56" s="28"/>
      <c r="C56" s="29"/>
      <c r="D56" s="30"/>
      <c r="E56" s="31">
        <f t="shared" si="6"/>
        <v>0</v>
      </c>
      <c r="F56" s="32"/>
      <c r="G56" s="32"/>
      <c r="H56" s="33">
        <f t="shared" si="17"/>
        <v>0</v>
      </c>
      <c r="I56" s="34"/>
      <c r="J56" s="35">
        <f t="shared" si="8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6" t="s">
        <v>18</v>
      </c>
      <c r="X56" s="154"/>
      <c r="Y56" s="155" t="s">
        <v>51</v>
      </c>
      <c r="Z56" s="156"/>
      <c r="AA56" s="157">
        <f t="shared" si="15"/>
        <v>0</v>
      </c>
      <c r="AB56" s="158"/>
      <c r="AC56" s="159" t="s">
        <v>51</v>
      </c>
      <c r="AD56" s="160"/>
      <c r="AE56" s="161">
        <f t="shared" si="10"/>
        <v>0</v>
      </c>
      <c r="AF56" s="162"/>
      <c r="AG56" s="163" t="s">
        <v>51</v>
      </c>
      <c r="AH56" s="164"/>
      <c r="AI56" s="165">
        <f t="shared" si="11"/>
        <v>0</v>
      </c>
    </row>
    <row r="57" spans="1:35" s="40" customFormat="1" ht="26.25" hidden="1" customHeight="1">
      <c r="A57" s="27"/>
      <c r="B57" s="28"/>
      <c r="C57" s="29"/>
      <c r="D57" s="30"/>
      <c r="E57" s="31">
        <f t="shared" si="6"/>
        <v>0</v>
      </c>
      <c r="F57" s="32"/>
      <c r="G57" s="32"/>
      <c r="H57" s="33">
        <f t="shared" si="17"/>
        <v>0</v>
      </c>
      <c r="I57" s="34"/>
      <c r="J57" s="35">
        <f t="shared" si="8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6" t="s">
        <v>18</v>
      </c>
      <c r="X57" s="154" t="s">
        <v>18</v>
      </c>
      <c r="Y57" s="155" t="s">
        <v>18</v>
      </c>
      <c r="Z57" s="156" t="s">
        <v>18</v>
      </c>
      <c r="AA57" s="157" t="s">
        <v>18</v>
      </c>
      <c r="AB57" s="158" t="s">
        <v>18</v>
      </c>
      <c r="AC57" s="159" t="s">
        <v>18</v>
      </c>
      <c r="AD57" s="160" t="s">
        <v>18</v>
      </c>
      <c r="AE57" s="161" t="s">
        <v>18</v>
      </c>
      <c r="AF57" s="162" t="s">
        <v>18</v>
      </c>
      <c r="AG57" s="163" t="s">
        <v>18</v>
      </c>
      <c r="AH57" s="164" t="s">
        <v>18</v>
      </c>
      <c r="AI57" s="165" t="s">
        <v>18</v>
      </c>
    </row>
    <row r="58" spans="1:35" s="40" customFormat="1" ht="26.25" hidden="1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8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6"/>
      <c r="X58" s="154" t="s">
        <v>18</v>
      </c>
      <c r="Y58" s="155" t="s">
        <v>18</v>
      </c>
      <c r="Z58" s="156" t="s">
        <v>18</v>
      </c>
      <c r="AA58" s="157" t="s">
        <v>18</v>
      </c>
      <c r="AB58" s="158" t="s">
        <v>18</v>
      </c>
      <c r="AC58" s="159" t="s">
        <v>18</v>
      </c>
      <c r="AD58" s="160" t="s">
        <v>18</v>
      </c>
      <c r="AE58" s="161" t="s">
        <v>18</v>
      </c>
      <c r="AF58" s="162" t="s">
        <v>18</v>
      </c>
      <c r="AG58" s="163" t="s">
        <v>18</v>
      </c>
      <c r="AH58" s="164" t="s">
        <v>18</v>
      </c>
      <c r="AI58" s="165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49"/>
      <c r="Y59" s="150"/>
      <c r="Z59" s="151"/>
      <c r="AA59" s="116"/>
      <c r="AB59" s="149"/>
      <c r="AC59" s="150"/>
      <c r="AD59" s="151"/>
      <c r="AE59" s="116"/>
      <c r="AF59" s="149"/>
      <c r="AG59" s="150"/>
      <c r="AH59" s="151"/>
      <c r="AI59" s="116"/>
    </row>
    <row r="60" spans="1:35" s="64" customFormat="1" ht="30.75" customHeight="1">
      <c r="B60" s="65"/>
      <c r="D60" s="66"/>
      <c r="E60" s="67">
        <f>SUM(E2:E59)</f>
        <v>107</v>
      </c>
      <c r="F60" s="68">
        <f>SUM(F2:F59)</f>
        <v>8</v>
      </c>
      <c r="G60" s="68">
        <f>SUM(G2:G59)</f>
        <v>7</v>
      </c>
      <c r="H60" s="69">
        <f>E60-F60-G60</f>
        <v>92</v>
      </c>
      <c r="I60" s="70">
        <f>SUM(I2:I59)</f>
        <v>99</v>
      </c>
      <c r="J60" s="71" t="e">
        <f t="shared" ref="J60:Q60" si="18">SUM(J2:J59)</f>
        <v>#VALUE!</v>
      </c>
      <c r="K60" s="72">
        <f>SUM(K2:K59)</f>
        <v>50</v>
      </c>
      <c r="L60" s="73">
        <f>SUM(L2:L59)</f>
        <v>0</v>
      </c>
      <c r="M60" s="74">
        <f t="shared" si="18"/>
        <v>16</v>
      </c>
      <c r="N60" s="95">
        <f t="shared" si="18"/>
        <v>31</v>
      </c>
      <c r="O60" s="106">
        <f>SUM(O2:O59)</f>
        <v>3</v>
      </c>
      <c r="P60" s="100">
        <f t="shared" si="18"/>
        <v>1</v>
      </c>
      <c r="Q60" s="74">
        <f t="shared" si="18"/>
        <v>0</v>
      </c>
      <c r="R60" s="75">
        <f>SUM(L60:Q60)</f>
        <v>51</v>
      </c>
      <c r="S60" s="210" t="s">
        <v>19</v>
      </c>
      <c r="T60" s="211"/>
      <c r="U60" s="211"/>
      <c r="V60" s="212"/>
      <c r="W60" s="175">
        <f>SUM(W2:W59)</f>
        <v>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106</v>
      </c>
      <c r="J62" s="64"/>
      <c r="K62" s="87"/>
      <c r="M62" s="76">
        <f>L60+M60</f>
        <v>16</v>
      </c>
      <c r="R62" s="88"/>
      <c r="S62" s="88"/>
      <c r="T62" s="88"/>
      <c r="U62" s="88"/>
      <c r="V62" s="88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43" priority="1" stopIfTrue="1" operator="equal">
      <formula>-90</formula>
    </cfRule>
  </conditionalFormatting>
  <conditionalFormatting sqref="J3:J58">
    <cfRule type="cellIs" dxfId="42" priority="2" operator="equal">
      <formula>0</formula>
    </cfRule>
    <cfRule type="cellIs" dxfId="41" priority="3" operator="lessThan">
      <formula>0</formula>
    </cfRule>
    <cfRule type="cellIs" dxfId="40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7BDAF-E0A7-4712-B425-53A59EFB066F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A15" sqref="A15:XFD15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4" width="3.625" style="64" bestFit="1" customWidth="1"/>
    <col min="25" max="25" width="2" style="64" bestFit="1" customWidth="1"/>
    <col min="26" max="28" width="3.625" style="64" bestFit="1" customWidth="1"/>
    <col min="29" max="29" width="2" style="64" bestFit="1" customWidth="1"/>
    <col min="30" max="32" width="3.625" style="64" bestFit="1" customWidth="1"/>
    <col min="33" max="33" width="2" style="64" bestFit="1" customWidth="1"/>
    <col min="34" max="35" width="3.625" style="64" bestFit="1" customWidth="1"/>
  </cols>
  <sheetData>
    <row r="1" spans="1:35" s="13" customFormat="1" ht="82.5">
      <c r="A1" s="120">
        <v>45379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26.25" customHeight="1">
      <c r="A3" s="27">
        <v>0.41666666666666669</v>
      </c>
      <c r="B3" s="166" t="s">
        <v>52</v>
      </c>
      <c r="C3" s="29">
        <v>4615</v>
      </c>
      <c r="D3" s="30">
        <v>4623</v>
      </c>
      <c r="E3" s="31">
        <f t="shared" ref="E3:E15" si="0">IF(ISBLANK(D3),0,(D3-C3+1))</f>
        <v>9</v>
      </c>
      <c r="F3" s="32">
        <v>1</v>
      </c>
      <c r="G3" s="32">
        <v>0</v>
      </c>
      <c r="H3" s="33">
        <f t="shared" ref="H3:H15" si="1">E3-G3-F3</f>
        <v>8</v>
      </c>
      <c r="I3" s="167">
        <f>8+0</f>
        <v>8</v>
      </c>
      <c r="J3" s="35">
        <f>IF(ISBLANK(I3),-90,(-((I3)-SUM(L3:Q3,K3))))</f>
        <v>0</v>
      </c>
      <c r="K3" s="168">
        <v>5</v>
      </c>
      <c r="L3" s="37">
        <v>0</v>
      </c>
      <c r="M3" s="38">
        <v>0</v>
      </c>
      <c r="N3" s="92">
        <v>3</v>
      </c>
      <c r="O3" s="108">
        <v>0</v>
      </c>
      <c r="P3" s="178">
        <v>0</v>
      </c>
      <c r="Q3" s="179">
        <v>0</v>
      </c>
      <c r="R3" s="248" t="s">
        <v>95</v>
      </c>
      <c r="S3" s="214"/>
      <c r="T3" s="214"/>
      <c r="U3" s="214"/>
      <c r="V3" s="214"/>
      <c r="W3" s="46" t="s">
        <v>18</v>
      </c>
      <c r="X3" s="154"/>
      <c r="Y3" s="155" t="s">
        <v>51</v>
      </c>
      <c r="Z3" s="156"/>
      <c r="AA3" s="157">
        <f t="shared" ref="AA3:AA15" si="2">X3+Z3</f>
        <v>0</v>
      </c>
      <c r="AB3" s="158"/>
      <c r="AC3" s="159" t="s">
        <v>51</v>
      </c>
      <c r="AD3" s="160"/>
      <c r="AE3" s="161">
        <f t="shared" ref="AE3:AE15" si="3">AB3+AD3</f>
        <v>0</v>
      </c>
      <c r="AF3" s="162"/>
      <c r="AG3" s="163" t="s">
        <v>51</v>
      </c>
      <c r="AH3" s="164"/>
      <c r="AI3" s="165">
        <f t="shared" ref="AI3:AI15" si="4">AF3+AH3</f>
        <v>0</v>
      </c>
    </row>
    <row r="4" spans="1:35" s="40" customFormat="1" ht="26.25" customHeight="1">
      <c r="A4" s="27">
        <v>0.45833333333333331</v>
      </c>
      <c r="B4" s="166" t="s">
        <v>89</v>
      </c>
      <c r="C4" s="29">
        <v>4624</v>
      </c>
      <c r="D4" s="30">
        <v>4631</v>
      </c>
      <c r="E4" s="31">
        <f t="shared" si="0"/>
        <v>8</v>
      </c>
      <c r="F4" s="32">
        <v>2</v>
      </c>
      <c r="G4" s="32">
        <v>0</v>
      </c>
      <c r="H4" s="33">
        <f t="shared" si="1"/>
        <v>6</v>
      </c>
      <c r="I4" s="167">
        <f>8+0</f>
        <v>8</v>
      </c>
      <c r="J4" s="35">
        <f t="shared" ref="J4:J15" si="5">IF(ISBLANK(I4),-90,(-((I4)-SUM(L4:Q4,K4))))</f>
        <v>2</v>
      </c>
      <c r="K4" s="168">
        <v>8</v>
      </c>
      <c r="L4" s="37">
        <v>0</v>
      </c>
      <c r="M4" s="38">
        <v>0</v>
      </c>
      <c r="N4" s="92">
        <v>2</v>
      </c>
      <c r="O4" s="108">
        <v>0</v>
      </c>
      <c r="P4" s="178">
        <v>0</v>
      </c>
      <c r="Q4" s="179">
        <v>0</v>
      </c>
      <c r="R4" s="248" t="s">
        <v>96</v>
      </c>
      <c r="S4" s="249"/>
      <c r="T4" s="249"/>
      <c r="U4" s="249"/>
      <c r="V4" s="249"/>
      <c r="W4" s="46" t="s">
        <v>18</v>
      </c>
      <c r="X4" s="154"/>
      <c r="Y4" s="155" t="s">
        <v>51</v>
      </c>
      <c r="Z4" s="156"/>
      <c r="AA4" s="157">
        <f t="shared" si="2"/>
        <v>0</v>
      </c>
      <c r="AB4" s="158"/>
      <c r="AC4" s="159" t="s">
        <v>51</v>
      </c>
      <c r="AD4" s="160"/>
      <c r="AE4" s="161">
        <f t="shared" si="3"/>
        <v>0</v>
      </c>
      <c r="AF4" s="162"/>
      <c r="AG4" s="163" t="s">
        <v>51</v>
      </c>
      <c r="AH4" s="164"/>
      <c r="AI4" s="165">
        <f t="shared" si="4"/>
        <v>0</v>
      </c>
    </row>
    <row r="5" spans="1:35" s="40" customFormat="1" ht="26.25" customHeight="1">
      <c r="A5" s="27">
        <v>0.5</v>
      </c>
      <c r="B5" s="166" t="s">
        <v>61</v>
      </c>
      <c r="C5" s="29">
        <v>4632</v>
      </c>
      <c r="D5" s="30">
        <v>4642</v>
      </c>
      <c r="E5" s="31">
        <f t="shared" si="0"/>
        <v>11</v>
      </c>
      <c r="F5" s="32">
        <v>0</v>
      </c>
      <c r="G5" s="32">
        <v>1</v>
      </c>
      <c r="H5" s="33">
        <f t="shared" si="1"/>
        <v>10</v>
      </c>
      <c r="I5" s="167">
        <f>10+1</f>
        <v>11</v>
      </c>
      <c r="J5" s="35">
        <f t="shared" si="5"/>
        <v>0</v>
      </c>
      <c r="K5" s="168">
        <v>4</v>
      </c>
      <c r="L5" s="180">
        <v>7</v>
      </c>
      <c r="M5" s="38">
        <v>0</v>
      </c>
      <c r="N5" s="92">
        <v>0</v>
      </c>
      <c r="O5" s="108">
        <v>0</v>
      </c>
      <c r="P5" s="178">
        <v>0</v>
      </c>
      <c r="Q5" s="179">
        <v>0</v>
      </c>
      <c r="R5" s="213"/>
      <c r="S5" s="214"/>
      <c r="T5" s="214"/>
      <c r="U5" s="214"/>
      <c r="V5" s="214"/>
      <c r="W5" s="46" t="s">
        <v>18</v>
      </c>
      <c r="X5" s="154"/>
      <c r="Y5" s="155" t="s">
        <v>51</v>
      </c>
      <c r="Z5" s="156"/>
      <c r="AA5" s="157">
        <f t="shared" si="2"/>
        <v>0</v>
      </c>
      <c r="AB5" s="158"/>
      <c r="AC5" s="159" t="s">
        <v>51</v>
      </c>
      <c r="AD5" s="160"/>
      <c r="AE5" s="161">
        <f t="shared" si="3"/>
        <v>0</v>
      </c>
      <c r="AF5" s="162"/>
      <c r="AG5" s="163" t="s">
        <v>51</v>
      </c>
      <c r="AH5" s="164"/>
      <c r="AI5" s="165">
        <f t="shared" si="4"/>
        <v>0</v>
      </c>
    </row>
    <row r="6" spans="1:35" s="40" customFormat="1" ht="26.25" customHeight="1">
      <c r="A6" s="27">
        <v>0.52083333333333337</v>
      </c>
      <c r="B6" s="166" t="s">
        <v>91</v>
      </c>
      <c r="C6" s="29">
        <v>4643</v>
      </c>
      <c r="D6" s="30">
        <v>4657</v>
      </c>
      <c r="E6" s="31">
        <f t="shared" si="0"/>
        <v>15</v>
      </c>
      <c r="F6" s="32">
        <v>0</v>
      </c>
      <c r="G6" s="32">
        <v>0</v>
      </c>
      <c r="H6" s="33">
        <f t="shared" si="1"/>
        <v>15</v>
      </c>
      <c r="I6" s="167">
        <f>15+0</f>
        <v>15</v>
      </c>
      <c r="J6" s="35">
        <f t="shared" si="5"/>
        <v>0</v>
      </c>
      <c r="K6" s="168">
        <v>9</v>
      </c>
      <c r="L6" s="37">
        <v>0</v>
      </c>
      <c r="M6" s="38">
        <v>2</v>
      </c>
      <c r="N6" s="92">
        <v>4</v>
      </c>
      <c r="O6" s="108">
        <v>0</v>
      </c>
      <c r="P6" s="178">
        <v>0</v>
      </c>
      <c r="Q6" s="179">
        <v>0</v>
      </c>
      <c r="R6" s="213"/>
      <c r="S6" s="214"/>
      <c r="T6" s="214"/>
      <c r="U6" s="214"/>
      <c r="V6" s="214"/>
      <c r="W6" s="46" t="s">
        <v>18</v>
      </c>
      <c r="X6" s="154"/>
      <c r="Y6" s="155" t="s">
        <v>51</v>
      </c>
      <c r="Z6" s="156"/>
      <c r="AA6" s="157">
        <f t="shared" si="2"/>
        <v>0</v>
      </c>
      <c r="AB6" s="158"/>
      <c r="AC6" s="159" t="s">
        <v>51</v>
      </c>
      <c r="AD6" s="160"/>
      <c r="AE6" s="161">
        <f t="shared" si="3"/>
        <v>0</v>
      </c>
      <c r="AF6" s="162"/>
      <c r="AG6" s="163" t="s">
        <v>51</v>
      </c>
      <c r="AH6" s="164"/>
      <c r="AI6" s="165">
        <f t="shared" si="4"/>
        <v>0</v>
      </c>
    </row>
    <row r="7" spans="1:35" s="40" customFormat="1" ht="26.25" customHeight="1">
      <c r="A7" s="27">
        <v>4.1666666666666664E-2</v>
      </c>
      <c r="B7" s="166" t="s">
        <v>52</v>
      </c>
      <c r="C7" s="29">
        <v>4658</v>
      </c>
      <c r="D7" s="30">
        <v>4671</v>
      </c>
      <c r="E7" s="31">
        <f t="shared" si="0"/>
        <v>14</v>
      </c>
      <c r="F7" s="32">
        <v>0</v>
      </c>
      <c r="G7" s="32">
        <v>2</v>
      </c>
      <c r="H7" s="33">
        <f t="shared" si="1"/>
        <v>12</v>
      </c>
      <c r="I7" s="167">
        <f>12+2</f>
        <v>14</v>
      </c>
      <c r="J7" s="35">
        <f t="shared" si="5"/>
        <v>1</v>
      </c>
      <c r="K7" s="168">
        <v>6</v>
      </c>
      <c r="L7" s="37">
        <v>0</v>
      </c>
      <c r="M7" s="38">
        <v>5</v>
      </c>
      <c r="N7" s="92">
        <v>2</v>
      </c>
      <c r="O7" s="108">
        <v>1</v>
      </c>
      <c r="P7" s="178">
        <v>1</v>
      </c>
      <c r="Q7" s="179">
        <v>0</v>
      </c>
      <c r="R7" s="213" t="s">
        <v>97</v>
      </c>
      <c r="S7" s="214"/>
      <c r="T7" s="214"/>
      <c r="U7" s="214"/>
      <c r="V7" s="214"/>
      <c r="W7" s="46" t="s">
        <v>18</v>
      </c>
      <c r="X7" s="154"/>
      <c r="Y7" s="155" t="s">
        <v>51</v>
      </c>
      <c r="Z7" s="156"/>
      <c r="AA7" s="157">
        <f t="shared" si="2"/>
        <v>0</v>
      </c>
      <c r="AB7" s="158"/>
      <c r="AC7" s="159" t="s">
        <v>51</v>
      </c>
      <c r="AD7" s="160"/>
      <c r="AE7" s="161">
        <f t="shared" si="3"/>
        <v>0</v>
      </c>
      <c r="AF7" s="162"/>
      <c r="AG7" s="163" t="s">
        <v>51</v>
      </c>
      <c r="AH7" s="164"/>
      <c r="AI7" s="165">
        <f t="shared" si="4"/>
        <v>0</v>
      </c>
    </row>
    <row r="8" spans="1:35" s="40" customFormat="1" ht="26.25" customHeight="1">
      <c r="A8" s="27">
        <v>5.2083333333333336E-2</v>
      </c>
      <c r="B8" s="166" t="s">
        <v>56</v>
      </c>
      <c r="C8" s="29">
        <v>4672</v>
      </c>
      <c r="D8" s="30">
        <v>4687</v>
      </c>
      <c r="E8" s="31">
        <f t="shared" si="0"/>
        <v>16</v>
      </c>
      <c r="F8" s="32">
        <v>0</v>
      </c>
      <c r="G8" s="32">
        <v>0</v>
      </c>
      <c r="H8" s="33">
        <f t="shared" si="1"/>
        <v>16</v>
      </c>
      <c r="I8" s="167">
        <f>16+0</f>
        <v>16</v>
      </c>
      <c r="J8" s="35">
        <f t="shared" si="5"/>
        <v>0</v>
      </c>
      <c r="K8" s="168">
        <v>0</v>
      </c>
      <c r="L8" s="181">
        <v>16</v>
      </c>
      <c r="M8" s="38">
        <v>0</v>
      </c>
      <c r="N8" s="92">
        <v>0</v>
      </c>
      <c r="O8" s="108">
        <v>0</v>
      </c>
      <c r="P8" s="178">
        <v>0</v>
      </c>
      <c r="Q8" s="179">
        <v>0</v>
      </c>
      <c r="R8" s="213" t="s">
        <v>98</v>
      </c>
      <c r="S8" s="214"/>
      <c r="T8" s="214"/>
      <c r="U8" s="214"/>
      <c r="V8" s="214"/>
      <c r="W8" s="46" t="s">
        <v>18</v>
      </c>
      <c r="X8" s="154"/>
      <c r="Y8" s="155" t="s">
        <v>51</v>
      </c>
      <c r="Z8" s="156"/>
      <c r="AA8" s="157">
        <f t="shared" si="2"/>
        <v>0</v>
      </c>
      <c r="AB8" s="158"/>
      <c r="AC8" s="159" t="s">
        <v>51</v>
      </c>
      <c r="AD8" s="160"/>
      <c r="AE8" s="161">
        <f t="shared" si="3"/>
        <v>0</v>
      </c>
      <c r="AF8" s="162"/>
      <c r="AG8" s="163" t="s">
        <v>51</v>
      </c>
      <c r="AH8" s="164"/>
      <c r="AI8" s="165">
        <f t="shared" si="4"/>
        <v>0</v>
      </c>
    </row>
    <row r="9" spans="1:35" s="40" customFormat="1" ht="26.25" customHeight="1">
      <c r="A9" s="27">
        <v>6.25E-2</v>
      </c>
      <c r="B9" s="166" t="s">
        <v>64</v>
      </c>
      <c r="C9" s="29">
        <v>4688</v>
      </c>
      <c r="D9" s="30">
        <v>4704</v>
      </c>
      <c r="E9" s="31">
        <f t="shared" si="0"/>
        <v>17</v>
      </c>
      <c r="F9" s="32">
        <v>1</v>
      </c>
      <c r="G9" s="32">
        <v>0</v>
      </c>
      <c r="H9" s="33">
        <f t="shared" si="1"/>
        <v>16</v>
      </c>
      <c r="I9" s="167">
        <f>16+0</f>
        <v>16</v>
      </c>
      <c r="J9" s="35">
        <f t="shared" si="5"/>
        <v>0</v>
      </c>
      <c r="K9" s="168">
        <v>4</v>
      </c>
      <c r="L9" s="37">
        <v>0</v>
      </c>
      <c r="M9" s="38">
        <v>7</v>
      </c>
      <c r="N9" s="92">
        <v>3</v>
      </c>
      <c r="O9" s="108">
        <v>2</v>
      </c>
      <c r="P9" s="178">
        <v>0</v>
      </c>
      <c r="Q9" s="179">
        <v>0</v>
      </c>
      <c r="R9" s="213">
        <v>0</v>
      </c>
      <c r="S9" s="214"/>
      <c r="T9" s="214"/>
      <c r="U9" s="214"/>
      <c r="V9" s="214"/>
      <c r="W9" s="46" t="s">
        <v>18</v>
      </c>
      <c r="X9" s="154"/>
      <c r="Y9" s="155" t="s">
        <v>51</v>
      </c>
      <c r="Z9" s="156"/>
      <c r="AA9" s="157">
        <f t="shared" si="2"/>
        <v>0</v>
      </c>
      <c r="AB9" s="158"/>
      <c r="AC9" s="159" t="s">
        <v>51</v>
      </c>
      <c r="AD9" s="160"/>
      <c r="AE9" s="161">
        <f t="shared" si="3"/>
        <v>0</v>
      </c>
      <c r="AF9" s="162"/>
      <c r="AG9" s="163" t="s">
        <v>51</v>
      </c>
      <c r="AH9" s="164"/>
      <c r="AI9" s="165">
        <f t="shared" si="4"/>
        <v>0</v>
      </c>
    </row>
    <row r="10" spans="1:35" s="40" customFormat="1" ht="26.25" customHeight="1">
      <c r="A10" s="27">
        <v>8.3333333333333329E-2</v>
      </c>
      <c r="B10" s="166" t="s">
        <v>61</v>
      </c>
      <c r="C10" s="29">
        <v>4705</v>
      </c>
      <c r="D10" s="30">
        <v>4723</v>
      </c>
      <c r="E10" s="31">
        <f t="shared" si="0"/>
        <v>19</v>
      </c>
      <c r="F10" s="32">
        <v>0</v>
      </c>
      <c r="G10" s="32">
        <v>1</v>
      </c>
      <c r="H10" s="33">
        <f t="shared" si="1"/>
        <v>18</v>
      </c>
      <c r="I10" s="167">
        <f>18+1</f>
        <v>19</v>
      </c>
      <c r="J10" s="35">
        <f t="shared" si="5"/>
        <v>3</v>
      </c>
      <c r="K10" s="168">
        <v>8</v>
      </c>
      <c r="L10" s="37">
        <v>0</v>
      </c>
      <c r="M10" s="38">
        <v>4</v>
      </c>
      <c r="N10" s="92">
        <v>6</v>
      </c>
      <c r="O10" s="108">
        <v>1</v>
      </c>
      <c r="P10" s="178">
        <v>3</v>
      </c>
      <c r="Q10" s="179">
        <v>0</v>
      </c>
      <c r="R10" s="213">
        <v>0</v>
      </c>
      <c r="S10" s="214"/>
      <c r="T10" s="214"/>
      <c r="U10" s="214"/>
      <c r="V10" s="214"/>
      <c r="W10" s="46" t="s">
        <v>18</v>
      </c>
      <c r="X10" s="154"/>
      <c r="Y10" s="155" t="s">
        <v>51</v>
      </c>
      <c r="Z10" s="156"/>
      <c r="AA10" s="157">
        <f t="shared" si="2"/>
        <v>0</v>
      </c>
      <c r="AB10" s="158"/>
      <c r="AC10" s="159" t="s">
        <v>51</v>
      </c>
      <c r="AD10" s="160"/>
      <c r="AE10" s="161">
        <f t="shared" si="3"/>
        <v>0</v>
      </c>
      <c r="AF10" s="162"/>
      <c r="AG10" s="163" t="s">
        <v>51</v>
      </c>
      <c r="AH10" s="164"/>
      <c r="AI10" s="165">
        <f t="shared" si="4"/>
        <v>0</v>
      </c>
    </row>
    <row r="11" spans="1:35" s="40" customFormat="1" ht="26.25" customHeight="1">
      <c r="A11" s="27">
        <v>0.10416666666666667</v>
      </c>
      <c r="B11" s="166" t="s">
        <v>91</v>
      </c>
      <c r="C11" s="29">
        <v>4724</v>
      </c>
      <c r="D11" s="30">
        <v>4735</v>
      </c>
      <c r="E11" s="31">
        <f t="shared" si="0"/>
        <v>12</v>
      </c>
      <c r="F11" s="32">
        <v>1</v>
      </c>
      <c r="G11" s="32">
        <v>1</v>
      </c>
      <c r="H11" s="33">
        <f t="shared" si="1"/>
        <v>10</v>
      </c>
      <c r="I11" s="167">
        <f>10+1</f>
        <v>11</v>
      </c>
      <c r="J11" s="35">
        <f t="shared" si="5"/>
        <v>0</v>
      </c>
      <c r="K11" s="168">
        <v>6</v>
      </c>
      <c r="L11" s="37">
        <v>0</v>
      </c>
      <c r="M11" s="38">
        <v>1</v>
      </c>
      <c r="N11" s="92">
        <v>3</v>
      </c>
      <c r="O11" s="108">
        <v>1</v>
      </c>
      <c r="P11" s="178">
        <v>0</v>
      </c>
      <c r="Q11" s="179">
        <v>0</v>
      </c>
      <c r="R11" s="213">
        <v>0</v>
      </c>
      <c r="S11" s="214"/>
      <c r="T11" s="214"/>
      <c r="U11" s="214"/>
      <c r="V11" s="214"/>
      <c r="W11" s="46" t="s">
        <v>18</v>
      </c>
      <c r="X11" s="154"/>
      <c r="Y11" s="155" t="s">
        <v>51</v>
      </c>
      <c r="Z11" s="156"/>
      <c r="AA11" s="157">
        <f t="shared" si="2"/>
        <v>0</v>
      </c>
      <c r="AB11" s="158"/>
      <c r="AC11" s="159" t="s">
        <v>51</v>
      </c>
      <c r="AD11" s="160"/>
      <c r="AE11" s="161">
        <f t="shared" si="3"/>
        <v>0</v>
      </c>
      <c r="AF11" s="162"/>
      <c r="AG11" s="163" t="s">
        <v>51</v>
      </c>
      <c r="AH11" s="164"/>
      <c r="AI11" s="165">
        <f t="shared" si="4"/>
        <v>0</v>
      </c>
    </row>
    <row r="12" spans="1:35" s="40" customFormat="1" ht="26.25" customHeight="1">
      <c r="A12" s="27">
        <v>0.125</v>
      </c>
      <c r="B12" s="166" t="s">
        <v>66</v>
      </c>
      <c r="C12" s="29">
        <v>4736</v>
      </c>
      <c r="D12" s="30">
        <v>4750</v>
      </c>
      <c r="E12" s="31">
        <f t="shared" si="0"/>
        <v>15</v>
      </c>
      <c r="F12" s="32">
        <v>0</v>
      </c>
      <c r="G12" s="32">
        <v>2</v>
      </c>
      <c r="H12" s="33">
        <f t="shared" si="1"/>
        <v>13</v>
      </c>
      <c r="I12" s="167">
        <f>13+2</f>
        <v>15</v>
      </c>
      <c r="J12" s="35">
        <f t="shared" si="5"/>
        <v>0</v>
      </c>
      <c r="K12" s="168">
        <v>8</v>
      </c>
      <c r="L12" s="37">
        <v>0</v>
      </c>
      <c r="M12" s="38">
        <v>1</v>
      </c>
      <c r="N12" s="92">
        <v>5</v>
      </c>
      <c r="O12" s="108">
        <v>1</v>
      </c>
      <c r="P12" s="178">
        <v>0</v>
      </c>
      <c r="Q12" s="179">
        <v>0</v>
      </c>
      <c r="R12" s="213" t="s">
        <v>99</v>
      </c>
      <c r="S12" s="214"/>
      <c r="T12" s="214"/>
      <c r="U12" s="214"/>
      <c r="V12" s="214"/>
      <c r="W12" s="46" t="s">
        <v>18</v>
      </c>
      <c r="X12" s="154"/>
      <c r="Y12" s="155" t="s">
        <v>51</v>
      </c>
      <c r="Z12" s="156"/>
      <c r="AA12" s="157">
        <f t="shared" si="2"/>
        <v>0</v>
      </c>
      <c r="AB12" s="158"/>
      <c r="AC12" s="159" t="s">
        <v>51</v>
      </c>
      <c r="AD12" s="160"/>
      <c r="AE12" s="161">
        <f t="shared" si="3"/>
        <v>0</v>
      </c>
      <c r="AF12" s="162"/>
      <c r="AG12" s="163" t="s">
        <v>51</v>
      </c>
      <c r="AH12" s="164"/>
      <c r="AI12" s="165">
        <f t="shared" si="4"/>
        <v>0</v>
      </c>
    </row>
    <row r="13" spans="1:35" s="40" customFormat="1" ht="26.25" customHeight="1">
      <c r="A13" s="27">
        <v>0.14583333333333334</v>
      </c>
      <c r="B13" s="166" t="s">
        <v>64</v>
      </c>
      <c r="C13" s="29">
        <v>4751</v>
      </c>
      <c r="D13" s="30">
        <v>4755</v>
      </c>
      <c r="E13" s="31">
        <f t="shared" si="0"/>
        <v>5</v>
      </c>
      <c r="F13" s="32">
        <v>1</v>
      </c>
      <c r="G13" s="32">
        <v>0</v>
      </c>
      <c r="H13" s="33">
        <f t="shared" si="1"/>
        <v>4</v>
      </c>
      <c r="I13" s="167">
        <f>6+0</f>
        <v>6</v>
      </c>
      <c r="J13" s="35">
        <f t="shared" si="5"/>
        <v>0</v>
      </c>
      <c r="K13" s="168">
        <v>2</v>
      </c>
      <c r="L13" s="37">
        <v>0</v>
      </c>
      <c r="M13" s="38">
        <v>0</v>
      </c>
      <c r="N13" s="92">
        <v>4</v>
      </c>
      <c r="O13" s="108">
        <v>0</v>
      </c>
      <c r="P13" s="178">
        <v>0</v>
      </c>
      <c r="Q13" s="179">
        <v>0</v>
      </c>
      <c r="R13" s="213">
        <v>0</v>
      </c>
      <c r="S13" s="214"/>
      <c r="T13" s="214"/>
      <c r="U13" s="214"/>
      <c r="V13" s="214"/>
      <c r="W13" s="46" t="s">
        <v>18</v>
      </c>
      <c r="X13" s="154"/>
      <c r="Y13" s="155" t="s">
        <v>51</v>
      </c>
      <c r="Z13" s="156"/>
      <c r="AA13" s="157">
        <f t="shared" si="2"/>
        <v>0</v>
      </c>
      <c r="AB13" s="158"/>
      <c r="AC13" s="159" t="s">
        <v>51</v>
      </c>
      <c r="AD13" s="160"/>
      <c r="AE13" s="161">
        <f t="shared" si="3"/>
        <v>0</v>
      </c>
      <c r="AF13" s="162"/>
      <c r="AG13" s="163" t="s">
        <v>51</v>
      </c>
      <c r="AH13" s="164"/>
      <c r="AI13" s="165">
        <f t="shared" si="4"/>
        <v>0</v>
      </c>
    </row>
    <row r="14" spans="1:35" s="40" customFormat="1" ht="26.25" customHeight="1">
      <c r="A14" s="27">
        <v>0.16666666666666666</v>
      </c>
      <c r="B14" s="166" t="s">
        <v>84</v>
      </c>
      <c r="C14" s="29">
        <v>4756</v>
      </c>
      <c r="D14" s="30">
        <v>4773</v>
      </c>
      <c r="E14" s="31">
        <f t="shared" si="0"/>
        <v>18</v>
      </c>
      <c r="F14" s="32">
        <v>2</v>
      </c>
      <c r="G14" s="32">
        <v>4</v>
      </c>
      <c r="H14" s="33">
        <f t="shared" si="1"/>
        <v>12</v>
      </c>
      <c r="I14" s="167">
        <f>12+4</f>
        <v>16</v>
      </c>
      <c r="J14" s="35">
        <f t="shared" si="5"/>
        <v>0</v>
      </c>
      <c r="K14" s="168">
        <v>2</v>
      </c>
      <c r="L14" s="37">
        <v>0</v>
      </c>
      <c r="M14" s="38">
        <v>0</v>
      </c>
      <c r="N14" s="92">
        <v>10</v>
      </c>
      <c r="O14" s="108">
        <v>4</v>
      </c>
      <c r="P14" s="178">
        <v>0</v>
      </c>
      <c r="Q14" s="179">
        <v>0</v>
      </c>
      <c r="R14" s="213" t="s">
        <v>100</v>
      </c>
      <c r="S14" s="214"/>
      <c r="T14" s="214"/>
      <c r="U14" s="214"/>
      <c r="V14" s="214"/>
      <c r="W14" s="46" t="s">
        <v>18</v>
      </c>
      <c r="X14" s="154"/>
      <c r="Y14" s="155" t="s">
        <v>51</v>
      </c>
      <c r="Z14" s="156"/>
      <c r="AA14" s="157">
        <f t="shared" si="2"/>
        <v>0</v>
      </c>
      <c r="AB14" s="158"/>
      <c r="AC14" s="159" t="s">
        <v>51</v>
      </c>
      <c r="AD14" s="160"/>
      <c r="AE14" s="161">
        <f t="shared" si="3"/>
        <v>0</v>
      </c>
      <c r="AF14" s="162"/>
      <c r="AG14" s="163" t="s">
        <v>51</v>
      </c>
      <c r="AH14" s="164"/>
      <c r="AI14" s="165">
        <f t="shared" si="4"/>
        <v>0</v>
      </c>
    </row>
    <row r="15" spans="1:35" s="40" customFormat="1" ht="26.25" customHeight="1">
      <c r="A15" s="27">
        <v>0.1875</v>
      </c>
      <c r="B15" s="166" t="s">
        <v>101</v>
      </c>
      <c r="C15" s="29">
        <v>4774</v>
      </c>
      <c r="D15" s="30">
        <v>4782</v>
      </c>
      <c r="E15" s="31">
        <f t="shared" si="0"/>
        <v>9</v>
      </c>
      <c r="F15" s="32">
        <v>0</v>
      </c>
      <c r="G15" s="32">
        <v>2</v>
      </c>
      <c r="H15" s="33">
        <f t="shared" si="1"/>
        <v>7</v>
      </c>
      <c r="I15" s="167">
        <f>7+2</f>
        <v>9</v>
      </c>
      <c r="J15" s="35">
        <f t="shared" si="5"/>
        <v>0</v>
      </c>
      <c r="K15" s="168">
        <v>0</v>
      </c>
      <c r="L15" s="180">
        <v>9</v>
      </c>
      <c r="M15" s="38">
        <v>0</v>
      </c>
      <c r="N15" s="92">
        <v>0</v>
      </c>
      <c r="O15" s="108">
        <v>0</v>
      </c>
      <c r="P15" s="178">
        <v>0</v>
      </c>
      <c r="Q15" s="179">
        <v>0</v>
      </c>
      <c r="R15" s="213">
        <v>0</v>
      </c>
      <c r="S15" s="214"/>
      <c r="T15" s="214"/>
      <c r="U15" s="214"/>
      <c r="V15" s="214"/>
      <c r="W15" s="46" t="s">
        <v>18</v>
      </c>
      <c r="X15" s="154"/>
      <c r="Y15" s="155" t="s">
        <v>51</v>
      </c>
      <c r="Z15" s="156"/>
      <c r="AA15" s="157">
        <f t="shared" si="2"/>
        <v>0</v>
      </c>
      <c r="AB15" s="158"/>
      <c r="AC15" s="159" t="s">
        <v>51</v>
      </c>
      <c r="AD15" s="160"/>
      <c r="AE15" s="161">
        <f t="shared" si="3"/>
        <v>0</v>
      </c>
      <c r="AF15" s="162"/>
      <c r="AG15" s="163" t="s">
        <v>51</v>
      </c>
      <c r="AH15" s="164"/>
      <c r="AI15" s="165">
        <f t="shared" si="4"/>
        <v>0</v>
      </c>
    </row>
    <row r="16" spans="1:35" s="40" customFormat="1" ht="26.25" hidden="1" customHeight="1">
      <c r="A16" s="27"/>
      <c r="B16" s="28"/>
      <c r="C16" s="29"/>
      <c r="D16" s="30"/>
      <c r="E16" s="31">
        <f t="shared" ref="E16:E57" si="6">IF(ISBLANK(D16),0,(D16-C16+1))</f>
        <v>0</v>
      </c>
      <c r="F16" s="32"/>
      <c r="G16" s="32"/>
      <c r="H16" s="33">
        <f t="shared" ref="H16:H18" si="7">E16-G16-F16</f>
        <v>0</v>
      </c>
      <c r="I16" s="34"/>
      <c r="J16" s="35">
        <f t="shared" ref="J16:J58" si="8">IF(ISBLANK(I16),-90,(-((I16)-(SUM(L16:Q16,K16)))))</f>
        <v>-90</v>
      </c>
      <c r="K16" s="36"/>
      <c r="L16" s="37"/>
      <c r="M16" s="38"/>
      <c r="N16" s="92"/>
      <c r="O16" s="108"/>
      <c r="P16" s="37"/>
      <c r="Q16" s="39"/>
      <c r="R16" s="201"/>
      <c r="S16" s="202"/>
      <c r="T16" s="202"/>
      <c r="U16" s="202"/>
      <c r="V16" s="203"/>
      <c r="W16" s="46" t="s">
        <v>18</v>
      </c>
      <c r="X16" s="154"/>
      <c r="Y16" s="155" t="s">
        <v>51</v>
      </c>
      <c r="Z16" s="156"/>
      <c r="AA16" s="157">
        <f t="shared" ref="AA16:AA36" si="9">X16+Z16</f>
        <v>0</v>
      </c>
      <c r="AB16" s="158"/>
      <c r="AC16" s="159" t="s">
        <v>51</v>
      </c>
      <c r="AD16" s="160"/>
      <c r="AE16" s="161">
        <f t="shared" ref="AE16:AE56" si="10">AB16+AD16</f>
        <v>0</v>
      </c>
      <c r="AF16" s="162"/>
      <c r="AG16" s="163" t="s">
        <v>51</v>
      </c>
      <c r="AH16" s="164"/>
      <c r="AI16" s="165">
        <f t="shared" ref="AI16:AI56" si="11">AF16+AH16</f>
        <v>0</v>
      </c>
    </row>
    <row r="17" spans="1:35" s="40" customFormat="1" ht="26.25" hidden="1" customHeight="1">
      <c r="A17" s="27"/>
      <c r="B17" s="28"/>
      <c r="C17" s="29"/>
      <c r="D17" s="30"/>
      <c r="E17" s="31">
        <f t="shared" si="6"/>
        <v>0</v>
      </c>
      <c r="F17" s="32"/>
      <c r="G17" s="32"/>
      <c r="H17" s="33">
        <f t="shared" si="7"/>
        <v>0</v>
      </c>
      <c r="I17" s="34"/>
      <c r="J17" s="35">
        <f t="shared" si="8"/>
        <v>-90</v>
      </c>
      <c r="K17" s="36"/>
      <c r="L17" s="37"/>
      <c r="M17" s="38"/>
      <c r="N17" s="92"/>
      <c r="O17" s="108"/>
      <c r="P17" s="37"/>
      <c r="Q17" s="39"/>
      <c r="R17" s="201"/>
      <c r="S17" s="202"/>
      <c r="T17" s="202"/>
      <c r="U17" s="202"/>
      <c r="V17" s="203"/>
      <c r="W17" s="46" t="s">
        <v>18</v>
      </c>
      <c r="X17" s="154"/>
      <c r="Y17" s="155" t="s">
        <v>51</v>
      </c>
      <c r="Z17" s="156"/>
      <c r="AA17" s="157">
        <f t="shared" si="9"/>
        <v>0</v>
      </c>
      <c r="AB17" s="158"/>
      <c r="AC17" s="159" t="s">
        <v>51</v>
      </c>
      <c r="AD17" s="160"/>
      <c r="AE17" s="161">
        <f t="shared" si="10"/>
        <v>0</v>
      </c>
      <c r="AF17" s="162"/>
      <c r="AG17" s="163" t="s">
        <v>51</v>
      </c>
      <c r="AH17" s="164"/>
      <c r="AI17" s="165">
        <f t="shared" si="11"/>
        <v>0</v>
      </c>
    </row>
    <row r="18" spans="1:35" s="40" customFormat="1" ht="26.25" hidden="1" customHeight="1">
      <c r="A18" s="27"/>
      <c r="B18" s="28"/>
      <c r="C18" s="29"/>
      <c r="D18" s="30"/>
      <c r="E18" s="31">
        <f t="shared" si="6"/>
        <v>0</v>
      </c>
      <c r="F18" s="32"/>
      <c r="G18" s="32"/>
      <c r="H18" s="33">
        <f t="shared" si="7"/>
        <v>0</v>
      </c>
      <c r="I18" s="34"/>
      <c r="J18" s="35">
        <f t="shared" si="8"/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46" t="s">
        <v>18</v>
      </c>
      <c r="X18" s="154"/>
      <c r="Y18" s="155" t="s">
        <v>51</v>
      </c>
      <c r="Z18" s="156"/>
      <c r="AA18" s="157">
        <f t="shared" si="9"/>
        <v>0</v>
      </c>
      <c r="AB18" s="158"/>
      <c r="AC18" s="159" t="s">
        <v>51</v>
      </c>
      <c r="AD18" s="160"/>
      <c r="AE18" s="161">
        <f t="shared" si="10"/>
        <v>0</v>
      </c>
      <c r="AF18" s="162"/>
      <c r="AG18" s="163" t="s">
        <v>51</v>
      </c>
      <c r="AH18" s="164"/>
      <c r="AI18" s="165">
        <f t="shared" si="11"/>
        <v>0</v>
      </c>
    </row>
    <row r="19" spans="1:35" s="40" customFormat="1" ht="26.25" hidden="1" customHeight="1">
      <c r="A19" s="27"/>
      <c r="B19" s="28"/>
      <c r="C19" s="29"/>
      <c r="D19" s="30"/>
      <c r="E19" s="31">
        <f t="shared" si="6"/>
        <v>0</v>
      </c>
      <c r="F19" s="32"/>
      <c r="G19" s="32"/>
      <c r="H19" s="33">
        <f>E19-G19-F19</f>
        <v>0</v>
      </c>
      <c r="I19" s="34"/>
      <c r="J19" s="35">
        <f t="shared" si="8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46" t="s">
        <v>18</v>
      </c>
      <c r="X19" s="154"/>
      <c r="Y19" s="155" t="s">
        <v>51</v>
      </c>
      <c r="Z19" s="156"/>
      <c r="AA19" s="157">
        <f t="shared" si="9"/>
        <v>0</v>
      </c>
      <c r="AB19" s="158"/>
      <c r="AC19" s="159" t="s">
        <v>51</v>
      </c>
      <c r="AD19" s="160"/>
      <c r="AE19" s="161">
        <f t="shared" si="10"/>
        <v>0</v>
      </c>
      <c r="AF19" s="162"/>
      <c r="AG19" s="163" t="s">
        <v>51</v>
      </c>
      <c r="AH19" s="164"/>
      <c r="AI19" s="165">
        <f t="shared" si="11"/>
        <v>0</v>
      </c>
    </row>
    <row r="20" spans="1:35" s="40" customFormat="1" ht="26.25" hidden="1" customHeight="1">
      <c r="A20" s="27"/>
      <c r="B20" s="28"/>
      <c r="C20" s="29"/>
      <c r="D20" s="30"/>
      <c r="E20" s="31">
        <f t="shared" si="6"/>
        <v>0</v>
      </c>
      <c r="F20" s="32"/>
      <c r="G20" s="32"/>
      <c r="H20" s="33">
        <f t="shared" ref="H20:H24" si="12">E20-G20-F20</f>
        <v>0</v>
      </c>
      <c r="I20" s="34"/>
      <c r="J20" s="35">
        <f t="shared" si="8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46" t="s">
        <v>18</v>
      </c>
      <c r="X20" s="154"/>
      <c r="Y20" s="155" t="s">
        <v>51</v>
      </c>
      <c r="Z20" s="156"/>
      <c r="AA20" s="157">
        <f t="shared" si="9"/>
        <v>0</v>
      </c>
      <c r="AB20" s="158"/>
      <c r="AC20" s="159" t="s">
        <v>51</v>
      </c>
      <c r="AD20" s="160"/>
      <c r="AE20" s="161">
        <f t="shared" si="10"/>
        <v>0</v>
      </c>
      <c r="AF20" s="162"/>
      <c r="AG20" s="163" t="s">
        <v>51</v>
      </c>
      <c r="AH20" s="164"/>
      <c r="AI20" s="165">
        <f t="shared" si="11"/>
        <v>0</v>
      </c>
    </row>
    <row r="21" spans="1:35" s="40" customFormat="1" ht="26.25" hidden="1" customHeight="1">
      <c r="A21" s="27"/>
      <c r="B21" s="28"/>
      <c r="C21" s="29"/>
      <c r="D21" s="30"/>
      <c r="E21" s="31">
        <f t="shared" si="6"/>
        <v>0</v>
      </c>
      <c r="F21" s="32"/>
      <c r="G21" s="32"/>
      <c r="H21" s="33">
        <f t="shared" si="12"/>
        <v>0</v>
      </c>
      <c r="I21" s="34"/>
      <c r="J21" s="35">
        <f t="shared" si="8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46" t="s">
        <v>18</v>
      </c>
      <c r="X21" s="154"/>
      <c r="Y21" s="155" t="s">
        <v>51</v>
      </c>
      <c r="Z21" s="156"/>
      <c r="AA21" s="157">
        <f t="shared" si="9"/>
        <v>0</v>
      </c>
      <c r="AB21" s="158"/>
      <c r="AC21" s="159" t="s">
        <v>51</v>
      </c>
      <c r="AD21" s="160"/>
      <c r="AE21" s="161">
        <f t="shared" si="10"/>
        <v>0</v>
      </c>
      <c r="AF21" s="162"/>
      <c r="AG21" s="163" t="s">
        <v>51</v>
      </c>
      <c r="AH21" s="164"/>
      <c r="AI21" s="165">
        <f t="shared" si="11"/>
        <v>0</v>
      </c>
    </row>
    <row r="22" spans="1:35" s="40" customFormat="1" ht="26.25" hidden="1" customHeight="1">
      <c r="A22" s="27"/>
      <c r="B22" s="28"/>
      <c r="C22" s="29"/>
      <c r="D22" s="30"/>
      <c r="E22" s="31">
        <f t="shared" si="6"/>
        <v>0</v>
      </c>
      <c r="F22" s="32"/>
      <c r="G22" s="32"/>
      <c r="H22" s="33">
        <f t="shared" si="12"/>
        <v>0</v>
      </c>
      <c r="I22" s="34"/>
      <c r="J22" s="35">
        <f t="shared" si="8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6" t="s">
        <v>18</v>
      </c>
      <c r="X22" s="154"/>
      <c r="Y22" s="155" t="s">
        <v>51</v>
      </c>
      <c r="Z22" s="156"/>
      <c r="AA22" s="157">
        <f t="shared" si="9"/>
        <v>0</v>
      </c>
      <c r="AB22" s="158"/>
      <c r="AC22" s="159" t="s">
        <v>51</v>
      </c>
      <c r="AD22" s="160"/>
      <c r="AE22" s="161">
        <f t="shared" si="10"/>
        <v>0</v>
      </c>
      <c r="AF22" s="162"/>
      <c r="AG22" s="163" t="s">
        <v>51</v>
      </c>
      <c r="AH22" s="164"/>
      <c r="AI22" s="165">
        <f t="shared" si="11"/>
        <v>0</v>
      </c>
    </row>
    <row r="23" spans="1:35" s="40" customFormat="1" ht="26.25" hidden="1" customHeight="1">
      <c r="A23" s="27"/>
      <c r="B23" s="28"/>
      <c r="C23" s="29"/>
      <c r="D23" s="30"/>
      <c r="E23" s="31">
        <f t="shared" si="6"/>
        <v>0</v>
      </c>
      <c r="F23" s="32"/>
      <c r="G23" s="32"/>
      <c r="H23" s="33">
        <f t="shared" si="12"/>
        <v>0</v>
      </c>
      <c r="I23" s="34"/>
      <c r="J23" s="35">
        <f t="shared" si="8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6" t="s">
        <v>18</v>
      </c>
      <c r="X23" s="154"/>
      <c r="Y23" s="155" t="s">
        <v>51</v>
      </c>
      <c r="Z23" s="156"/>
      <c r="AA23" s="157">
        <f t="shared" si="9"/>
        <v>0</v>
      </c>
      <c r="AB23" s="158"/>
      <c r="AC23" s="159" t="s">
        <v>51</v>
      </c>
      <c r="AD23" s="160"/>
      <c r="AE23" s="161">
        <f t="shared" si="10"/>
        <v>0</v>
      </c>
      <c r="AF23" s="162"/>
      <c r="AG23" s="163" t="s">
        <v>51</v>
      </c>
      <c r="AH23" s="164"/>
      <c r="AI23" s="165">
        <f t="shared" si="11"/>
        <v>0</v>
      </c>
    </row>
    <row r="24" spans="1:35" s="40" customFormat="1" ht="26.25" hidden="1" customHeight="1">
      <c r="A24" s="27"/>
      <c r="B24" s="28"/>
      <c r="C24" s="29"/>
      <c r="D24" s="30"/>
      <c r="E24" s="31">
        <f t="shared" si="6"/>
        <v>0</v>
      </c>
      <c r="F24" s="32"/>
      <c r="G24" s="32"/>
      <c r="H24" s="33">
        <f t="shared" si="12"/>
        <v>0</v>
      </c>
      <c r="I24" s="34"/>
      <c r="J24" s="35">
        <f t="shared" si="8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6" t="s">
        <v>18</v>
      </c>
      <c r="X24" s="154"/>
      <c r="Y24" s="155" t="s">
        <v>51</v>
      </c>
      <c r="Z24" s="156"/>
      <c r="AA24" s="157">
        <f t="shared" si="9"/>
        <v>0</v>
      </c>
      <c r="AB24" s="158"/>
      <c r="AC24" s="159" t="s">
        <v>51</v>
      </c>
      <c r="AD24" s="160"/>
      <c r="AE24" s="161">
        <f t="shared" si="10"/>
        <v>0</v>
      </c>
      <c r="AF24" s="162"/>
      <c r="AG24" s="163" t="s">
        <v>51</v>
      </c>
      <c r="AH24" s="164"/>
      <c r="AI24" s="165">
        <f t="shared" si="11"/>
        <v>0</v>
      </c>
    </row>
    <row r="25" spans="1:35" s="40" customFormat="1" ht="26.25" hidden="1" customHeight="1">
      <c r="A25" s="27"/>
      <c r="B25" s="28"/>
      <c r="C25" s="29"/>
      <c r="D25" s="30"/>
      <c r="E25" s="31">
        <f t="shared" si="6"/>
        <v>0</v>
      </c>
      <c r="F25" s="32"/>
      <c r="G25" s="32"/>
      <c r="H25" s="33">
        <f>E25-G25-F25</f>
        <v>0</v>
      </c>
      <c r="I25" s="34"/>
      <c r="J25" s="35">
        <f t="shared" si="8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6" t="s">
        <v>18</v>
      </c>
      <c r="X25" s="154"/>
      <c r="Y25" s="155" t="s">
        <v>51</v>
      </c>
      <c r="Z25" s="156"/>
      <c r="AA25" s="157">
        <f t="shared" si="9"/>
        <v>0</v>
      </c>
      <c r="AB25" s="158"/>
      <c r="AC25" s="159" t="s">
        <v>51</v>
      </c>
      <c r="AD25" s="160"/>
      <c r="AE25" s="161">
        <f t="shared" si="10"/>
        <v>0</v>
      </c>
      <c r="AF25" s="162"/>
      <c r="AG25" s="163" t="s">
        <v>51</v>
      </c>
      <c r="AH25" s="164"/>
      <c r="AI25" s="165">
        <f t="shared" si="11"/>
        <v>0</v>
      </c>
    </row>
    <row r="26" spans="1:35" s="40" customFormat="1" ht="26.25" hidden="1" customHeight="1">
      <c r="A26" s="27"/>
      <c r="B26" s="28"/>
      <c r="C26" s="29"/>
      <c r="D26" s="30"/>
      <c r="E26" s="31">
        <f t="shared" si="6"/>
        <v>0</v>
      </c>
      <c r="F26" s="32"/>
      <c r="G26" s="32"/>
      <c r="H26" s="33">
        <f t="shared" ref="H26:H34" si="13">E26-G26-F26</f>
        <v>0</v>
      </c>
      <c r="I26" s="34"/>
      <c r="J26" s="35">
        <f t="shared" si="8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6" t="s">
        <v>18</v>
      </c>
      <c r="X26" s="154"/>
      <c r="Y26" s="155" t="s">
        <v>51</v>
      </c>
      <c r="Z26" s="156"/>
      <c r="AA26" s="157">
        <f t="shared" si="9"/>
        <v>0</v>
      </c>
      <c r="AB26" s="158"/>
      <c r="AC26" s="159" t="s">
        <v>51</v>
      </c>
      <c r="AD26" s="160"/>
      <c r="AE26" s="161">
        <f t="shared" si="10"/>
        <v>0</v>
      </c>
      <c r="AF26" s="162"/>
      <c r="AG26" s="163" t="s">
        <v>51</v>
      </c>
      <c r="AH26" s="164"/>
      <c r="AI26" s="165">
        <f t="shared" si="11"/>
        <v>0</v>
      </c>
    </row>
    <row r="27" spans="1:35" s="40" customFormat="1" ht="26.25" hidden="1" customHeight="1">
      <c r="A27" s="27"/>
      <c r="B27" s="28"/>
      <c r="C27" s="29"/>
      <c r="D27" s="30"/>
      <c r="E27" s="31">
        <f t="shared" si="6"/>
        <v>0</v>
      </c>
      <c r="F27" s="32"/>
      <c r="G27" s="32"/>
      <c r="H27" s="33">
        <f t="shared" si="13"/>
        <v>0</v>
      </c>
      <c r="I27" s="34"/>
      <c r="J27" s="35">
        <f t="shared" si="8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6" t="s">
        <v>18</v>
      </c>
      <c r="X27" s="154"/>
      <c r="Y27" s="155" t="s">
        <v>51</v>
      </c>
      <c r="Z27" s="156"/>
      <c r="AA27" s="157">
        <f t="shared" si="9"/>
        <v>0</v>
      </c>
      <c r="AB27" s="158"/>
      <c r="AC27" s="159" t="s">
        <v>51</v>
      </c>
      <c r="AD27" s="160"/>
      <c r="AE27" s="161">
        <f t="shared" si="10"/>
        <v>0</v>
      </c>
      <c r="AF27" s="162"/>
      <c r="AG27" s="163" t="s">
        <v>51</v>
      </c>
      <c r="AH27" s="164"/>
      <c r="AI27" s="165">
        <f t="shared" si="11"/>
        <v>0</v>
      </c>
    </row>
    <row r="28" spans="1:35" s="40" customFormat="1" ht="26.25" hidden="1" customHeight="1">
      <c r="A28" s="27"/>
      <c r="B28" s="28"/>
      <c r="C28" s="29"/>
      <c r="D28" s="30"/>
      <c r="E28" s="31">
        <f t="shared" si="6"/>
        <v>0</v>
      </c>
      <c r="F28" s="32"/>
      <c r="G28" s="32"/>
      <c r="H28" s="33">
        <f t="shared" si="13"/>
        <v>0</v>
      </c>
      <c r="I28" s="34"/>
      <c r="J28" s="35">
        <f t="shared" si="8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6" t="s">
        <v>18</v>
      </c>
      <c r="X28" s="154"/>
      <c r="Y28" s="155" t="s">
        <v>51</v>
      </c>
      <c r="Z28" s="156"/>
      <c r="AA28" s="157">
        <f t="shared" si="9"/>
        <v>0</v>
      </c>
      <c r="AB28" s="158"/>
      <c r="AC28" s="159" t="s">
        <v>51</v>
      </c>
      <c r="AD28" s="160"/>
      <c r="AE28" s="161">
        <f t="shared" si="10"/>
        <v>0</v>
      </c>
      <c r="AF28" s="162"/>
      <c r="AG28" s="163" t="s">
        <v>51</v>
      </c>
      <c r="AH28" s="164"/>
      <c r="AI28" s="165">
        <f t="shared" si="11"/>
        <v>0</v>
      </c>
    </row>
    <row r="29" spans="1:35" s="40" customFormat="1" ht="26.25" hidden="1" customHeight="1">
      <c r="A29" s="27"/>
      <c r="B29" s="28"/>
      <c r="C29" s="29"/>
      <c r="D29" s="30"/>
      <c r="E29" s="31">
        <f t="shared" si="6"/>
        <v>0</v>
      </c>
      <c r="F29" s="32"/>
      <c r="G29" s="32"/>
      <c r="H29" s="33">
        <f t="shared" si="13"/>
        <v>0</v>
      </c>
      <c r="I29" s="34"/>
      <c r="J29" s="35">
        <f t="shared" si="8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6" t="s">
        <v>18</v>
      </c>
      <c r="X29" s="154"/>
      <c r="Y29" s="155" t="s">
        <v>51</v>
      </c>
      <c r="Z29" s="156"/>
      <c r="AA29" s="157">
        <f t="shared" si="9"/>
        <v>0</v>
      </c>
      <c r="AB29" s="158"/>
      <c r="AC29" s="159" t="s">
        <v>51</v>
      </c>
      <c r="AD29" s="160"/>
      <c r="AE29" s="161">
        <f t="shared" si="10"/>
        <v>0</v>
      </c>
      <c r="AF29" s="162"/>
      <c r="AG29" s="163" t="s">
        <v>51</v>
      </c>
      <c r="AH29" s="164"/>
      <c r="AI29" s="165">
        <f t="shared" si="11"/>
        <v>0</v>
      </c>
    </row>
    <row r="30" spans="1:35" s="40" customFormat="1" ht="26.25" hidden="1" customHeight="1">
      <c r="A30" s="27"/>
      <c r="B30" s="28"/>
      <c r="C30" s="29"/>
      <c r="D30" s="30"/>
      <c r="E30" s="31">
        <f t="shared" si="6"/>
        <v>0</v>
      </c>
      <c r="F30" s="32"/>
      <c r="G30" s="32"/>
      <c r="H30" s="33">
        <f t="shared" si="13"/>
        <v>0</v>
      </c>
      <c r="I30" s="34"/>
      <c r="J30" s="35">
        <f t="shared" si="8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6" t="s">
        <v>18</v>
      </c>
      <c r="X30" s="154"/>
      <c r="Y30" s="155" t="s">
        <v>51</v>
      </c>
      <c r="Z30" s="156"/>
      <c r="AA30" s="157">
        <f t="shared" si="9"/>
        <v>0</v>
      </c>
      <c r="AB30" s="158"/>
      <c r="AC30" s="159" t="s">
        <v>51</v>
      </c>
      <c r="AD30" s="160"/>
      <c r="AE30" s="161">
        <f t="shared" si="10"/>
        <v>0</v>
      </c>
      <c r="AF30" s="162"/>
      <c r="AG30" s="163" t="s">
        <v>51</v>
      </c>
      <c r="AH30" s="164"/>
      <c r="AI30" s="165">
        <f t="shared" si="11"/>
        <v>0</v>
      </c>
    </row>
    <row r="31" spans="1:35" s="40" customFormat="1" ht="26.25" hidden="1" customHeight="1">
      <c r="A31" s="27"/>
      <c r="B31" s="28"/>
      <c r="C31" s="29"/>
      <c r="D31" s="30"/>
      <c r="E31" s="31">
        <f t="shared" si="6"/>
        <v>0</v>
      </c>
      <c r="F31" s="32"/>
      <c r="G31" s="32"/>
      <c r="H31" s="33">
        <f t="shared" si="13"/>
        <v>0</v>
      </c>
      <c r="I31" s="34"/>
      <c r="J31" s="35">
        <f t="shared" si="8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6" t="s">
        <v>18</v>
      </c>
      <c r="X31" s="154"/>
      <c r="Y31" s="155" t="s">
        <v>51</v>
      </c>
      <c r="Z31" s="156"/>
      <c r="AA31" s="157">
        <f t="shared" si="9"/>
        <v>0</v>
      </c>
      <c r="AB31" s="158"/>
      <c r="AC31" s="159" t="s">
        <v>51</v>
      </c>
      <c r="AD31" s="160"/>
      <c r="AE31" s="161">
        <f t="shared" si="10"/>
        <v>0</v>
      </c>
      <c r="AF31" s="162"/>
      <c r="AG31" s="163" t="s">
        <v>51</v>
      </c>
      <c r="AH31" s="164"/>
      <c r="AI31" s="165">
        <f t="shared" si="11"/>
        <v>0</v>
      </c>
    </row>
    <row r="32" spans="1:35" s="40" customFormat="1" ht="26.25" hidden="1" customHeight="1">
      <c r="A32" s="27"/>
      <c r="B32" s="28"/>
      <c r="C32" s="29"/>
      <c r="D32" s="30"/>
      <c r="E32" s="31">
        <f t="shared" si="6"/>
        <v>0</v>
      </c>
      <c r="F32" s="32"/>
      <c r="G32" s="32"/>
      <c r="H32" s="33">
        <f t="shared" si="13"/>
        <v>0</v>
      </c>
      <c r="I32" s="34"/>
      <c r="J32" s="35">
        <f t="shared" si="8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6" t="s">
        <v>18</v>
      </c>
      <c r="X32" s="154"/>
      <c r="Y32" s="155" t="s">
        <v>51</v>
      </c>
      <c r="Z32" s="156"/>
      <c r="AA32" s="157">
        <f t="shared" si="9"/>
        <v>0</v>
      </c>
      <c r="AB32" s="158"/>
      <c r="AC32" s="159" t="s">
        <v>51</v>
      </c>
      <c r="AD32" s="160"/>
      <c r="AE32" s="161">
        <f t="shared" si="10"/>
        <v>0</v>
      </c>
      <c r="AF32" s="162"/>
      <c r="AG32" s="163" t="s">
        <v>51</v>
      </c>
      <c r="AH32" s="164"/>
      <c r="AI32" s="165">
        <f t="shared" si="11"/>
        <v>0</v>
      </c>
    </row>
    <row r="33" spans="1:35" s="40" customFormat="1" ht="26.25" hidden="1" customHeight="1">
      <c r="A33" s="27"/>
      <c r="B33" s="28"/>
      <c r="C33" s="29"/>
      <c r="D33" s="30"/>
      <c r="E33" s="31">
        <f t="shared" si="6"/>
        <v>0</v>
      </c>
      <c r="F33" s="32"/>
      <c r="G33" s="32"/>
      <c r="H33" s="33">
        <f t="shared" si="13"/>
        <v>0</v>
      </c>
      <c r="I33" s="34"/>
      <c r="J33" s="35">
        <f t="shared" si="8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6" t="s">
        <v>18</v>
      </c>
      <c r="X33" s="154"/>
      <c r="Y33" s="155" t="s">
        <v>51</v>
      </c>
      <c r="Z33" s="156"/>
      <c r="AA33" s="157">
        <f t="shared" si="9"/>
        <v>0</v>
      </c>
      <c r="AB33" s="158"/>
      <c r="AC33" s="159" t="s">
        <v>51</v>
      </c>
      <c r="AD33" s="160"/>
      <c r="AE33" s="161">
        <f t="shared" si="10"/>
        <v>0</v>
      </c>
      <c r="AF33" s="162"/>
      <c r="AG33" s="163" t="s">
        <v>51</v>
      </c>
      <c r="AH33" s="164"/>
      <c r="AI33" s="165">
        <f t="shared" si="11"/>
        <v>0</v>
      </c>
    </row>
    <row r="34" spans="1:35" s="40" customFormat="1" ht="26.25" hidden="1" customHeight="1">
      <c r="A34" s="27"/>
      <c r="B34" s="28"/>
      <c r="C34" s="29"/>
      <c r="D34" s="30"/>
      <c r="E34" s="31">
        <f t="shared" si="6"/>
        <v>0</v>
      </c>
      <c r="F34" s="32"/>
      <c r="G34" s="32"/>
      <c r="H34" s="33">
        <f t="shared" si="13"/>
        <v>0</v>
      </c>
      <c r="I34" s="34"/>
      <c r="J34" s="35">
        <f t="shared" si="8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6" t="s">
        <v>18</v>
      </c>
      <c r="X34" s="154"/>
      <c r="Y34" s="155" t="s">
        <v>51</v>
      </c>
      <c r="Z34" s="156"/>
      <c r="AA34" s="157">
        <f t="shared" si="9"/>
        <v>0</v>
      </c>
      <c r="AB34" s="158"/>
      <c r="AC34" s="159" t="s">
        <v>51</v>
      </c>
      <c r="AD34" s="160"/>
      <c r="AE34" s="161">
        <f t="shared" si="10"/>
        <v>0</v>
      </c>
      <c r="AF34" s="162"/>
      <c r="AG34" s="163" t="s">
        <v>51</v>
      </c>
      <c r="AH34" s="164"/>
      <c r="AI34" s="165">
        <f t="shared" si="11"/>
        <v>0</v>
      </c>
    </row>
    <row r="35" spans="1:35" s="40" customFormat="1" ht="26.25" hidden="1" customHeight="1">
      <c r="A35" s="27"/>
      <c r="B35" s="28"/>
      <c r="C35" s="29"/>
      <c r="D35" s="30"/>
      <c r="E35" s="31">
        <f t="shared" si="6"/>
        <v>0</v>
      </c>
      <c r="F35" s="32"/>
      <c r="G35" s="32"/>
      <c r="H35" s="33">
        <f>E35-G35-F35</f>
        <v>0</v>
      </c>
      <c r="I35" s="34"/>
      <c r="J35" s="35">
        <f t="shared" si="8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6" t="s">
        <v>18</v>
      </c>
      <c r="X35" s="154"/>
      <c r="Y35" s="155" t="s">
        <v>51</v>
      </c>
      <c r="Z35" s="156"/>
      <c r="AA35" s="157">
        <f t="shared" si="9"/>
        <v>0</v>
      </c>
      <c r="AB35" s="158"/>
      <c r="AC35" s="159" t="s">
        <v>51</v>
      </c>
      <c r="AD35" s="160"/>
      <c r="AE35" s="161">
        <f t="shared" si="10"/>
        <v>0</v>
      </c>
      <c r="AF35" s="162"/>
      <c r="AG35" s="163" t="s">
        <v>51</v>
      </c>
      <c r="AH35" s="164"/>
      <c r="AI35" s="165">
        <f t="shared" si="11"/>
        <v>0</v>
      </c>
    </row>
    <row r="36" spans="1:35" s="40" customFormat="1" ht="26.25" hidden="1" customHeight="1">
      <c r="A36" s="27"/>
      <c r="B36" s="28"/>
      <c r="C36" s="29"/>
      <c r="D36" s="30"/>
      <c r="E36" s="31">
        <f t="shared" si="6"/>
        <v>0</v>
      </c>
      <c r="F36" s="32"/>
      <c r="G36" s="32"/>
      <c r="H36" s="33">
        <f t="shared" ref="H36:H42" si="14">E36-G36-F36</f>
        <v>0</v>
      </c>
      <c r="I36" s="34"/>
      <c r="J36" s="35">
        <f t="shared" si="8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6" t="s">
        <v>18</v>
      </c>
      <c r="X36" s="154"/>
      <c r="Y36" s="155" t="s">
        <v>51</v>
      </c>
      <c r="Z36" s="156"/>
      <c r="AA36" s="157">
        <f t="shared" si="9"/>
        <v>0</v>
      </c>
      <c r="AB36" s="158"/>
      <c r="AC36" s="159" t="s">
        <v>51</v>
      </c>
      <c r="AD36" s="160"/>
      <c r="AE36" s="161">
        <f t="shared" si="10"/>
        <v>0</v>
      </c>
      <c r="AF36" s="162"/>
      <c r="AG36" s="163" t="s">
        <v>51</v>
      </c>
      <c r="AH36" s="164"/>
      <c r="AI36" s="165">
        <f t="shared" si="11"/>
        <v>0</v>
      </c>
    </row>
    <row r="37" spans="1:35" s="40" customFormat="1" ht="26.25" hidden="1" customHeight="1">
      <c r="A37" s="27"/>
      <c r="B37" s="28"/>
      <c r="C37" s="29"/>
      <c r="D37" s="30"/>
      <c r="E37" s="31">
        <f t="shared" si="6"/>
        <v>0</v>
      </c>
      <c r="F37" s="32"/>
      <c r="G37" s="32"/>
      <c r="H37" s="33">
        <f t="shared" si="14"/>
        <v>0</v>
      </c>
      <c r="I37" s="34"/>
      <c r="J37" s="35">
        <f t="shared" si="8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6" t="s">
        <v>18</v>
      </c>
      <c r="X37" s="154"/>
      <c r="Y37" s="155" t="s">
        <v>51</v>
      </c>
      <c r="Z37" s="156"/>
      <c r="AA37" s="157">
        <f>X37+Z37</f>
        <v>0</v>
      </c>
      <c r="AB37" s="158"/>
      <c r="AC37" s="159" t="s">
        <v>51</v>
      </c>
      <c r="AD37" s="160"/>
      <c r="AE37" s="161">
        <f t="shared" si="10"/>
        <v>0</v>
      </c>
      <c r="AF37" s="162"/>
      <c r="AG37" s="163" t="s">
        <v>51</v>
      </c>
      <c r="AH37" s="164"/>
      <c r="AI37" s="165">
        <f t="shared" si="11"/>
        <v>0</v>
      </c>
    </row>
    <row r="38" spans="1:35" s="40" customFormat="1" ht="26.25" hidden="1" customHeight="1">
      <c r="A38" s="27"/>
      <c r="B38" s="28"/>
      <c r="C38" s="29"/>
      <c r="D38" s="30"/>
      <c r="E38" s="31">
        <f t="shared" si="6"/>
        <v>0</v>
      </c>
      <c r="F38" s="32"/>
      <c r="G38" s="32"/>
      <c r="H38" s="33">
        <f t="shared" si="14"/>
        <v>0</v>
      </c>
      <c r="I38" s="34"/>
      <c r="J38" s="35">
        <f t="shared" si="8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6" t="s">
        <v>18</v>
      </c>
      <c r="X38" s="154"/>
      <c r="Y38" s="155" t="s">
        <v>51</v>
      </c>
      <c r="Z38" s="156"/>
      <c r="AA38" s="157">
        <f t="shared" ref="AA38:AA56" si="15">X38+Z38</f>
        <v>0</v>
      </c>
      <c r="AB38" s="158"/>
      <c r="AC38" s="159" t="s">
        <v>51</v>
      </c>
      <c r="AD38" s="160"/>
      <c r="AE38" s="161">
        <f t="shared" si="10"/>
        <v>0</v>
      </c>
      <c r="AF38" s="162"/>
      <c r="AG38" s="163" t="s">
        <v>51</v>
      </c>
      <c r="AH38" s="164"/>
      <c r="AI38" s="165">
        <f t="shared" si="11"/>
        <v>0</v>
      </c>
    </row>
    <row r="39" spans="1:35" s="40" customFormat="1" ht="26.25" hidden="1" customHeight="1">
      <c r="A39" s="27"/>
      <c r="B39" s="28"/>
      <c r="C39" s="29"/>
      <c r="D39" s="30"/>
      <c r="E39" s="31">
        <f t="shared" si="6"/>
        <v>0</v>
      </c>
      <c r="F39" s="32"/>
      <c r="G39" s="32"/>
      <c r="H39" s="33">
        <f t="shared" si="14"/>
        <v>0</v>
      </c>
      <c r="I39" s="34"/>
      <c r="J39" s="35">
        <f t="shared" si="8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6" t="s">
        <v>18</v>
      </c>
      <c r="X39" s="154"/>
      <c r="Y39" s="155" t="s">
        <v>51</v>
      </c>
      <c r="Z39" s="156"/>
      <c r="AA39" s="157">
        <f t="shared" si="15"/>
        <v>0</v>
      </c>
      <c r="AB39" s="158"/>
      <c r="AC39" s="159" t="s">
        <v>51</v>
      </c>
      <c r="AD39" s="160"/>
      <c r="AE39" s="161">
        <f t="shared" si="10"/>
        <v>0</v>
      </c>
      <c r="AF39" s="162"/>
      <c r="AG39" s="163" t="s">
        <v>51</v>
      </c>
      <c r="AH39" s="164"/>
      <c r="AI39" s="165">
        <f t="shared" si="11"/>
        <v>0</v>
      </c>
    </row>
    <row r="40" spans="1:35" s="40" customFormat="1" ht="26.25" hidden="1" customHeight="1">
      <c r="A40" s="27"/>
      <c r="B40" s="28"/>
      <c r="C40" s="29"/>
      <c r="D40" s="30"/>
      <c r="E40" s="31">
        <f t="shared" si="6"/>
        <v>0</v>
      </c>
      <c r="F40" s="32"/>
      <c r="G40" s="32"/>
      <c r="H40" s="33">
        <f t="shared" si="14"/>
        <v>0</v>
      </c>
      <c r="I40" s="34"/>
      <c r="J40" s="35">
        <f t="shared" si="8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6" t="s">
        <v>18</v>
      </c>
      <c r="X40" s="154"/>
      <c r="Y40" s="155" t="s">
        <v>51</v>
      </c>
      <c r="Z40" s="156"/>
      <c r="AA40" s="157">
        <f t="shared" si="15"/>
        <v>0</v>
      </c>
      <c r="AB40" s="158"/>
      <c r="AC40" s="159" t="s">
        <v>51</v>
      </c>
      <c r="AD40" s="160"/>
      <c r="AE40" s="161">
        <f t="shared" si="10"/>
        <v>0</v>
      </c>
      <c r="AF40" s="162"/>
      <c r="AG40" s="163" t="s">
        <v>51</v>
      </c>
      <c r="AH40" s="164"/>
      <c r="AI40" s="165">
        <f t="shared" si="11"/>
        <v>0</v>
      </c>
    </row>
    <row r="41" spans="1:35" s="40" customFormat="1" ht="26.25" hidden="1" customHeight="1">
      <c r="A41" s="27"/>
      <c r="B41" s="28"/>
      <c r="C41" s="29"/>
      <c r="D41" s="30"/>
      <c r="E41" s="31">
        <f t="shared" si="6"/>
        <v>0</v>
      </c>
      <c r="F41" s="32"/>
      <c r="G41" s="32"/>
      <c r="H41" s="33">
        <f t="shared" si="14"/>
        <v>0</v>
      </c>
      <c r="I41" s="34"/>
      <c r="J41" s="35">
        <f t="shared" si="8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6" t="s">
        <v>18</v>
      </c>
      <c r="X41" s="154"/>
      <c r="Y41" s="155" t="s">
        <v>51</v>
      </c>
      <c r="Z41" s="156"/>
      <c r="AA41" s="157">
        <f t="shared" si="15"/>
        <v>0</v>
      </c>
      <c r="AB41" s="158"/>
      <c r="AC41" s="159" t="s">
        <v>51</v>
      </c>
      <c r="AD41" s="160"/>
      <c r="AE41" s="161">
        <f t="shared" si="10"/>
        <v>0</v>
      </c>
      <c r="AF41" s="162"/>
      <c r="AG41" s="163" t="s">
        <v>51</v>
      </c>
      <c r="AH41" s="164"/>
      <c r="AI41" s="165">
        <f t="shared" si="11"/>
        <v>0</v>
      </c>
    </row>
    <row r="42" spans="1:35" s="40" customFormat="1" ht="26.25" hidden="1" customHeight="1">
      <c r="A42" s="27"/>
      <c r="B42" s="28"/>
      <c r="C42" s="29"/>
      <c r="D42" s="30"/>
      <c r="E42" s="31">
        <f t="shared" si="6"/>
        <v>0</v>
      </c>
      <c r="F42" s="32"/>
      <c r="G42" s="32"/>
      <c r="H42" s="33">
        <f t="shared" si="14"/>
        <v>0</v>
      </c>
      <c r="I42" s="34"/>
      <c r="J42" s="35">
        <f t="shared" si="8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6" t="s">
        <v>18</v>
      </c>
      <c r="X42" s="154"/>
      <c r="Y42" s="155" t="s">
        <v>51</v>
      </c>
      <c r="Z42" s="156"/>
      <c r="AA42" s="157">
        <f t="shared" si="15"/>
        <v>0</v>
      </c>
      <c r="AB42" s="158"/>
      <c r="AC42" s="159" t="s">
        <v>51</v>
      </c>
      <c r="AD42" s="160"/>
      <c r="AE42" s="161">
        <f t="shared" si="10"/>
        <v>0</v>
      </c>
      <c r="AF42" s="162"/>
      <c r="AG42" s="163" t="s">
        <v>51</v>
      </c>
      <c r="AH42" s="164"/>
      <c r="AI42" s="165">
        <f t="shared" si="11"/>
        <v>0</v>
      </c>
    </row>
    <row r="43" spans="1:35" s="40" customFormat="1" ht="26.25" hidden="1" customHeight="1">
      <c r="A43" s="27"/>
      <c r="B43" s="28"/>
      <c r="C43" s="29"/>
      <c r="D43" s="30"/>
      <c r="E43" s="31">
        <f t="shared" si="6"/>
        <v>0</v>
      </c>
      <c r="F43" s="32"/>
      <c r="G43" s="32"/>
      <c r="H43" s="33">
        <f>E43-G43-F43</f>
        <v>0</v>
      </c>
      <c r="I43" s="34"/>
      <c r="J43" s="35">
        <f t="shared" si="8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6" t="s">
        <v>18</v>
      </c>
      <c r="X43" s="154"/>
      <c r="Y43" s="155" t="s">
        <v>51</v>
      </c>
      <c r="Z43" s="156"/>
      <c r="AA43" s="157">
        <f t="shared" si="15"/>
        <v>0</v>
      </c>
      <c r="AB43" s="158"/>
      <c r="AC43" s="159" t="s">
        <v>51</v>
      </c>
      <c r="AD43" s="160"/>
      <c r="AE43" s="161">
        <f t="shared" si="10"/>
        <v>0</v>
      </c>
      <c r="AF43" s="162"/>
      <c r="AG43" s="163" t="s">
        <v>51</v>
      </c>
      <c r="AH43" s="164"/>
      <c r="AI43" s="165">
        <f t="shared" si="11"/>
        <v>0</v>
      </c>
    </row>
    <row r="44" spans="1:35" s="40" customFormat="1" ht="26.25" hidden="1" customHeight="1">
      <c r="A44" s="27"/>
      <c r="B44" s="28"/>
      <c r="C44" s="29"/>
      <c r="D44" s="30"/>
      <c r="E44" s="31">
        <f t="shared" si="6"/>
        <v>0</v>
      </c>
      <c r="F44" s="32"/>
      <c r="G44" s="32"/>
      <c r="H44" s="33">
        <f t="shared" ref="H44:H49" si="16">E44-G44-F44</f>
        <v>0</v>
      </c>
      <c r="I44" s="34"/>
      <c r="J44" s="35">
        <f t="shared" si="8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6" t="s">
        <v>18</v>
      </c>
      <c r="X44" s="154"/>
      <c r="Y44" s="155" t="s">
        <v>51</v>
      </c>
      <c r="Z44" s="156"/>
      <c r="AA44" s="157">
        <f t="shared" si="15"/>
        <v>0</v>
      </c>
      <c r="AB44" s="158"/>
      <c r="AC44" s="159" t="s">
        <v>51</v>
      </c>
      <c r="AD44" s="160"/>
      <c r="AE44" s="161">
        <f t="shared" si="10"/>
        <v>0</v>
      </c>
      <c r="AF44" s="162"/>
      <c r="AG44" s="163" t="s">
        <v>51</v>
      </c>
      <c r="AH44" s="164"/>
      <c r="AI44" s="165">
        <f t="shared" si="11"/>
        <v>0</v>
      </c>
    </row>
    <row r="45" spans="1:35" s="40" customFormat="1" ht="26.25" hidden="1" customHeight="1">
      <c r="A45" s="27"/>
      <c r="B45" s="28"/>
      <c r="C45" s="29"/>
      <c r="D45" s="30"/>
      <c r="E45" s="31">
        <f t="shared" si="6"/>
        <v>0</v>
      </c>
      <c r="F45" s="32"/>
      <c r="G45" s="32"/>
      <c r="H45" s="33">
        <f t="shared" si="16"/>
        <v>0</v>
      </c>
      <c r="I45" s="34"/>
      <c r="J45" s="35">
        <f t="shared" si="8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6" t="s">
        <v>18</v>
      </c>
      <c r="X45" s="154"/>
      <c r="Y45" s="155" t="s">
        <v>51</v>
      </c>
      <c r="Z45" s="156"/>
      <c r="AA45" s="157">
        <f t="shared" si="15"/>
        <v>0</v>
      </c>
      <c r="AB45" s="158"/>
      <c r="AC45" s="159" t="s">
        <v>51</v>
      </c>
      <c r="AD45" s="160"/>
      <c r="AE45" s="161">
        <f t="shared" si="10"/>
        <v>0</v>
      </c>
      <c r="AF45" s="162"/>
      <c r="AG45" s="163" t="s">
        <v>51</v>
      </c>
      <c r="AH45" s="164"/>
      <c r="AI45" s="165">
        <f t="shared" si="11"/>
        <v>0</v>
      </c>
    </row>
    <row r="46" spans="1:35" s="40" customFormat="1" ht="26.25" hidden="1" customHeight="1">
      <c r="A46" s="27"/>
      <c r="B46" s="28"/>
      <c r="C46" s="29"/>
      <c r="D46" s="30"/>
      <c r="E46" s="31">
        <f t="shared" si="6"/>
        <v>0</v>
      </c>
      <c r="F46" s="32"/>
      <c r="G46" s="32"/>
      <c r="H46" s="33">
        <f t="shared" si="16"/>
        <v>0</v>
      </c>
      <c r="I46" s="34"/>
      <c r="J46" s="35">
        <f t="shared" si="8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6" t="s">
        <v>18</v>
      </c>
      <c r="X46" s="154"/>
      <c r="Y46" s="155" t="s">
        <v>51</v>
      </c>
      <c r="Z46" s="156"/>
      <c r="AA46" s="157">
        <f t="shared" si="15"/>
        <v>0</v>
      </c>
      <c r="AB46" s="158"/>
      <c r="AC46" s="159" t="s">
        <v>51</v>
      </c>
      <c r="AD46" s="160"/>
      <c r="AE46" s="161">
        <f t="shared" si="10"/>
        <v>0</v>
      </c>
      <c r="AF46" s="162"/>
      <c r="AG46" s="163" t="s">
        <v>51</v>
      </c>
      <c r="AH46" s="164"/>
      <c r="AI46" s="165">
        <f t="shared" si="11"/>
        <v>0</v>
      </c>
    </row>
    <row r="47" spans="1:35" s="40" customFormat="1" ht="26.25" hidden="1" customHeight="1">
      <c r="A47" s="27"/>
      <c r="B47" s="28"/>
      <c r="C47" s="29"/>
      <c r="D47" s="30"/>
      <c r="E47" s="31">
        <f t="shared" si="6"/>
        <v>0</v>
      </c>
      <c r="F47" s="32"/>
      <c r="G47" s="32"/>
      <c r="H47" s="33">
        <f t="shared" si="16"/>
        <v>0</v>
      </c>
      <c r="I47" s="34"/>
      <c r="J47" s="35">
        <f t="shared" si="8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6" t="s">
        <v>18</v>
      </c>
      <c r="X47" s="154"/>
      <c r="Y47" s="155" t="s">
        <v>51</v>
      </c>
      <c r="Z47" s="156"/>
      <c r="AA47" s="157">
        <f t="shared" si="15"/>
        <v>0</v>
      </c>
      <c r="AB47" s="158"/>
      <c r="AC47" s="159" t="s">
        <v>51</v>
      </c>
      <c r="AD47" s="160"/>
      <c r="AE47" s="161">
        <f t="shared" si="10"/>
        <v>0</v>
      </c>
      <c r="AF47" s="162"/>
      <c r="AG47" s="163" t="s">
        <v>51</v>
      </c>
      <c r="AH47" s="164"/>
      <c r="AI47" s="165">
        <f t="shared" si="11"/>
        <v>0</v>
      </c>
    </row>
    <row r="48" spans="1:35" s="40" customFormat="1" ht="26.25" hidden="1" customHeight="1">
      <c r="A48" s="27"/>
      <c r="B48" s="28"/>
      <c r="C48" s="29"/>
      <c r="D48" s="30"/>
      <c r="E48" s="31">
        <f t="shared" si="6"/>
        <v>0</v>
      </c>
      <c r="F48" s="32"/>
      <c r="G48" s="32"/>
      <c r="H48" s="33">
        <f t="shared" si="16"/>
        <v>0</v>
      </c>
      <c r="I48" s="34"/>
      <c r="J48" s="35">
        <f t="shared" si="8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6" t="s">
        <v>18</v>
      </c>
      <c r="X48" s="154"/>
      <c r="Y48" s="155" t="s">
        <v>51</v>
      </c>
      <c r="Z48" s="156"/>
      <c r="AA48" s="157">
        <f t="shared" si="15"/>
        <v>0</v>
      </c>
      <c r="AB48" s="158"/>
      <c r="AC48" s="159" t="s">
        <v>51</v>
      </c>
      <c r="AD48" s="160"/>
      <c r="AE48" s="161">
        <f t="shared" si="10"/>
        <v>0</v>
      </c>
      <c r="AF48" s="162"/>
      <c r="AG48" s="163" t="s">
        <v>51</v>
      </c>
      <c r="AH48" s="164"/>
      <c r="AI48" s="165">
        <f t="shared" si="11"/>
        <v>0</v>
      </c>
    </row>
    <row r="49" spans="1:35" s="40" customFormat="1" ht="26.25" hidden="1" customHeight="1">
      <c r="A49" s="27"/>
      <c r="B49" s="28"/>
      <c r="C49" s="29"/>
      <c r="D49" s="30"/>
      <c r="E49" s="31">
        <f t="shared" si="6"/>
        <v>0</v>
      </c>
      <c r="F49" s="32"/>
      <c r="G49" s="32"/>
      <c r="H49" s="33">
        <f t="shared" si="16"/>
        <v>0</v>
      </c>
      <c r="I49" s="34"/>
      <c r="J49" s="35">
        <f t="shared" si="8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6" t="s">
        <v>18</v>
      </c>
      <c r="X49" s="154"/>
      <c r="Y49" s="155" t="s">
        <v>51</v>
      </c>
      <c r="Z49" s="156"/>
      <c r="AA49" s="157">
        <f t="shared" si="15"/>
        <v>0</v>
      </c>
      <c r="AB49" s="158"/>
      <c r="AC49" s="159" t="s">
        <v>51</v>
      </c>
      <c r="AD49" s="160"/>
      <c r="AE49" s="161">
        <f t="shared" si="10"/>
        <v>0</v>
      </c>
      <c r="AF49" s="162"/>
      <c r="AG49" s="163" t="s">
        <v>51</v>
      </c>
      <c r="AH49" s="164"/>
      <c r="AI49" s="165">
        <f t="shared" si="11"/>
        <v>0</v>
      </c>
    </row>
    <row r="50" spans="1:35" s="40" customFormat="1" ht="26.25" hidden="1" customHeight="1">
      <c r="A50" s="27"/>
      <c r="B50" s="28"/>
      <c r="C50" s="29"/>
      <c r="D50" s="30"/>
      <c r="E50" s="31">
        <f t="shared" si="6"/>
        <v>0</v>
      </c>
      <c r="F50" s="32"/>
      <c r="G50" s="32"/>
      <c r="H50" s="33">
        <f>E50-G50-F50</f>
        <v>0</v>
      </c>
      <c r="I50" s="34"/>
      <c r="J50" s="35">
        <f t="shared" si="8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6" t="s">
        <v>18</v>
      </c>
      <c r="X50" s="154"/>
      <c r="Y50" s="155" t="s">
        <v>51</v>
      </c>
      <c r="Z50" s="156"/>
      <c r="AA50" s="157">
        <f t="shared" si="15"/>
        <v>0</v>
      </c>
      <c r="AB50" s="158"/>
      <c r="AC50" s="159" t="s">
        <v>51</v>
      </c>
      <c r="AD50" s="160"/>
      <c r="AE50" s="161">
        <f t="shared" si="10"/>
        <v>0</v>
      </c>
      <c r="AF50" s="162"/>
      <c r="AG50" s="163" t="s">
        <v>51</v>
      </c>
      <c r="AH50" s="164"/>
      <c r="AI50" s="165">
        <f t="shared" si="11"/>
        <v>0</v>
      </c>
    </row>
    <row r="51" spans="1:35" s="40" customFormat="1" ht="26.25" hidden="1" customHeight="1">
      <c r="A51" s="27"/>
      <c r="B51" s="28"/>
      <c r="C51" s="29"/>
      <c r="D51" s="30"/>
      <c r="E51" s="31">
        <f t="shared" si="6"/>
        <v>0</v>
      </c>
      <c r="F51" s="32"/>
      <c r="G51" s="32"/>
      <c r="H51" s="33">
        <f t="shared" ref="H51:H57" si="17">E51-G51-F51</f>
        <v>0</v>
      </c>
      <c r="I51" s="34"/>
      <c r="J51" s="35">
        <f t="shared" si="8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6" t="s">
        <v>18</v>
      </c>
      <c r="X51" s="154"/>
      <c r="Y51" s="155" t="s">
        <v>51</v>
      </c>
      <c r="Z51" s="156"/>
      <c r="AA51" s="157">
        <f t="shared" si="15"/>
        <v>0</v>
      </c>
      <c r="AB51" s="158"/>
      <c r="AC51" s="159" t="s">
        <v>51</v>
      </c>
      <c r="AD51" s="160"/>
      <c r="AE51" s="161">
        <f t="shared" si="10"/>
        <v>0</v>
      </c>
      <c r="AF51" s="162"/>
      <c r="AG51" s="163" t="s">
        <v>51</v>
      </c>
      <c r="AH51" s="164"/>
      <c r="AI51" s="165">
        <f t="shared" si="11"/>
        <v>0</v>
      </c>
    </row>
    <row r="52" spans="1:35" s="40" customFormat="1" ht="26.25" hidden="1" customHeight="1">
      <c r="A52" s="27"/>
      <c r="B52" s="28"/>
      <c r="C52" s="29"/>
      <c r="D52" s="30"/>
      <c r="E52" s="31">
        <f t="shared" si="6"/>
        <v>0</v>
      </c>
      <c r="F52" s="32"/>
      <c r="G52" s="32"/>
      <c r="H52" s="33">
        <f t="shared" si="17"/>
        <v>0</v>
      </c>
      <c r="I52" s="34"/>
      <c r="J52" s="35">
        <f t="shared" si="8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6" t="s">
        <v>18</v>
      </c>
      <c r="X52" s="154"/>
      <c r="Y52" s="155" t="s">
        <v>51</v>
      </c>
      <c r="Z52" s="156"/>
      <c r="AA52" s="157">
        <f t="shared" si="15"/>
        <v>0</v>
      </c>
      <c r="AB52" s="158"/>
      <c r="AC52" s="159" t="s">
        <v>51</v>
      </c>
      <c r="AD52" s="160"/>
      <c r="AE52" s="161">
        <f t="shared" si="10"/>
        <v>0</v>
      </c>
      <c r="AF52" s="162"/>
      <c r="AG52" s="163" t="s">
        <v>51</v>
      </c>
      <c r="AH52" s="164"/>
      <c r="AI52" s="165">
        <f t="shared" si="11"/>
        <v>0</v>
      </c>
    </row>
    <row r="53" spans="1:35" s="40" customFormat="1" ht="26.25" hidden="1" customHeight="1">
      <c r="A53" s="27"/>
      <c r="B53" s="28"/>
      <c r="C53" s="29"/>
      <c r="D53" s="30"/>
      <c r="E53" s="31">
        <f t="shared" si="6"/>
        <v>0</v>
      </c>
      <c r="F53" s="32"/>
      <c r="G53" s="32"/>
      <c r="H53" s="33">
        <f t="shared" si="17"/>
        <v>0</v>
      </c>
      <c r="I53" s="34"/>
      <c r="J53" s="35">
        <f t="shared" si="8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6" t="s">
        <v>18</v>
      </c>
      <c r="X53" s="154"/>
      <c r="Y53" s="155" t="s">
        <v>51</v>
      </c>
      <c r="Z53" s="156"/>
      <c r="AA53" s="157">
        <f t="shared" si="15"/>
        <v>0</v>
      </c>
      <c r="AB53" s="158"/>
      <c r="AC53" s="159" t="s">
        <v>51</v>
      </c>
      <c r="AD53" s="160"/>
      <c r="AE53" s="161">
        <f t="shared" si="10"/>
        <v>0</v>
      </c>
      <c r="AF53" s="162"/>
      <c r="AG53" s="163" t="s">
        <v>51</v>
      </c>
      <c r="AH53" s="164"/>
      <c r="AI53" s="165">
        <f t="shared" si="11"/>
        <v>0</v>
      </c>
    </row>
    <row r="54" spans="1:35" s="40" customFormat="1" ht="26.25" hidden="1" customHeight="1">
      <c r="A54" s="27"/>
      <c r="B54" s="28"/>
      <c r="C54" s="29"/>
      <c r="D54" s="30"/>
      <c r="E54" s="31">
        <f t="shared" si="6"/>
        <v>0</v>
      </c>
      <c r="F54" s="32"/>
      <c r="G54" s="32"/>
      <c r="H54" s="33">
        <f t="shared" si="17"/>
        <v>0</v>
      </c>
      <c r="I54" s="34"/>
      <c r="J54" s="35">
        <f t="shared" si="8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6" t="s">
        <v>18</v>
      </c>
      <c r="X54" s="154"/>
      <c r="Y54" s="155" t="s">
        <v>51</v>
      </c>
      <c r="Z54" s="156"/>
      <c r="AA54" s="157">
        <f t="shared" si="15"/>
        <v>0</v>
      </c>
      <c r="AB54" s="158"/>
      <c r="AC54" s="159" t="s">
        <v>51</v>
      </c>
      <c r="AD54" s="160"/>
      <c r="AE54" s="161">
        <f t="shared" si="10"/>
        <v>0</v>
      </c>
      <c r="AF54" s="162"/>
      <c r="AG54" s="163" t="s">
        <v>51</v>
      </c>
      <c r="AH54" s="164"/>
      <c r="AI54" s="165">
        <f t="shared" si="11"/>
        <v>0</v>
      </c>
    </row>
    <row r="55" spans="1:35" s="40" customFormat="1" ht="26.25" hidden="1" customHeight="1">
      <c r="A55" s="27"/>
      <c r="B55" s="28"/>
      <c r="C55" s="29"/>
      <c r="D55" s="30"/>
      <c r="E55" s="31">
        <f t="shared" si="6"/>
        <v>0</v>
      </c>
      <c r="F55" s="32"/>
      <c r="G55" s="32"/>
      <c r="H55" s="33">
        <f t="shared" si="17"/>
        <v>0</v>
      </c>
      <c r="I55" s="34"/>
      <c r="J55" s="35">
        <f t="shared" si="8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6" t="s">
        <v>18</v>
      </c>
      <c r="X55" s="154"/>
      <c r="Y55" s="155" t="s">
        <v>51</v>
      </c>
      <c r="Z55" s="156"/>
      <c r="AA55" s="157">
        <f t="shared" si="15"/>
        <v>0</v>
      </c>
      <c r="AB55" s="158"/>
      <c r="AC55" s="159" t="s">
        <v>51</v>
      </c>
      <c r="AD55" s="160"/>
      <c r="AE55" s="161">
        <f t="shared" si="10"/>
        <v>0</v>
      </c>
      <c r="AF55" s="162"/>
      <c r="AG55" s="163" t="s">
        <v>51</v>
      </c>
      <c r="AH55" s="164"/>
      <c r="AI55" s="165">
        <f t="shared" si="11"/>
        <v>0</v>
      </c>
    </row>
    <row r="56" spans="1:35" s="40" customFormat="1" ht="26.25" hidden="1" customHeight="1">
      <c r="A56" s="27"/>
      <c r="B56" s="28"/>
      <c r="C56" s="29"/>
      <c r="D56" s="30"/>
      <c r="E56" s="31">
        <f t="shared" si="6"/>
        <v>0</v>
      </c>
      <c r="F56" s="32"/>
      <c r="G56" s="32"/>
      <c r="H56" s="33">
        <f t="shared" si="17"/>
        <v>0</v>
      </c>
      <c r="I56" s="34"/>
      <c r="J56" s="35">
        <f t="shared" si="8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6" t="s">
        <v>18</v>
      </c>
      <c r="X56" s="154"/>
      <c r="Y56" s="155" t="s">
        <v>51</v>
      </c>
      <c r="Z56" s="156"/>
      <c r="AA56" s="157">
        <f t="shared" si="15"/>
        <v>0</v>
      </c>
      <c r="AB56" s="158"/>
      <c r="AC56" s="159" t="s">
        <v>51</v>
      </c>
      <c r="AD56" s="160"/>
      <c r="AE56" s="161">
        <f t="shared" si="10"/>
        <v>0</v>
      </c>
      <c r="AF56" s="162"/>
      <c r="AG56" s="163" t="s">
        <v>51</v>
      </c>
      <c r="AH56" s="164"/>
      <c r="AI56" s="165">
        <f t="shared" si="11"/>
        <v>0</v>
      </c>
    </row>
    <row r="57" spans="1:35" s="40" customFormat="1" ht="26.25" hidden="1" customHeight="1">
      <c r="A57" s="27"/>
      <c r="B57" s="28"/>
      <c r="C57" s="29"/>
      <c r="D57" s="30"/>
      <c r="E57" s="31">
        <f t="shared" si="6"/>
        <v>0</v>
      </c>
      <c r="F57" s="32"/>
      <c r="G57" s="32"/>
      <c r="H57" s="33">
        <f t="shared" si="17"/>
        <v>0</v>
      </c>
      <c r="I57" s="34"/>
      <c r="J57" s="35">
        <f t="shared" si="8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6" t="s">
        <v>18</v>
      </c>
      <c r="X57" s="154" t="s">
        <v>18</v>
      </c>
      <c r="Y57" s="155" t="s">
        <v>18</v>
      </c>
      <c r="Z57" s="156" t="s">
        <v>18</v>
      </c>
      <c r="AA57" s="157" t="s">
        <v>18</v>
      </c>
      <c r="AB57" s="158" t="s">
        <v>18</v>
      </c>
      <c r="AC57" s="159" t="s">
        <v>18</v>
      </c>
      <c r="AD57" s="160" t="s">
        <v>18</v>
      </c>
      <c r="AE57" s="161" t="s">
        <v>18</v>
      </c>
      <c r="AF57" s="162" t="s">
        <v>18</v>
      </c>
      <c r="AG57" s="163" t="s">
        <v>18</v>
      </c>
      <c r="AH57" s="164" t="s">
        <v>18</v>
      </c>
      <c r="AI57" s="165" t="s">
        <v>18</v>
      </c>
    </row>
    <row r="58" spans="1:35" s="40" customFormat="1" ht="26.25" hidden="1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8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6"/>
      <c r="X58" s="154" t="s">
        <v>18</v>
      </c>
      <c r="Y58" s="155" t="s">
        <v>18</v>
      </c>
      <c r="Z58" s="156" t="s">
        <v>18</v>
      </c>
      <c r="AA58" s="157" t="s">
        <v>18</v>
      </c>
      <c r="AB58" s="158" t="s">
        <v>18</v>
      </c>
      <c r="AC58" s="159" t="s">
        <v>18</v>
      </c>
      <c r="AD58" s="160" t="s">
        <v>18</v>
      </c>
      <c r="AE58" s="161" t="s">
        <v>18</v>
      </c>
      <c r="AF58" s="162" t="s">
        <v>18</v>
      </c>
      <c r="AG58" s="163" t="s">
        <v>18</v>
      </c>
      <c r="AH58" s="164" t="s">
        <v>18</v>
      </c>
      <c r="AI58" s="165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49"/>
      <c r="Y59" s="150"/>
      <c r="Z59" s="151"/>
      <c r="AA59" s="116"/>
      <c r="AB59" s="149"/>
      <c r="AC59" s="150"/>
      <c r="AD59" s="151"/>
      <c r="AE59" s="116"/>
      <c r="AF59" s="149"/>
      <c r="AG59" s="150"/>
      <c r="AH59" s="151"/>
      <c r="AI59" s="116"/>
    </row>
    <row r="60" spans="1:35" s="64" customFormat="1" ht="30.75" customHeight="1">
      <c r="B60" s="65"/>
      <c r="D60" s="66"/>
      <c r="E60" s="67">
        <f>SUM(E2:E59)</f>
        <v>168</v>
      </c>
      <c r="F60" s="68">
        <f>SUM(F2:F59)</f>
        <v>8</v>
      </c>
      <c r="G60" s="68">
        <f>SUM(G2:G59)</f>
        <v>13</v>
      </c>
      <c r="H60" s="69">
        <f>E60-F60-G60</f>
        <v>147</v>
      </c>
      <c r="I60" s="70">
        <f>SUM(I2:I59)</f>
        <v>164</v>
      </c>
      <c r="J60" s="71" t="e">
        <f t="shared" ref="J60:Q60" si="18">SUM(J2:J59)</f>
        <v>#VALUE!</v>
      </c>
      <c r="K60" s="72">
        <f>SUM(K2:K59)</f>
        <v>62</v>
      </c>
      <c r="L60" s="73">
        <f>SUM(L2:L59)</f>
        <v>32</v>
      </c>
      <c r="M60" s="74">
        <f t="shared" si="18"/>
        <v>20</v>
      </c>
      <c r="N60" s="95">
        <f t="shared" si="18"/>
        <v>42</v>
      </c>
      <c r="O60" s="106">
        <f>SUM(O2:O59)</f>
        <v>10</v>
      </c>
      <c r="P60" s="100">
        <f t="shared" si="18"/>
        <v>4</v>
      </c>
      <c r="Q60" s="74">
        <f t="shared" si="18"/>
        <v>0</v>
      </c>
      <c r="R60" s="75">
        <f>SUM(L60:Q60)</f>
        <v>108</v>
      </c>
      <c r="S60" s="210" t="s">
        <v>19</v>
      </c>
      <c r="T60" s="211"/>
      <c r="U60" s="211"/>
      <c r="V60" s="212"/>
      <c r="W60" s="175">
        <f>SUM(W2:W59)</f>
        <v>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177</v>
      </c>
      <c r="J62" s="64"/>
      <c r="K62" s="87"/>
      <c r="M62" s="76">
        <f>L60+M60</f>
        <v>52</v>
      </c>
      <c r="R62" s="88"/>
      <c r="S62" s="88"/>
      <c r="T62" s="88"/>
      <c r="U62" s="88"/>
      <c r="V62" s="88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9" priority="1" stopIfTrue="1" operator="equal">
      <formula>-90</formula>
    </cfRule>
  </conditionalFormatting>
  <conditionalFormatting sqref="J3:J58">
    <cfRule type="cellIs" dxfId="38" priority="2" operator="equal">
      <formula>0</formula>
    </cfRule>
    <cfRule type="cellIs" dxfId="37" priority="3" operator="lessThan">
      <formula>0</formula>
    </cfRule>
    <cfRule type="cellIs" dxfId="36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DAA4B-A388-4E4A-A885-94F4AA8410C6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O20" sqref="O20"/>
      <selection pane="bottomLeft" activeCell="B6" sqref="B6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4" width="3.625" style="64" bestFit="1" customWidth="1"/>
    <col min="25" max="25" width="2" style="64" bestFit="1" customWidth="1"/>
    <col min="26" max="28" width="3.625" style="64" bestFit="1" customWidth="1"/>
    <col min="29" max="29" width="2" style="64" bestFit="1" customWidth="1"/>
    <col min="30" max="32" width="3.625" style="64" bestFit="1" customWidth="1"/>
    <col min="33" max="33" width="2" style="64" bestFit="1" customWidth="1"/>
    <col min="34" max="35" width="3.625" style="64" bestFit="1" customWidth="1"/>
  </cols>
  <sheetData>
    <row r="1" spans="1:35" s="13" customFormat="1" ht="82.5">
      <c r="A1" s="120">
        <v>45380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26.25" customHeight="1">
      <c r="A3" s="27">
        <v>0.41666666666666669</v>
      </c>
      <c r="B3" s="166" t="s">
        <v>87</v>
      </c>
      <c r="C3" s="29">
        <v>4783</v>
      </c>
      <c r="D3" s="30">
        <v>4798</v>
      </c>
      <c r="E3" s="31">
        <f t="shared" ref="E3:E14" si="0">IF(ISBLANK(D3),0,(D3-C3+1))</f>
        <v>16</v>
      </c>
      <c r="F3" s="32">
        <v>2</v>
      </c>
      <c r="G3" s="32">
        <v>0</v>
      </c>
      <c r="H3" s="33">
        <f t="shared" ref="H3:H14" si="1">E3-G3-F3</f>
        <v>14</v>
      </c>
      <c r="I3" s="167">
        <f>14+0</f>
        <v>14</v>
      </c>
      <c r="J3" s="35">
        <f>IF(ISBLANK(I3),-90,(-((I3)-SUM(L3:O3,K3))))</f>
        <v>1</v>
      </c>
      <c r="K3" s="168">
        <v>11</v>
      </c>
      <c r="L3" s="37">
        <v>0</v>
      </c>
      <c r="M3" s="38">
        <v>0</v>
      </c>
      <c r="N3" s="92">
        <v>4</v>
      </c>
      <c r="O3" s="108">
        <v>0</v>
      </c>
      <c r="P3" s="178">
        <v>2</v>
      </c>
      <c r="Q3" s="179">
        <v>0</v>
      </c>
      <c r="R3" s="213" t="s">
        <v>104</v>
      </c>
      <c r="S3" s="214"/>
      <c r="T3" s="214"/>
      <c r="U3" s="214"/>
      <c r="V3" s="214"/>
      <c r="W3" s="46" t="s">
        <v>18</v>
      </c>
      <c r="X3" s="154"/>
      <c r="Y3" s="155" t="s">
        <v>51</v>
      </c>
      <c r="Z3" s="156"/>
      <c r="AA3" s="157">
        <f t="shared" ref="AA3:AA14" si="2">X3+Z3</f>
        <v>0</v>
      </c>
      <c r="AB3" s="158"/>
      <c r="AC3" s="159" t="s">
        <v>51</v>
      </c>
      <c r="AD3" s="160"/>
      <c r="AE3" s="161">
        <f t="shared" ref="AE3:AE14" si="3">AB3+AD3</f>
        <v>0</v>
      </c>
      <c r="AF3" s="162"/>
      <c r="AG3" s="163" t="s">
        <v>51</v>
      </c>
      <c r="AH3" s="164"/>
      <c r="AI3" s="165">
        <f t="shared" ref="AI3:AI14" si="4">AF3+AH3</f>
        <v>0</v>
      </c>
    </row>
    <row r="4" spans="1:35" s="40" customFormat="1" ht="26.25" customHeight="1">
      <c r="A4" s="27">
        <v>0.4375</v>
      </c>
      <c r="B4" s="166" t="s">
        <v>56</v>
      </c>
      <c r="C4" s="29">
        <v>4799</v>
      </c>
      <c r="D4" s="30">
        <v>4817</v>
      </c>
      <c r="E4" s="31">
        <f t="shared" si="0"/>
        <v>19</v>
      </c>
      <c r="F4" s="32">
        <v>0</v>
      </c>
      <c r="G4" s="32">
        <v>5</v>
      </c>
      <c r="H4" s="33">
        <f t="shared" si="1"/>
        <v>14</v>
      </c>
      <c r="I4" s="167">
        <f>14+5</f>
        <v>19</v>
      </c>
      <c r="J4" s="35">
        <f t="shared" ref="J4:J14" si="5">IF(ISBLANK(I4),-90,(-((I4)-SUM(L4:O4,K4))))</f>
        <v>0</v>
      </c>
      <c r="K4" s="168">
        <v>9</v>
      </c>
      <c r="L4" s="37">
        <v>0</v>
      </c>
      <c r="M4" s="38">
        <v>6</v>
      </c>
      <c r="N4" s="92">
        <v>3</v>
      </c>
      <c r="O4" s="108">
        <v>1</v>
      </c>
      <c r="P4" s="178">
        <v>0</v>
      </c>
      <c r="Q4" s="179">
        <v>0</v>
      </c>
      <c r="R4" s="213">
        <v>0</v>
      </c>
      <c r="S4" s="214"/>
      <c r="T4" s="214"/>
      <c r="U4" s="214"/>
      <c r="V4" s="214"/>
      <c r="W4" s="46" t="s">
        <v>18</v>
      </c>
      <c r="X4" s="154"/>
      <c r="Y4" s="155" t="s">
        <v>51</v>
      </c>
      <c r="Z4" s="156"/>
      <c r="AA4" s="157">
        <f t="shared" si="2"/>
        <v>0</v>
      </c>
      <c r="AB4" s="158"/>
      <c r="AC4" s="159" t="s">
        <v>51</v>
      </c>
      <c r="AD4" s="160"/>
      <c r="AE4" s="161">
        <f t="shared" si="3"/>
        <v>0</v>
      </c>
      <c r="AF4" s="162"/>
      <c r="AG4" s="163" t="s">
        <v>51</v>
      </c>
      <c r="AH4" s="164"/>
      <c r="AI4" s="165">
        <f t="shared" si="4"/>
        <v>0</v>
      </c>
    </row>
    <row r="5" spans="1:35" s="40" customFormat="1" ht="26.25" customHeight="1">
      <c r="A5" s="27">
        <v>0.45833333333333331</v>
      </c>
      <c r="B5" s="166" t="s">
        <v>102</v>
      </c>
      <c r="C5" s="29">
        <v>4818</v>
      </c>
      <c r="D5" s="30">
        <v>4831</v>
      </c>
      <c r="E5" s="31">
        <f t="shared" si="0"/>
        <v>14</v>
      </c>
      <c r="F5" s="32">
        <v>0</v>
      </c>
      <c r="G5" s="32">
        <v>1</v>
      </c>
      <c r="H5" s="33">
        <f t="shared" si="1"/>
        <v>13</v>
      </c>
      <c r="I5" s="167">
        <f>13+1</f>
        <v>14</v>
      </c>
      <c r="J5" s="35">
        <f t="shared" si="5"/>
        <v>-1</v>
      </c>
      <c r="K5" s="168">
        <v>5</v>
      </c>
      <c r="L5" s="37">
        <v>0</v>
      </c>
      <c r="M5" s="38">
        <v>2</v>
      </c>
      <c r="N5" s="92">
        <v>5</v>
      </c>
      <c r="O5" s="108">
        <v>1</v>
      </c>
      <c r="P5" s="178">
        <v>0</v>
      </c>
      <c r="Q5" s="179">
        <v>1</v>
      </c>
      <c r="R5" s="250" t="s">
        <v>105</v>
      </c>
      <c r="S5" s="251"/>
      <c r="T5" s="251"/>
      <c r="U5" s="251"/>
      <c r="V5" s="251"/>
      <c r="W5" s="46" t="s">
        <v>18</v>
      </c>
      <c r="X5" s="154"/>
      <c r="Y5" s="155" t="s">
        <v>51</v>
      </c>
      <c r="Z5" s="156"/>
      <c r="AA5" s="157">
        <f t="shared" si="2"/>
        <v>0</v>
      </c>
      <c r="AB5" s="158"/>
      <c r="AC5" s="159" t="s">
        <v>51</v>
      </c>
      <c r="AD5" s="160"/>
      <c r="AE5" s="161">
        <f t="shared" si="3"/>
        <v>0</v>
      </c>
      <c r="AF5" s="162"/>
      <c r="AG5" s="163" t="s">
        <v>51</v>
      </c>
      <c r="AH5" s="164"/>
      <c r="AI5" s="165">
        <f t="shared" si="4"/>
        <v>0</v>
      </c>
    </row>
    <row r="6" spans="1:35" s="40" customFormat="1" ht="26.25" customHeight="1">
      <c r="A6" s="27">
        <v>0.47916666666666669</v>
      </c>
      <c r="B6" s="166" t="s">
        <v>61</v>
      </c>
      <c r="C6" s="29">
        <v>4832</v>
      </c>
      <c r="D6" s="30">
        <v>4848</v>
      </c>
      <c r="E6" s="31">
        <f t="shared" si="0"/>
        <v>17</v>
      </c>
      <c r="F6" s="32">
        <v>0</v>
      </c>
      <c r="G6" s="32">
        <v>4</v>
      </c>
      <c r="H6" s="33">
        <f t="shared" si="1"/>
        <v>13</v>
      </c>
      <c r="I6" s="167">
        <f>13+4</f>
        <v>17</v>
      </c>
      <c r="J6" s="35">
        <f t="shared" si="5"/>
        <v>0</v>
      </c>
      <c r="K6" s="168">
        <v>6</v>
      </c>
      <c r="L6" s="37">
        <v>0</v>
      </c>
      <c r="M6" s="38">
        <v>5</v>
      </c>
      <c r="N6" s="92">
        <v>2</v>
      </c>
      <c r="O6" s="108">
        <v>4</v>
      </c>
      <c r="P6" s="178">
        <v>0</v>
      </c>
      <c r="Q6" s="179">
        <v>0</v>
      </c>
      <c r="R6" s="213">
        <v>0</v>
      </c>
      <c r="S6" s="214"/>
      <c r="T6" s="214"/>
      <c r="U6" s="214"/>
      <c r="V6" s="214"/>
      <c r="W6" s="46" t="s">
        <v>18</v>
      </c>
      <c r="X6" s="154"/>
      <c r="Y6" s="155" t="s">
        <v>51</v>
      </c>
      <c r="Z6" s="156"/>
      <c r="AA6" s="157">
        <f t="shared" si="2"/>
        <v>0</v>
      </c>
      <c r="AB6" s="158"/>
      <c r="AC6" s="159" t="s">
        <v>51</v>
      </c>
      <c r="AD6" s="160"/>
      <c r="AE6" s="161">
        <f t="shared" si="3"/>
        <v>0</v>
      </c>
      <c r="AF6" s="162"/>
      <c r="AG6" s="163" t="s">
        <v>51</v>
      </c>
      <c r="AH6" s="164"/>
      <c r="AI6" s="165">
        <f t="shared" si="4"/>
        <v>0</v>
      </c>
    </row>
    <row r="7" spans="1:35" s="40" customFormat="1" ht="26.25" customHeight="1">
      <c r="A7" s="27">
        <v>0.5</v>
      </c>
      <c r="B7" s="166" t="s">
        <v>58</v>
      </c>
      <c r="C7" s="29">
        <v>4849</v>
      </c>
      <c r="D7" s="30">
        <v>4867</v>
      </c>
      <c r="E7" s="31">
        <f t="shared" si="0"/>
        <v>19</v>
      </c>
      <c r="F7" s="32">
        <v>0</v>
      </c>
      <c r="G7" s="32">
        <v>5</v>
      </c>
      <c r="H7" s="33">
        <f t="shared" si="1"/>
        <v>14</v>
      </c>
      <c r="I7" s="182">
        <f>14+5</f>
        <v>19</v>
      </c>
      <c r="J7" s="35">
        <f t="shared" si="5"/>
        <v>1</v>
      </c>
      <c r="K7" s="168">
        <v>12</v>
      </c>
      <c r="L7" s="37">
        <v>0</v>
      </c>
      <c r="M7" s="38">
        <v>1</v>
      </c>
      <c r="N7" s="92">
        <v>4</v>
      </c>
      <c r="O7" s="108">
        <v>3</v>
      </c>
      <c r="P7" s="178">
        <v>0</v>
      </c>
      <c r="Q7" s="179">
        <v>0</v>
      </c>
      <c r="R7" s="213" t="s">
        <v>106</v>
      </c>
      <c r="S7" s="214"/>
      <c r="T7" s="214"/>
      <c r="U7" s="214"/>
      <c r="V7" s="214"/>
      <c r="W7" s="46" t="s">
        <v>18</v>
      </c>
      <c r="X7" s="154"/>
      <c r="Y7" s="155" t="s">
        <v>51</v>
      </c>
      <c r="Z7" s="156"/>
      <c r="AA7" s="157">
        <f t="shared" si="2"/>
        <v>0</v>
      </c>
      <c r="AB7" s="158"/>
      <c r="AC7" s="159" t="s">
        <v>51</v>
      </c>
      <c r="AD7" s="160"/>
      <c r="AE7" s="161">
        <f t="shared" si="3"/>
        <v>0</v>
      </c>
      <c r="AF7" s="162"/>
      <c r="AG7" s="163" t="s">
        <v>51</v>
      </c>
      <c r="AH7" s="164"/>
      <c r="AI7" s="165">
        <f t="shared" si="4"/>
        <v>0</v>
      </c>
    </row>
    <row r="8" spans="1:35" s="40" customFormat="1" ht="26.25" customHeight="1">
      <c r="A8" s="27">
        <v>0.52083333333333337</v>
      </c>
      <c r="B8" s="166" t="s">
        <v>87</v>
      </c>
      <c r="C8" s="29">
        <v>4868</v>
      </c>
      <c r="D8" s="30">
        <v>4883</v>
      </c>
      <c r="E8" s="31">
        <f t="shared" si="0"/>
        <v>16</v>
      </c>
      <c r="F8" s="32">
        <v>0</v>
      </c>
      <c r="G8" s="32">
        <v>2</v>
      </c>
      <c r="H8" s="33">
        <f t="shared" si="1"/>
        <v>14</v>
      </c>
      <c r="I8" s="182">
        <f>14+2</f>
        <v>16</v>
      </c>
      <c r="J8" s="35">
        <f t="shared" si="5"/>
        <v>0</v>
      </c>
      <c r="K8" s="168">
        <v>7</v>
      </c>
      <c r="L8" s="37">
        <v>0</v>
      </c>
      <c r="M8" s="38">
        <v>3</v>
      </c>
      <c r="N8" s="92">
        <v>5</v>
      </c>
      <c r="O8" s="108">
        <v>1</v>
      </c>
      <c r="P8" s="178">
        <v>0</v>
      </c>
      <c r="Q8" s="179">
        <v>0</v>
      </c>
      <c r="R8" s="213">
        <v>0</v>
      </c>
      <c r="S8" s="214"/>
      <c r="T8" s="214"/>
      <c r="U8" s="214"/>
      <c r="V8" s="214"/>
      <c r="W8" s="46" t="s">
        <v>18</v>
      </c>
      <c r="X8" s="154"/>
      <c r="Y8" s="155" t="s">
        <v>51</v>
      </c>
      <c r="Z8" s="156"/>
      <c r="AA8" s="157">
        <f t="shared" si="2"/>
        <v>0</v>
      </c>
      <c r="AB8" s="158"/>
      <c r="AC8" s="159" t="s">
        <v>51</v>
      </c>
      <c r="AD8" s="160"/>
      <c r="AE8" s="161">
        <f t="shared" si="3"/>
        <v>0</v>
      </c>
      <c r="AF8" s="162"/>
      <c r="AG8" s="163" t="s">
        <v>51</v>
      </c>
      <c r="AH8" s="164"/>
      <c r="AI8" s="165">
        <f t="shared" si="4"/>
        <v>0</v>
      </c>
    </row>
    <row r="9" spans="1:35" s="40" customFormat="1" ht="26.25" customHeight="1">
      <c r="A9" s="27">
        <v>4.1666666666666664E-2</v>
      </c>
      <c r="B9" s="166" t="s">
        <v>56</v>
      </c>
      <c r="C9" s="29">
        <v>4884</v>
      </c>
      <c r="D9" s="30">
        <v>4900</v>
      </c>
      <c r="E9" s="31">
        <f t="shared" si="0"/>
        <v>17</v>
      </c>
      <c r="F9" s="32">
        <v>0</v>
      </c>
      <c r="G9" s="32">
        <v>4</v>
      </c>
      <c r="H9" s="33">
        <f t="shared" si="1"/>
        <v>13</v>
      </c>
      <c r="I9" s="167">
        <f>13+4</f>
        <v>17</v>
      </c>
      <c r="J9" s="35">
        <f t="shared" si="5"/>
        <v>0</v>
      </c>
      <c r="K9" s="168">
        <v>10</v>
      </c>
      <c r="L9" s="37">
        <v>0</v>
      </c>
      <c r="M9" s="38">
        <v>3</v>
      </c>
      <c r="N9" s="92">
        <v>4</v>
      </c>
      <c r="O9" s="108">
        <v>0</v>
      </c>
      <c r="P9" s="178">
        <v>0</v>
      </c>
      <c r="Q9" s="179">
        <v>0</v>
      </c>
      <c r="R9" s="213">
        <v>0</v>
      </c>
      <c r="S9" s="214"/>
      <c r="T9" s="214"/>
      <c r="U9" s="214"/>
      <c r="V9" s="214"/>
      <c r="W9" s="46" t="s">
        <v>18</v>
      </c>
      <c r="X9" s="154"/>
      <c r="Y9" s="155" t="s">
        <v>51</v>
      </c>
      <c r="Z9" s="156"/>
      <c r="AA9" s="157">
        <f t="shared" si="2"/>
        <v>0</v>
      </c>
      <c r="AB9" s="158"/>
      <c r="AC9" s="159" t="s">
        <v>51</v>
      </c>
      <c r="AD9" s="160"/>
      <c r="AE9" s="161">
        <f t="shared" si="3"/>
        <v>0</v>
      </c>
      <c r="AF9" s="162"/>
      <c r="AG9" s="163" t="s">
        <v>51</v>
      </c>
      <c r="AH9" s="164"/>
      <c r="AI9" s="165">
        <f t="shared" si="4"/>
        <v>0</v>
      </c>
    </row>
    <row r="10" spans="1:35" s="40" customFormat="1" ht="26.25" customHeight="1">
      <c r="A10" s="27">
        <v>6.25E-2</v>
      </c>
      <c r="B10" s="166" t="s">
        <v>61</v>
      </c>
      <c r="C10" s="29">
        <v>4901</v>
      </c>
      <c r="D10" s="30">
        <v>4913</v>
      </c>
      <c r="E10" s="31">
        <f t="shared" si="0"/>
        <v>13</v>
      </c>
      <c r="F10" s="32">
        <v>0</v>
      </c>
      <c r="G10" s="32">
        <v>5</v>
      </c>
      <c r="H10" s="33">
        <f t="shared" si="1"/>
        <v>8</v>
      </c>
      <c r="I10" s="167">
        <f>8+5</f>
        <v>13</v>
      </c>
      <c r="J10" s="35">
        <f t="shared" si="5"/>
        <v>1</v>
      </c>
      <c r="K10" s="168">
        <v>12</v>
      </c>
      <c r="L10" s="37">
        <v>0</v>
      </c>
      <c r="M10" s="38">
        <v>0</v>
      </c>
      <c r="N10" s="92">
        <v>1</v>
      </c>
      <c r="O10" s="108">
        <v>1</v>
      </c>
      <c r="P10" s="178">
        <v>0</v>
      </c>
      <c r="Q10" s="179">
        <v>0</v>
      </c>
      <c r="R10" s="213" t="s">
        <v>107</v>
      </c>
      <c r="S10" s="214"/>
      <c r="T10" s="214"/>
      <c r="U10" s="214"/>
      <c r="V10" s="214"/>
      <c r="W10" s="46" t="s">
        <v>18</v>
      </c>
      <c r="X10" s="154"/>
      <c r="Y10" s="155" t="s">
        <v>51</v>
      </c>
      <c r="Z10" s="156"/>
      <c r="AA10" s="157">
        <f t="shared" si="2"/>
        <v>0</v>
      </c>
      <c r="AB10" s="158"/>
      <c r="AC10" s="159" t="s">
        <v>51</v>
      </c>
      <c r="AD10" s="160"/>
      <c r="AE10" s="161">
        <f t="shared" si="3"/>
        <v>0</v>
      </c>
      <c r="AF10" s="162"/>
      <c r="AG10" s="163" t="s">
        <v>51</v>
      </c>
      <c r="AH10" s="164"/>
      <c r="AI10" s="165">
        <f t="shared" si="4"/>
        <v>0</v>
      </c>
    </row>
    <row r="11" spans="1:35" s="40" customFormat="1" ht="26.25" customHeight="1">
      <c r="A11" s="27">
        <v>8.3333333333333329E-2</v>
      </c>
      <c r="B11" s="166" t="s">
        <v>84</v>
      </c>
      <c r="C11" s="29">
        <v>4914</v>
      </c>
      <c r="D11" s="30">
        <v>4928</v>
      </c>
      <c r="E11" s="31">
        <f t="shared" si="0"/>
        <v>15</v>
      </c>
      <c r="F11" s="32">
        <v>0</v>
      </c>
      <c r="G11" s="32">
        <v>4</v>
      </c>
      <c r="H11" s="33">
        <f t="shared" si="1"/>
        <v>11</v>
      </c>
      <c r="I11" s="167">
        <f>11+4</f>
        <v>15</v>
      </c>
      <c r="J11" s="35">
        <f t="shared" si="5"/>
        <v>0</v>
      </c>
      <c r="K11" s="168">
        <v>6</v>
      </c>
      <c r="L11" s="37">
        <v>0</v>
      </c>
      <c r="M11" s="38">
        <v>1</v>
      </c>
      <c r="N11" s="92">
        <v>3</v>
      </c>
      <c r="O11" s="108">
        <v>5</v>
      </c>
      <c r="P11" s="178">
        <v>0</v>
      </c>
      <c r="Q11" s="179">
        <v>0</v>
      </c>
      <c r="R11" s="213">
        <v>0</v>
      </c>
      <c r="S11" s="214"/>
      <c r="T11" s="214"/>
      <c r="U11" s="214"/>
      <c r="V11" s="214"/>
      <c r="W11" s="46" t="s">
        <v>18</v>
      </c>
      <c r="X11" s="154"/>
      <c r="Y11" s="155" t="s">
        <v>51</v>
      </c>
      <c r="Z11" s="156"/>
      <c r="AA11" s="157">
        <f t="shared" si="2"/>
        <v>0</v>
      </c>
      <c r="AB11" s="158"/>
      <c r="AC11" s="159" t="s">
        <v>51</v>
      </c>
      <c r="AD11" s="160"/>
      <c r="AE11" s="161">
        <f t="shared" si="3"/>
        <v>0</v>
      </c>
      <c r="AF11" s="162"/>
      <c r="AG11" s="163" t="s">
        <v>51</v>
      </c>
      <c r="AH11" s="164"/>
      <c r="AI11" s="165">
        <f t="shared" si="4"/>
        <v>0</v>
      </c>
    </row>
    <row r="12" spans="1:35" s="40" customFormat="1" ht="26.25" customHeight="1">
      <c r="A12" s="27">
        <v>0.125</v>
      </c>
      <c r="B12" s="166" t="s">
        <v>58</v>
      </c>
      <c r="C12" s="29">
        <v>4929</v>
      </c>
      <c r="D12" s="30">
        <v>4942</v>
      </c>
      <c r="E12" s="31">
        <f t="shared" si="0"/>
        <v>14</v>
      </c>
      <c r="F12" s="32">
        <v>0</v>
      </c>
      <c r="G12" s="32">
        <v>4</v>
      </c>
      <c r="H12" s="33">
        <f t="shared" si="1"/>
        <v>10</v>
      </c>
      <c r="I12" s="167">
        <f>10+4</f>
        <v>14</v>
      </c>
      <c r="J12" s="35">
        <f t="shared" si="5"/>
        <v>-2</v>
      </c>
      <c r="K12" s="168">
        <v>6</v>
      </c>
      <c r="L12" s="37">
        <v>0</v>
      </c>
      <c r="M12" s="38">
        <v>2</v>
      </c>
      <c r="N12" s="92">
        <v>3</v>
      </c>
      <c r="O12" s="108">
        <v>1</v>
      </c>
      <c r="P12" s="178">
        <v>0</v>
      </c>
      <c r="Q12" s="179">
        <v>2</v>
      </c>
      <c r="R12" s="213" t="s">
        <v>108</v>
      </c>
      <c r="S12" s="214"/>
      <c r="T12" s="214"/>
      <c r="U12" s="214"/>
      <c r="V12" s="214"/>
      <c r="W12" s="46" t="s">
        <v>18</v>
      </c>
      <c r="X12" s="154"/>
      <c r="Y12" s="155" t="s">
        <v>51</v>
      </c>
      <c r="Z12" s="156"/>
      <c r="AA12" s="157">
        <f t="shared" si="2"/>
        <v>0</v>
      </c>
      <c r="AB12" s="158"/>
      <c r="AC12" s="159" t="s">
        <v>51</v>
      </c>
      <c r="AD12" s="160"/>
      <c r="AE12" s="161">
        <f t="shared" si="3"/>
        <v>0</v>
      </c>
      <c r="AF12" s="162"/>
      <c r="AG12" s="163" t="s">
        <v>51</v>
      </c>
      <c r="AH12" s="164"/>
      <c r="AI12" s="165">
        <f t="shared" si="4"/>
        <v>0</v>
      </c>
    </row>
    <row r="13" spans="1:35" s="40" customFormat="1" ht="26.25" customHeight="1">
      <c r="A13" s="27">
        <v>0.16666666666666666</v>
      </c>
      <c r="B13" s="166" t="s">
        <v>84</v>
      </c>
      <c r="C13" s="29">
        <v>4943</v>
      </c>
      <c r="D13" s="30">
        <v>4962</v>
      </c>
      <c r="E13" s="31">
        <f t="shared" si="0"/>
        <v>20</v>
      </c>
      <c r="F13" s="32">
        <v>1</v>
      </c>
      <c r="G13" s="32">
        <v>8</v>
      </c>
      <c r="H13" s="33">
        <f t="shared" si="1"/>
        <v>11</v>
      </c>
      <c r="I13" s="167">
        <f>11+8</f>
        <v>19</v>
      </c>
      <c r="J13" s="35">
        <f t="shared" si="5"/>
        <v>0</v>
      </c>
      <c r="K13" s="168">
        <v>10</v>
      </c>
      <c r="L13" s="37">
        <v>0</v>
      </c>
      <c r="M13" s="38">
        <v>0</v>
      </c>
      <c r="N13" s="92">
        <v>5</v>
      </c>
      <c r="O13" s="108">
        <v>4</v>
      </c>
      <c r="P13" s="178">
        <v>0</v>
      </c>
      <c r="Q13" s="179">
        <v>0</v>
      </c>
      <c r="R13" s="213" t="s">
        <v>109</v>
      </c>
      <c r="S13" s="214"/>
      <c r="T13" s="214"/>
      <c r="U13" s="214"/>
      <c r="V13" s="214"/>
      <c r="W13" s="46" t="s">
        <v>18</v>
      </c>
      <c r="X13" s="154"/>
      <c r="Y13" s="155" t="s">
        <v>51</v>
      </c>
      <c r="Z13" s="156"/>
      <c r="AA13" s="157">
        <f t="shared" si="2"/>
        <v>0</v>
      </c>
      <c r="AB13" s="158"/>
      <c r="AC13" s="159" t="s">
        <v>51</v>
      </c>
      <c r="AD13" s="160"/>
      <c r="AE13" s="161">
        <f t="shared" si="3"/>
        <v>0</v>
      </c>
      <c r="AF13" s="162"/>
      <c r="AG13" s="163" t="s">
        <v>51</v>
      </c>
      <c r="AH13" s="164"/>
      <c r="AI13" s="165">
        <f t="shared" si="4"/>
        <v>0</v>
      </c>
    </row>
    <row r="14" spans="1:35" s="40" customFormat="1" ht="26.25" customHeight="1">
      <c r="A14" s="27">
        <v>0.1875</v>
      </c>
      <c r="B14" s="166" t="s">
        <v>103</v>
      </c>
      <c r="C14" s="29">
        <v>4963</v>
      </c>
      <c r="D14" s="30">
        <v>4979</v>
      </c>
      <c r="E14" s="31">
        <f t="shared" si="0"/>
        <v>17</v>
      </c>
      <c r="F14" s="32">
        <v>1</v>
      </c>
      <c r="G14" s="32">
        <v>6</v>
      </c>
      <c r="H14" s="33">
        <f t="shared" si="1"/>
        <v>10</v>
      </c>
      <c r="I14" s="167">
        <f>10+6</f>
        <v>16</v>
      </c>
      <c r="J14" s="35">
        <f t="shared" si="5"/>
        <v>3</v>
      </c>
      <c r="K14" s="168">
        <v>13</v>
      </c>
      <c r="L14" s="37">
        <v>0</v>
      </c>
      <c r="M14" s="38">
        <v>6</v>
      </c>
      <c r="N14" s="92">
        <v>0</v>
      </c>
      <c r="O14" s="108">
        <v>0</v>
      </c>
      <c r="P14" s="178">
        <v>0</v>
      </c>
      <c r="Q14" s="179">
        <v>0</v>
      </c>
      <c r="R14" s="213" t="s">
        <v>110</v>
      </c>
      <c r="S14" s="214"/>
      <c r="T14" s="214"/>
      <c r="U14" s="214"/>
      <c r="V14" s="214"/>
      <c r="W14" s="46" t="s">
        <v>18</v>
      </c>
      <c r="X14" s="154"/>
      <c r="Y14" s="155" t="s">
        <v>51</v>
      </c>
      <c r="Z14" s="156"/>
      <c r="AA14" s="157">
        <f t="shared" si="2"/>
        <v>0</v>
      </c>
      <c r="AB14" s="158"/>
      <c r="AC14" s="159" t="s">
        <v>51</v>
      </c>
      <c r="AD14" s="160"/>
      <c r="AE14" s="161">
        <f t="shared" si="3"/>
        <v>0</v>
      </c>
      <c r="AF14" s="162"/>
      <c r="AG14" s="163" t="s">
        <v>51</v>
      </c>
      <c r="AH14" s="164"/>
      <c r="AI14" s="165">
        <f t="shared" si="4"/>
        <v>0</v>
      </c>
    </row>
    <row r="15" spans="1:35" s="40" customFormat="1" ht="26.25" hidden="1" customHeight="1">
      <c r="A15" s="27"/>
      <c r="B15" s="28"/>
      <c r="C15" s="29"/>
      <c r="D15" s="30"/>
      <c r="E15" s="31">
        <f t="shared" ref="E15:E57" si="6">IF(ISBLANK(D15),0,(D15-C15+1))</f>
        <v>0</v>
      </c>
      <c r="F15" s="32"/>
      <c r="G15" s="32"/>
      <c r="H15" s="33">
        <f t="shared" ref="H15:H18" si="7">E15-G15-F15</f>
        <v>0</v>
      </c>
      <c r="I15" s="34"/>
      <c r="J15" s="35">
        <f t="shared" ref="J15:J58" si="8">IF(ISBLANK(I15),-90,(-((I15)-(SUM(L15:Q15,K15)))))</f>
        <v>-90</v>
      </c>
      <c r="K15" s="36"/>
      <c r="L15" s="37"/>
      <c r="M15" s="38"/>
      <c r="N15" s="92"/>
      <c r="O15" s="108"/>
      <c r="P15" s="37"/>
      <c r="Q15" s="39"/>
      <c r="R15" s="201"/>
      <c r="S15" s="202"/>
      <c r="T15" s="202"/>
      <c r="U15" s="202"/>
      <c r="V15" s="203"/>
      <c r="W15" s="46" t="s">
        <v>18</v>
      </c>
      <c r="X15" s="154"/>
      <c r="Y15" s="155" t="s">
        <v>51</v>
      </c>
      <c r="Z15" s="156"/>
      <c r="AA15" s="157">
        <f t="shared" ref="AA15:AA36" si="9">X15+Z15</f>
        <v>0</v>
      </c>
      <c r="AB15" s="158"/>
      <c r="AC15" s="159" t="s">
        <v>51</v>
      </c>
      <c r="AD15" s="160"/>
      <c r="AE15" s="161">
        <f t="shared" ref="AE15:AE56" si="10">AB15+AD15</f>
        <v>0</v>
      </c>
      <c r="AF15" s="162"/>
      <c r="AG15" s="163" t="s">
        <v>51</v>
      </c>
      <c r="AH15" s="164"/>
      <c r="AI15" s="165">
        <f t="shared" ref="AI15:AI56" si="11">AF15+AH15</f>
        <v>0</v>
      </c>
    </row>
    <row r="16" spans="1:35" s="40" customFormat="1" ht="26.25" hidden="1" customHeight="1">
      <c r="A16" s="27"/>
      <c r="B16" s="28"/>
      <c r="C16" s="29"/>
      <c r="D16" s="30"/>
      <c r="E16" s="31">
        <f t="shared" si="6"/>
        <v>0</v>
      </c>
      <c r="F16" s="32"/>
      <c r="G16" s="32"/>
      <c r="H16" s="33">
        <f t="shared" si="7"/>
        <v>0</v>
      </c>
      <c r="I16" s="34"/>
      <c r="J16" s="35">
        <f t="shared" si="8"/>
        <v>-90</v>
      </c>
      <c r="K16" s="36"/>
      <c r="L16" s="37"/>
      <c r="M16" s="38"/>
      <c r="N16" s="92"/>
      <c r="O16" s="108"/>
      <c r="P16" s="37"/>
      <c r="Q16" s="39"/>
      <c r="R16" s="201"/>
      <c r="S16" s="202"/>
      <c r="T16" s="202"/>
      <c r="U16" s="202"/>
      <c r="V16" s="203"/>
      <c r="W16" s="46" t="s">
        <v>18</v>
      </c>
      <c r="X16" s="154"/>
      <c r="Y16" s="155" t="s">
        <v>51</v>
      </c>
      <c r="Z16" s="156"/>
      <c r="AA16" s="157">
        <f t="shared" si="9"/>
        <v>0</v>
      </c>
      <c r="AB16" s="158"/>
      <c r="AC16" s="159" t="s">
        <v>51</v>
      </c>
      <c r="AD16" s="160"/>
      <c r="AE16" s="161">
        <f t="shared" si="10"/>
        <v>0</v>
      </c>
      <c r="AF16" s="162"/>
      <c r="AG16" s="163" t="s">
        <v>51</v>
      </c>
      <c r="AH16" s="164"/>
      <c r="AI16" s="165">
        <f t="shared" si="11"/>
        <v>0</v>
      </c>
    </row>
    <row r="17" spans="1:35" s="40" customFormat="1" ht="26.25" hidden="1" customHeight="1">
      <c r="A17" s="27"/>
      <c r="B17" s="28"/>
      <c r="C17" s="29"/>
      <c r="D17" s="30"/>
      <c r="E17" s="31">
        <f t="shared" si="6"/>
        <v>0</v>
      </c>
      <c r="F17" s="32"/>
      <c r="G17" s="32"/>
      <c r="H17" s="33">
        <f t="shared" si="7"/>
        <v>0</v>
      </c>
      <c r="I17" s="34"/>
      <c r="J17" s="35">
        <f t="shared" si="8"/>
        <v>-90</v>
      </c>
      <c r="K17" s="36"/>
      <c r="L17" s="37"/>
      <c r="M17" s="38"/>
      <c r="N17" s="92"/>
      <c r="O17" s="108"/>
      <c r="P17" s="37"/>
      <c r="Q17" s="39"/>
      <c r="R17" s="201"/>
      <c r="S17" s="202"/>
      <c r="T17" s="202"/>
      <c r="U17" s="202"/>
      <c r="V17" s="203"/>
      <c r="W17" s="46" t="s">
        <v>18</v>
      </c>
      <c r="X17" s="154"/>
      <c r="Y17" s="155" t="s">
        <v>51</v>
      </c>
      <c r="Z17" s="156"/>
      <c r="AA17" s="157">
        <f t="shared" si="9"/>
        <v>0</v>
      </c>
      <c r="AB17" s="158"/>
      <c r="AC17" s="159" t="s">
        <v>51</v>
      </c>
      <c r="AD17" s="160"/>
      <c r="AE17" s="161">
        <f t="shared" si="10"/>
        <v>0</v>
      </c>
      <c r="AF17" s="162"/>
      <c r="AG17" s="163" t="s">
        <v>51</v>
      </c>
      <c r="AH17" s="164"/>
      <c r="AI17" s="165">
        <f t="shared" si="11"/>
        <v>0</v>
      </c>
    </row>
    <row r="18" spans="1:35" s="40" customFormat="1" ht="26.25" hidden="1" customHeight="1">
      <c r="A18" s="27"/>
      <c r="B18" s="28"/>
      <c r="C18" s="29"/>
      <c r="D18" s="30"/>
      <c r="E18" s="31">
        <f t="shared" si="6"/>
        <v>0</v>
      </c>
      <c r="F18" s="32"/>
      <c r="G18" s="32"/>
      <c r="H18" s="33">
        <f t="shared" si="7"/>
        <v>0</v>
      </c>
      <c r="I18" s="34"/>
      <c r="J18" s="35">
        <f t="shared" si="8"/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46" t="s">
        <v>18</v>
      </c>
      <c r="X18" s="154"/>
      <c r="Y18" s="155" t="s">
        <v>51</v>
      </c>
      <c r="Z18" s="156"/>
      <c r="AA18" s="157">
        <f t="shared" si="9"/>
        <v>0</v>
      </c>
      <c r="AB18" s="158"/>
      <c r="AC18" s="159" t="s">
        <v>51</v>
      </c>
      <c r="AD18" s="160"/>
      <c r="AE18" s="161">
        <f t="shared" si="10"/>
        <v>0</v>
      </c>
      <c r="AF18" s="162"/>
      <c r="AG18" s="163" t="s">
        <v>51</v>
      </c>
      <c r="AH18" s="164"/>
      <c r="AI18" s="165">
        <f t="shared" si="11"/>
        <v>0</v>
      </c>
    </row>
    <row r="19" spans="1:35" s="40" customFormat="1" ht="26.25" hidden="1" customHeight="1">
      <c r="A19" s="27"/>
      <c r="B19" s="28"/>
      <c r="C19" s="29"/>
      <c r="D19" s="30"/>
      <c r="E19" s="31">
        <f t="shared" si="6"/>
        <v>0</v>
      </c>
      <c r="F19" s="32"/>
      <c r="G19" s="32"/>
      <c r="H19" s="33">
        <f>E19-G19-F19</f>
        <v>0</v>
      </c>
      <c r="I19" s="34"/>
      <c r="J19" s="35">
        <f t="shared" si="8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46" t="s">
        <v>18</v>
      </c>
      <c r="X19" s="154"/>
      <c r="Y19" s="155" t="s">
        <v>51</v>
      </c>
      <c r="Z19" s="156"/>
      <c r="AA19" s="157">
        <f t="shared" si="9"/>
        <v>0</v>
      </c>
      <c r="AB19" s="158"/>
      <c r="AC19" s="159" t="s">
        <v>51</v>
      </c>
      <c r="AD19" s="160"/>
      <c r="AE19" s="161">
        <f t="shared" si="10"/>
        <v>0</v>
      </c>
      <c r="AF19" s="162"/>
      <c r="AG19" s="163" t="s">
        <v>51</v>
      </c>
      <c r="AH19" s="164"/>
      <c r="AI19" s="165">
        <f t="shared" si="11"/>
        <v>0</v>
      </c>
    </row>
    <row r="20" spans="1:35" s="40" customFormat="1" ht="26.25" hidden="1" customHeight="1">
      <c r="A20" s="27"/>
      <c r="B20" s="28"/>
      <c r="C20" s="29"/>
      <c r="D20" s="30"/>
      <c r="E20" s="31">
        <f t="shared" si="6"/>
        <v>0</v>
      </c>
      <c r="F20" s="32"/>
      <c r="G20" s="32"/>
      <c r="H20" s="33">
        <f t="shared" ref="H20:H24" si="12">E20-G20-F20</f>
        <v>0</v>
      </c>
      <c r="I20" s="34"/>
      <c r="J20" s="35">
        <f t="shared" si="8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46" t="s">
        <v>18</v>
      </c>
      <c r="X20" s="154"/>
      <c r="Y20" s="155" t="s">
        <v>51</v>
      </c>
      <c r="Z20" s="156"/>
      <c r="AA20" s="157">
        <f t="shared" si="9"/>
        <v>0</v>
      </c>
      <c r="AB20" s="158"/>
      <c r="AC20" s="159" t="s">
        <v>51</v>
      </c>
      <c r="AD20" s="160"/>
      <c r="AE20" s="161">
        <f t="shared" si="10"/>
        <v>0</v>
      </c>
      <c r="AF20" s="162"/>
      <c r="AG20" s="163" t="s">
        <v>51</v>
      </c>
      <c r="AH20" s="164"/>
      <c r="AI20" s="165">
        <f t="shared" si="11"/>
        <v>0</v>
      </c>
    </row>
    <row r="21" spans="1:35" s="40" customFormat="1" ht="26.25" hidden="1" customHeight="1">
      <c r="A21" s="27"/>
      <c r="B21" s="28"/>
      <c r="C21" s="29"/>
      <c r="D21" s="30"/>
      <c r="E21" s="31">
        <f t="shared" si="6"/>
        <v>0</v>
      </c>
      <c r="F21" s="32"/>
      <c r="G21" s="32"/>
      <c r="H21" s="33">
        <f t="shared" si="12"/>
        <v>0</v>
      </c>
      <c r="I21" s="34"/>
      <c r="J21" s="35">
        <f t="shared" si="8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46" t="s">
        <v>18</v>
      </c>
      <c r="X21" s="154"/>
      <c r="Y21" s="155" t="s">
        <v>51</v>
      </c>
      <c r="Z21" s="156"/>
      <c r="AA21" s="157">
        <f t="shared" si="9"/>
        <v>0</v>
      </c>
      <c r="AB21" s="158"/>
      <c r="AC21" s="159" t="s">
        <v>51</v>
      </c>
      <c r="AD21" s="160"/>
      <c r="AE21" s="161">
        <f t="shared" si="10"/>
        <v>0</v>
      </c>
      <c r="AF21" s="162"/>
      <c r="AG21" s="163" t="s">
        <v>51</v>
      </c>
      <c r="AH21" s="164"/>
      <c r="AI21" s="165">
        <f t="shared" si="11"/>
        <v>0</v>
      </c>
    </row>
    <row r="22" spans="1:35" s="40" customFormat="1" ht="26.25" hidden="1" customHeight="1">
      <c r="A22" s="27"/>
      <c r="B22" s="28"/>
      <c r="C22" s="29"/>
      <c r="D22" s="30"/>
      <c r="E22" s="31">
        <f t="shared" si="6"/>
        <v>0</v>
      </c>
      <c r="F22" s="32"/>
      <c r="G22" s="32"/>
      <c r="H22" s="33">
        <f t="shared" si="12"/>
        <v>0</v>
      </c>
      <c r="I22" s="34"/>
      <c r="J22" s="35">
        <f t="shared" si="8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6" t="s">
        <v>18</v>
      </c>
      <c r="X22" s="154"/>
      <c r="Y22" s="155" t="s">
        <v>51</v>
      </c>
      <c r="Z22" s="156"/>
      <c r="AA22" s="157">
        <f t="shared" si="9"/>
        <v>0</v>
      </c>
      <c r="AB22" s="158"/>
      <c r="AC22" s="159" t="s">
        <v>51</v>
      </c>
      <c r="AD22" s="160"/>
      <c r="AE22" s="161">
        <f t="shared" si="10"/>
        <v>0</v>
      </c>
      <c r="AF22" s="162"/>
      <c r="AG22" s="163" t="s">
        <v>51</v>
      </c>
      <c r="AH22" s="164"/>
      <c r="AI22" s="165">
        <f t="shared" si="11"/>
        <v>0</v>
      </c>
    </row>
    <row r="23" spans="1:35" s="40" customFormat="1" ht="26.25" hidden="1" customHeight="1">
      <c r="A23" s="27"/>
      <c r="B23" s="28"/>
      <c r="C23" s="29"/>
      <c r="D23" s="30"/>
      <c r="E23" s="31">
        <f t="shared" si="6"/>
        <v>0</v>
      </c>
      <c r="F23" s="32"/>
      <c r="G23" s="32"/>
      <c r="H23" s="33">
        <f t="shared" si="12"/>
        <v>0</v>
      </c>
      <c r="I23" s="34"/>
      <c r="J23" s="35">
        <f t="shared" si="8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6" t="s">
        <v>18</v>
      </c>
      <c r="X23" s="154"/>
      <c r="Y23" s="155" t="s">
        <v>51</v>
      </c>
      <c r="Z23" s="156"/>
      <c r="AA23" s="157">
        <f t="shared" si="9"/>
        <v>0</v>
      </c>
      <c r="AB23" s="158"/>
      <c r="AC23" s="159" t="s">
        <v>51</v>
      </c>
      <c r="AD23" s="160"/>
      <c r="AE23" s="161">
        <f t="shared" si="10"/>
        <v>0</v>
      </c>
      <c r="AF23" s="162"/>
      <c r="AG23" s="163" t="s">
        <v>51</v>
      </c>
      <c r="AH23" s="164"/>
      <c r="AI23" s="165">
        <f t="shared" si="11"/>
        <v>0</v>
      </c>
    </row>
    <row r="24" spans="1:35" s="40" customFormat="1" ht="26.25" hidden="1" customHeight="1">
      <c r="A24" s="27"/>
      <c r="B24" s="28"/>
      <c r="C24" s="29"/>
      <c r="D24" s="30"/>
      <c r="E24" s="31">
        <f t="shared" si="6"/>
        <v>0</v>
      </c>
      <c r="F24" s="32"/>
      <c r="G24" s="32"/>
      <c r="H24" s="33">
        <f t="shared" si="12"/>
        <v>0</v>
      </c>
      <c r="I24" s="34"/>
      <c r="J24" s="35">
        <f t="shared" si="8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6" t="s">
        <v>18</v>
      </c>
      <c r="X24" s="154"/>
      <c r="Y24" s="155" t="s">
        <v>51</v>
      </c>
      <c r="Z24" s="156"/>
      <c r="AA24" s="157">
        <f t="shared" si="9"/>
        <v>0</v>
      </c>
      <c r="AB24" s="158"/>
      <c r="AC24" s="159" t="s">
        <v>51</v>
      </c>
      <c r="AD24" s="160"/>
      <c r="AE24" s="161">
        <f t="shared" si="10"/>
        <v>0</v>
      </c>
      <c r="AF24" s="162"/>
      <c r="AG24" s="163" t="s">
        <v>51</v>
      </c>
      <c r="AH24" s="164"/>
      <c r="AI24" s="165">
        <f t="shared" si="11"/>
        <v>0</v>
      </c>
    </row>
    <row r="25" spans="1:35" s="40" customFormat="1" ht="26.25" hidden="1" customHeight="1">
      <c r="A25" s="27"/>
      <c r="B25" s="28"/>
      <c r="C25" s="29"/>
      <c r="D25" s="30"/>
      <c r="E25" s="31">
        <f t="shared" si="6"/>
        <v>0</v>
      </c>
      <c r="F25" s="32"/>
      <c r="G25" s="32"/>
      <c r="H25" s="33">
        <f>E25-G25-F25</f>
        <v>0</v>
      </c>
      <c r="I25" s="34"/>
      <c r="J25" s="35">
        <f t="shared" si="8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6" t="s">
        <v>18</v>
      </c>
      <c r="X25" s="154"/>
      <c r="Y25" s="155" t="s">
        <v>51</v>
      </c>
      <c r="Z25" s="156"/>
      <c r="AA25" s="157">
        <f t="shared" si="9"/>
        <v>0</v>
      </c>
      <c r="AB25" s="158"/>
      <c r="AC25" s="159" t="s">
        <v>51</v>
      </c>
      <c r="AD25" s="160"/>
      <c r="AE25" s="161">
        <f t="shared" si="10"/>
        <v>0</v>
      </c>
      <c r="AF25" s="162"/>
      <c r="AG25" s="163" t="s">
        <v>51</v>
      </c>
      <c r="AH25" s="164"/>
      <c r="AI25" s="165">
        <f t="shared" si="11"/>
        <v>0</v>
      </c>
    </row>
    <row r="26" spans="1:35" s="40" customFormat="1" ht="26.25" hidden="1" customHeight="1">
      <c r="A26" s="27"/>
      <c r="B26" s="28"/>
      <c r="C26" s="29"/>
      <c r="D26" s="30"/>
      <c r="E26" s="31">
        <f t="shared" si="6"/>
        <v>0</v>
      </c>
      <c r="F26" s="32"/>
      <c r="G26" s="32"/>
      <c r="H26" s="33">
        <f t="shared" ref="H26:H34" si="13">E26-G26-F26</f>
        <v>0</v>
      </c>
      <c r="I26" s="34"/>
      <c r="J26" s="35">
        <f t="shared" si="8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6" t="s">
        <v>18</v>
      </c>
      <c r="X26" s="154"/>
      <c r="Y26" s="155" t="s">
        <v>51</v>
      </c>
      <c r="Z26" s="156"/>
      <c r="AA26" s="157">
        <f t="shared" si="9"/>
        <v>0</v>
      </c>
      <c r="AB26" s="158"/>
      <c r="AC26" s="159" t="s">
        <v>51</v>
      </c>
      <c r="AD26" s="160"/>
      <c r="AE26" s="161">
        <f t="shared" si="10"/>
        <v>0</v>
      </c>
      <c r="AF26" s="162"/>
      <c r="AG26" s="163" t="s">
        <v>51</v>
      </c>
      <c r="AH26" s="164"/>
      <c r="AI26" s="165">
        <f t="shared" si="11"/>
        <v>0</v>
      </c>
    </row>
    <row r="27" spans="1:35" s="40" customFormat="1" ht="26.25" hidden="1" customHeight="1">
      <c r="A27" s="27"/>
      <c r="B27" s="28"/>
      <c r="C27" s="29"/>
      <c r="D27" s="30"/>
      <c r="E27" s="31">
        <f t="shared" si="6"/>
        <v>0</v>
      </c>
      <c r="F27" s="32"/>
      <c r="G27" s="32"/>
      <c r="H27" s="33">
        <f t="shared" si="13"/>
        <v>0</v>
      </c>
      <c r="I27" s="34"/>
      <c r="J27" s="35">
        <f t="shared" si="8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6" t="s">
        <v>18</v>
      </c>
      <c r="X27" s="154"/>
      <c r="Y27" s="155" t="s">
        <v>51</v>
      </c>
      <c r="Z27" s="156"/>
      <c r="AA27" s="157">
        <f t="shared" si="9"/>
        <v>0</v>
      </c>
      <c r="AB27" s="158"/>
      <c r="AC27" s="159" t="s">
        <v>51</v>
      </c>
      <c r="AD27" s="160"/>
      <c r="AE27" s="161">
        <f t="shared" si="10"/>
        <v>0</v>
      </c>
      <c r="AF27" s="162"/>
      <c r="AG27" s="163" t="s">
        <v>51</v>
      </c>
      <c r="AH27" s="164"/>
      <c r="AI27" s="165">
        <f t="shared" si="11"/>
        <v>0</v>
      </c>
    </row>
    <row r="28" spans="1:35" s="40" customFormat="1" ht="26.25" hidden="1" customHeight="1">
      <c r="A28" s="27"/>
      <c r="B28" s="28"/>
      <c r="C28" s="29"/>
      <c r="D28" s="30"/>
      <c r="E28" s="31">
        <f t="shared" si="6"/>
        <v>0</v>
      </c>
      <c r="F28" s="32"/>
      <c r="G28" s="32"/>
      <c r="H28" s="33">
        <f t="shared" si="13"/>
        <v>0</v>
      </c>
      <c r="I28" s="34"/>
      <c r="J28" s="35">
        <f t="shared" si="8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6" t="s">
        <v>18</v>
      </c>
      <c r="X28" s="154"/>
      <c r="Y28" s="155" t="s">
        <v>51</v>
      </c>
      <c r="Z28" s="156"/>
      <c r="AA28" s="157">
        <f t="shared" si="9"/>
        <v>0</v>
      </c>
      <c r="AB28" s="158"/>
      <c r="AC28" s="159" t="s">
        <v>51</v>
      </c>
      <c r="AD28" s="160"/>
      <c r="AE28" s="161">
        <f t="shared" si="10"/>
        <v>0</v>
      </c>
      <c r="AF28" s="162"/>
      <c r="AG28" s="163" t="s">
        <v>51</v>
      </c>
      <c r="AH28" s="164"/>
      <c r="AI28" s="165">
        <f t="shared" si="11"/>
        <v>0</v>
      </c>
    </row>
    <row r="29" spans="1:35" s="40" customFormat="1" ht="26.25" hidden="1" customHeight="1">
      <c r="A29" s="27"/>
      <c r="B29" s="28"/>
      <c r="C29" s="29"/>
      <c r="D29" s="30"/>
      <c r="E29" s="31">
        <f t="shared" si="6"/>
        <v>0</v>
      </c>
      <c r="F29" s="32"/>
      <c r="G29" s="32"/>
      <c r="H29" s="33">
        <f t="shared" si="13"/>
        <v>0</v>
      </c>
      <c r="I29" s="34"/>
      <c r="J29" s="35">
        <f t="shared" si="8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6" t="s">
        <v>18</v>
      </c>
      <c r="X29" s="154"/>
      <c r="Y29" s="155" t="s">
        <v>51</v>
      </c>
      <c r="Z29" s="156"/>
      <c r="AA29" s="157">
        <f t="shared" si="9"/>
        <v>0</v>
      </c>
      <c r="AB29" s="158"/>
      <c r="AC29" s="159" t="s">
        <v>51</v>
      </c>
      <c r="AD29" s="160"/>
      <c r="AE29" s="161">
        <f t="shared" si="10"/>
        <v>0</v>
      </c>
      <c r="AF29" s="162"/>
      <c r="AG29" s="163" t="s">
        <v>51</v>
      </c>
      <c r="AH29" s="164"/>
      <c r="AI29" s="165">
        <f t="shared" si="11"/>
        <v>0</v>
      </c>
    </row>
    <row r="30" spans="1:35" s="40" customFormat="1" ht="26.25" hidden="1" customHeight="1">
      <c r="A30" s="27"/>
      <c r="B30" s="28"/>
      <c r="C30" s="29"/>
      <c r="D30" s="30"/>
      <c r="E30" s="31">
        <f t="shared" si="6"/>
        <v>0</v>
      </c>
      <c r="F30" s="32"/>
      <c r="G30" s="32"/>
      <c r="H30" s="33">
        <f t="shared" si="13"/>
        <v>0</v>
      </c>
      <c r="I30" s="34"/>
      <c r="J30" s="35">
        <f t="shared" si="8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6" t="s">
        <v>18</v>
      </c>
      <c r="X30" s="154"/>
      <c r="Y30" s="155" t="s">
        <v>51</v>
      </c>
      <c r="Z30" s="156"/>
      <c r="AA30" s="157">
        <f t="shared" si="9"/>
        <v>0</v>
      </c>
      <c r="AB30" s="158"/>
      <c r="AC30" s="159" t="s">
        <v>51</v>
      </c>
      <c r="AD30" s="160"/>
      <c r="AE30" s="161">
        <f t="shared" si="10"/>
        <v>0</v>
      </c>
      <c r="AF30" s="162"/>
      <c r="AG30" s="163" t="s">
        <v>51</v>
      </c>
      <c r="AH30" s="164"/>
      <c r="AI30" s="165">
        <f t="shared" si="11"/>
        <v>0</v>
      </c>
    </row>
    <row r="31" spans="1:35" s="40" customFormat="1" ht="26.25" hidden="1" customHeight="1">
      <c r="A31" s="27"/>
      <c r="B31" s="28"/>
      <c r="C31" s="29"/>
      <c r="D31" s="30"/>
      <c r="E31" s="31">
        <f t="shared" si="6"/>
        <v>0</v>
      </c>
      <c r="F31" s="32"/>
      <c r="G31" s="32"/>
      <c r="H31" s="33">
        <f t="shared" si="13"/>
        <v>0</v>
      </c>
      <c r="I31" s="34"/>
      <c r="J31" s="35">
        <f t="shared" si="8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6" t="s">
        <v>18</v>
      </c>
      <c r="X31" s="154"/>
      <c r="Y31" s="155" t="s">
        <v>51</v>
      </c>
      <c r="Z31" s="156"/>
      <c r="AA31" s="157">
        <f t="shared" si="9"/>
        <v>0</v>
      </c>
      <c r="AB31" s="158"/>
      <c r="AC31" s="159" t="s">
        <v>51</v>
      </c>
      <c r="AD31" s="160"/>
      <c r="AE31" s="161">
        <f t="shared" si="10"/>
        <v>0</v>
      </c>
      <c r="AF31" s="162"/>
      <c r="AG31" s="163" t="s">
        <v>51</v>
      </c>
      <c r="AH31" s="164"/>
      <c r="AI31" s="165">
        <f t="shared" si="11"/>
        <v>0</v>
      </c>
    </row>
    <row r="32" spans="1:35" s="40" customFormat="1" ht="26.25" hidden="1" customHeight="1">
      <c r="A32" s="27"/>
      <c r="B32" s="28"/>
      <c r="C32" s="29"/>
      <c r="D32" s="30"/>
      <c r="E32" s="31">
        <f t="shared" si="6"/>
        <v>0</v>
      </c>
      <c r="F32" s="32"/>
      <c r="G32" s="32"/>
      <c r="H32" s="33">
        <f t="shared" si="13"/>
        <v>0</v>
      </c>
      <c r="I32" s="34"/>
      <c r="J32" s="35">
        <f t="shared" si="8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6" t="s">
        <v>18</v>
      </c>
      <c r="X32" s="154"/>
      <c r="Y32" s="155" t="s">
        <v>51</v>
      </c>
      <c r="Z32" s="156"/>
      <c r="AA32" s="157">
        <f t="shared" si="9"/>
        <v>0</v>
      </c>
      <c r="AB32" s="158"/>
      <c r="AC32" s="159" t="s">
        <v>51</v>
      </c>
      <c r="AD32" s="160"/>
      <c r="AE32" s="161">
        <f t="shared" si="10"/>
        <v>0</v>
      </c>
      <c r="AF32" s="162"/>
      <c r="AG32" s="163" t="s">
        <v>51</v>
      </c>
      <c r="AH32" s="164"/>
      <c r="AI32" s="165">
        <f t="shared" si="11"/>
        <v>0</v>
      </c>
    </row>
    <row r="33" spans="1:35" s="40" customFormat="1" ht="26.25" hidden="1" customHeight="1">
      <c r="A33" s="27"/>
      <c r="B33" s="28"/>
      <c r="C33" s="29"/>
      <c r="D33" s="30"/>
      <c r="E33" s="31">
        <f t="shared" si="6"/>
        <v>0</v>
      </c>
      <c r="F33" s="32"/>
      <c r="G33" s="32"/>
      <c r="H33" s="33">
        <f t="shared" si="13"/>
        <v>0</v>
      </c>
      <c r="I33" s="34"/>
      <c r="J33" s="35">
        <f t="shared" si="8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6" t="s">
        <v>18</v>
      </c>
      <c r="X33" s="154"/>
      <c r="Y33" s="155" t="s">
        <v>51</v>
      </c>
      <c r="Z33" s="156"/>
      <c r="AA33" s="157">
        <f t="shared" si="9"/>
        <v>0</v>
      </c>
      <c r="AB33" s="158"/>
      <c r="AC33" s="159" t="s">
        <v>51</v>
      </c>
      <c r="AD33" s="160"/>
      <c r="AE33" s="161">
        <f t="shared" si="10"/>
        <v>0</v>
      </c>
      <c r="AF33" s="162"/>
      <c r="AG33" s="163" t="s">
        <v>51</v>
      </c>
      <c r="AH33" s="164"/>
      <c r="AI33" s="165">
        <f t="shared" si="11"/>
        <v>0</v>
      </c>
    </row>
    <row r="34" spans="1:35" s="40" customFormat="1" ht="26.25" hidden="1" customHeight="1">
      <c r="A34" s="27"/>
      <c r="B34" s="28"/>
      <c r="C34" s="29"/>
      <c r="D34" s="30"/>
      <c r="E34" s="31">
        <f t="shared" si="6"/>
        <v>0</v>
      </c>
      <c r="F34" s="32"/>
      <c r="G34" s="32"/>
      <c r="H34" s="33">
        <f t="shared" si="13"/>
        <v>0</v>
      </c>
      <c r="I34" s="34"/>
      <c r="J34" s="35">
        <f t="shared" si="8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6" t="s">
        <v>18</v>
      </c>
      <c r="X34" s="154"/>
      <c r="Y34" s="155" t="s">
        <v>51</v>
      </c>
      <c r="Z34" s="156"/>
      <c r="AA34" s="157">
        <f t="shared" si="9"/>
        <v>0</v>
      </c>
      <c r="AB34" s="158"/>
      <c r="AC34" s="159" t="s">
        <v>51</v>
      </c>
      <c r="AD34" s="160"/>
      <c r="AE34" s="161">
        <f t="shared" si="10"/>
        <v>0</v>
      </c>
      <c r="AF34" s="162"/>
      <c r="AG34" s="163" t="s">
        <v>51</v>
      </c>
      <c r="AH34" s="164"/>
      <c r="AI34" s="165">
        <f t="shared" si="11"/>
        <v>0</v>
      </c>
    </row>
    <row r="35" spans="1:35" s="40" customFormat="1" ht="26.25" hidden="1" customHeight="1">
      <c r="A35" s="27"/>
      <c r="B35" s="28"/>
      <c r="C35" s="29"/>
      <c r="D35" s="30"/>
      <c r="E35" s="31">
        <f t="shared" si="6"/>
        <v>0</v>
      </c>
      <c r="F35" s="32"/>
      <c r="G35" s="32"/>
      <c r="H35" s="33">
        <f>E35-G35-F35</f>
        <v>0</v>
      </c>
      <c r="I35" s="34"/>
      <c r="J35" s="35">
        <f t="shared" si="8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6" t="s">
        <v>18</v>
      </c>
      <c r="X35" s="154"/>
      <c r="Y35" s="155" t="s">
        <v>51</v>
      </c>
      <c r="Z35" s="156"/>
      <c r="AA35" s="157">
        <f t="shared" si="9"/>
        <v>0</v>
      </c>
      <c r="AB35" s="158"/>
      <c r="AC35" s="159" t="s">
        <v>51</v>
      </c>
      <c r="AD35" s="160"/>
      <c r="AE35" s="161">
        <f t="shared" si="10"/>
        <v>0</v>
      </c>
      <c r="AF35" s="162"/>
      <c r="AG35" s="163" t="s">
        <v>51</v>
      </c>
      <c r="AH35" s="164"/>
      <c r="AI35" s="165">
        <f t="shared" si="11"/>
        <v>0</v>
      </c>
    </row>
    <row r="36" spans="1:35" s="40" customFormat="1" ht="26.25" hidden="1" customHeight="1">
      <c r="A36" s="27"/>
      <c r="B36" s="28"/>
      <c r="C36" s="29"/>
      <c r="D36" s="30"/>
      <c r="E36" s="31">
        <f t="shared" si="6"/>
        <v>0</v>
      </c>
      <c r="F36" s="32"/>
      <c r="G36" s="32"/>
      <c r="H36" s="33">
        <f t="shared" ref="H36:H42" si="14">E36-G36-F36</f>
        <v>0</v>
      </c>
      <c r="I36" s="34"/>
      <c r="J36" s="35">
        <f t="shared" si="8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6" t="s">
        <v>18</v>
      </c>
      <c r="X36" s="154"/>
      <c r="Y36" s="155" t="s">
        <v>51</v>
      </c>
      <c r="Z36" s="156"/>
      <c r="AA36" s="157">
        <f t="shared" si="9"/>
        <v>0</v>
      </c>
      <c r="AB36" s="158"/>
      <c r="AC36" s="159" t="s">
        <v>51</v>
      </c>
      <c r="AD36" s="160"/>
      <c r="AE36" s="161">
        <f t="shared" si="10"/>
        <v>0</v>
      </c>
      <c r="AF36" s="162"/>
      <c r="AG36" s="163" t="s">
        <v>51</v>
      </c>
      <c r="AH36" s="164"/>
      <c r="AI36" s="165">
        <f t="shared" si="11"/>
        <v>0</v>
      </c>
    </row>
    <row r="37" spans="1:35" s="40" customFormat="1" ht="26.25" hidden="1" customHeight="1">
      <c r="A37" s="27"/>
      <c r="B37" s="28"/>
      <c r="C37" s="29"/>
      <c r="D37" s="30"/>
      <c r="E37" s="31">
        <f t="shared" si="6"/>
        <v>0</v>
      </c>
      <c r="F37" s="32"/>
      <c r="G37" s="32"/>
      <c r="H37" s="33">
        <f t="shared" si="14"/>
        <v>0</v>
      </c>
      <c r="I37" s="34"/>
      <c r="J37" s="35">
        <f t="shared" si="8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6" t="s">
        <v>18</v>
      </c>
      <c r="X37" s="154"/>
      <c r="Y37" s="155" t="s">
        <v>51</v>
      </c>
      <c r="Z37" s="156"/>
      <c r="AA37" s="157">
        <f>X37+Z37</f>
        <v>0</v>
      </c>
      <c r="AB37" s="158"/>
      <c r="AC37" s="159" t="s">
        <v>51</v>
      </c>
      <c r="AD37" s="160"/>
      <c r="AE37" s="161">
        <f t="shared" si="10"/>
        <v>0</v>
      </c>
      <c r="AF37" s="162"/>
      <c r="AG37" s="163" t="s">
        <v>51</v>
      </c>
      <c r="AH37" s="164"/>
      <c r="AI37" s="165">
        <f t="shared" si="11"/>
        <v>0</v>
      </c>
    </row>
    <row r="38" spans="1:35" s="40" customFormat="1" ht="26.25" hidden="1" customHeight="1">
      <c r="A38" s="27"/>
      <c r="B38" s="28"/>
      <c r="C38" s="29"/>
      <c r="D38" s="30"/>
      <c r="E38" s="31">
        <f t="shared" si="6"/>
        <v>0</v>
      </c>
      <c r="F38" s="32"/>
      <c r="G38" s="32"/>
      <c r="H38" s="33">
        <f t="shared" si="14"/>
        <v>0</v>
      </c>
      <c r="I38" s="34"/>
      <c r="J38" s="35">
        <f t="shared" si="8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6" t="s">
        <v>18</v>
      </c>
      <c r="X38" s="154"/>
      <c r="Y38" s="155" t="s">
        <v>51</v>
      </c>
      <c r="Z38" s="156"/>
      <c r="AA38" s="157">
        <f t="shared" ref="AA38:AA56" si="15">X38+Z38</f>
        <v>0</v>
      </c>
      <c r="AB38" s="158"/>
      <c r="AC38" s="159" t="s">
        <v>51</v>
      </c>
      <c r="AD38" s="160"/>
      <c r="AE38" s="161">
        <f t="shared" si="10"/>
        <v>0</v>
      </c>
      <c r="AF38" s="162"/>
      <c r="AG38" s="163" t="s">
        <v>51</v>
      </c>
      <c r="AH38" s="164"/>
      <c r="AI38" s="165">
        <f t="shared" si="11"/>
        <v>0</v>
      </c>
    </row>
    <row r="39" spans="1:35" s="40" customFormat="1" ht="26.25" hidden="1" customHeight="1">
      <c r="A39" s="27"/>
      <c r="B39" s="28"/>
      <c r="C39" s="29"/>
      <c r="D39" s="30"/>
      <c r="E39" s="31">
        <f t="shared" si="6"/>
        <v>0</v>
      </c>
      <c r="F39" s="32"/>
      <c r="G39" s="32"/>
      <c r="H39" s="33">
        <f t="shared" si="14"/>
        <v>0</v>
      </c>
      <c r="I39" s="34"/>
      <c r="J39" s="35">
        <f t="shared" si="8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6" t="s">
        <v>18</v>
      </c>
      <c r="X39" s="154"/>
      <c r="Y39" s="155" t="s">
        <v>51</v>
      </c>
      <c r="Z39" s="156"/>
      <c r="AA39" s="157">
        <f t="shared" si="15"/>
        <v>0</v>
      </c>
      <c r="AB39" s="158"/>
      <c r="AC39" s="159" t="s">
        <v>51</v>
      </c>
      <c r="AD39" s="160"/>
      <c r="AE39" s="161">
        <f t="shared" si="10"/>
        <v>0</v>
      </c>
      <c r="AF39" s="162"/>
      <c r="AG39" s="163" t="s">
        <v>51</v>
      </c>
      <c r="AH39" s="164"/>
      <c r="AI39" s="165">
        <f t="shared" si="11"/>
        <v>0</v>
      </c>
    </row>
    <row r="40" spans="1:35" s="40" customFormat="1" ht="26.25" hidden="1" customHeight="1">
      <c r="A40" s="27"/>
      <c r="B40" s="28"/>
      <c r="C40" s="29"/>
      <c r="D40" s="30"/>
      <c r="E40" s="31">
        <f t="shared" si="6"/>
        <v>0</v>
      </c>
      <c r="F40" s="32"/>
      <c r="G40" s="32"/>
      <c r="H40" s="33">
        <f t="shared" si="14"/>
        <v>0</v>
      </c>
      <c r="I40" s="34"/>
      <c r="J40" s="35">
        <f t="shared" si="8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6" t="s">
        <v>18</v>
      </c>
      <c r="X40" s="154"/>
      <c r="Y40" s="155" t="s">
        <v>51</v>
      </c>
      <c r="Z40" s="156"/>
      <c r="AA40" s="157">
        <f t="shared" si="15"/>
        <v>0</v>
      </c>
      <c r="AB40" s="158"/>
      <c r="AC40" s="159" t="s">
        <v>51</v>
      </c>
      <c r="AD40" s="160"/>
      <c r="AE40" s="161">
        <f t="shared" si="10"/>
        <v>0</v>
      </c>
      <c r="AF40" s="162"/>
      <c r="AG40" s="163" t="s">
        <v>51</v>
      </c>
      <c r="AH40" s="164"/>
      <c r="AI40" s="165">
        <f t="shared" si="11"/>
        <v>0</v>
      </c>
    </row>
    <row r="41" spans="1:35" s="40" customFormat="1" ht="26.25" hidden="1" customHeight="1">
      <c r="A41" s="27"/>
      <c r="B41" s="28"/>
      <c r="C41" s="29"/>
      <c r="D41" s="30"/>
      <c r="E41" s="31">
        <f t="shared" si="6"/>
        <v>0</v>
      </c>
      <c r="F41" s="32"/>
      <c r="G41" s="32"/>
      <c r="H41" s="33">
        <f t="shared" si="14"/>
        <v>0</v>
      </c>
      <c r="I41" s="34"/>
      <c r="J41" s="35">
        <f t="shared" si="8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6" t="s">
        <v>18</v>
      </c>
      <c r="X41" s="154"/>
      <c r="Y41" s="155" t="s">
        <v>51</v>
      </c>
      <c r="Z41" s="156"/>
      <c r="AA41" s="157">
        <f t="shared" si="15"/>
        <v>0</v>
      </c>
      <c r="AB41" s="158"/>
      <c r="AC41" s="159" t="s">
        <v>51</v>
      </c>
      <c r="AD41" s="160"/>
      <c r="AE41" s="161">
        <f t="shared" si="10"/>
        <v>0</v>
      </c>
      <c r="AF41" s="162"/>
      <c r="AG41" s="163" t="s">
        <v>51</v>
      </c>
      <c r="AH41" s="164"/>
      <c r="AI41" s="165">
        <f t="shared" si="11"/>
        <v>0</v>
      </c>
    </row>
    <row r="42" spans="1:35" s="40" customFormat="1" ht="26.25" hidden="1" customHeight="1">
      <c r="A42" s="27"/>
      <c r="B42" s="28"/>
      <c r="C42" s="29"/>
      <c r="D42" s="30"/>
      <c r="E42" s="31">
        <f t="shared" si="6"/>
        <v>0</v>
      </c>
      <c r="F42" s="32"/>
      <c r="G42" s="32"/>
      <c r="H42" s="33">
        <f t="shared" si="14"/>
        <v>0</v>
      </c>
      <c r="I42" s="34"/>
      <c r="J42" s="35">
        <f t="shared" si="8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6" t="s">
        <v>18</v>
      </c>
      <c r="X42" s="154"/>
      <c r="Y42" s="155" t="s">
        <v>51</v>
      </c>
      <c r="Z42" s="156"/>
      <c r="AA42" s="157">
        <f t="shared" si="15"/>
        <v>0</v>
      </c>
      <c r="AB42" s="158"/>
      <c r="AC42" s="159" t="s">
        <v>51</v>
      </c>
      <c r="AD42" s="160"/>
      <c r="AE42" s="161">
        <f t="shared" si="10"/>
        <v>0</v>
      </c>
      <c r="AF42" s="162"/>
      <c r="AG42" s="163" t="s">
        <v>51</v>
      </c>
      <c r="AH42" s="164"/>
      <c r="AI42" s="165">
        <f t="shared" si="11"/>
        <v>0</v>
      </c>
    </row>
    <row r="43" spans="1:35" s="40" customFormat="1" ht="26.25" hidden="1" customHeight="1">
      <c r="A43" s="27"/>
      <c r="B43" s="28"/>
      <c r="C43" s="29"/>
      <c r="D43" s="30"/>
      <c r="E43" s="31">
        <f t="shared" si="6"/>
        <v>0</v>
      </c>
      <c r="F43" s="32"/>
      <c r="G43" s="32"/>
      <c r="H43" s="33">
        <f>E43-G43-F43</f>
        <v>0</v>
      </c>
      <c r="I43" s="34"/>
      <c r="J43" s="35">
        <f t="shared" si="8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6" t="s">
        <v>18</v>
      </c>
      <c r="X43" s="154"/>
      <c r="Y43" s="155" t="s">
        <v>51</v>
      </c>
      <c r="Z43" s="156"/>
      <c r="AA43" s="157">
        <f t="shared" si="15"/>
        <v>0</v>
      </c>
      <c r="AB43" s="158"/>
      <c r="AC43" s="159" t="s">
        <v>51</v>
      </c>
      <c r="AD43" s="160"/>
      <c r="AE43" s="161">
        <f t="shared" si="10"/>
        <v>0</v>
      </c>
      <c r="AF43" s="162"/>
      <c r="AG43" s="163" t="s">
        <v>51</v>
      </c>
      <c r="AH43" s="164"/>
      <c r="AI43" s="165">
        <f t="shared" si="11"/>
        <v>0</v>
      </c>
    </row>
    <row r="44" spans="1:35" s="40" customFormat="1" ht="26.25" hidden="1" customHeight="1">
      <c r="A44" s="27"/>
      <c r="B44" s="28"/>
      <c r="C44" s="29"/>
      <c r="D44" s="30"/>
      <c r="E44" s="31">
        <f t="shared" si="6"/>
        <v>0</v>
      </c>
      <c r="F44" s="32"/>
      <c r="G44" s="32"/>
      <c r="H44" s="33">
        <f t="shared" ref="H44:H49" si="16">E44-G44-F44</f>
        <v>0</v>
      </c>
      <c r="I44" s="34"/>
      <c r="J44" s="35">
        <f t="shared" si="8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6" t="s">
        <v>18</v>
      </c>
      <c r="X44" s="154"/>
      <c r="Y44" s="155" t="s">
        <v>51</v>
      </c>
      <c r="Z44" s="156"/>
      <c r="AA44" s="157">
        <f t="shared" si="15"/>
        <v>0</v>
      </c>
      <c r="AB44" s="158"/>
      <c r="AC44" s="159" t="s">
        <v>51</v>
      </c>
      <c r="AD44" s="160"/>
      <c r="AE44" s="161">
        <f t="shared" si="10"/>
        <v>0</v>
      </c>
      <c r="AF44" s="162"/>
      <c r="AG44" s="163" t="s">
        <v>51</v>
      </c>
      <c r="AH44" s="164"/>
      <c r="AI44" s="165">
        <f t="shared" si="11"/>
        <v>0</v>
      </c>
    </row>
    <row r="45" spans="1:35" s="40" customFormat="1" ht="26.25" hidden="1" customHeight="1">
      <c r="A45" s="27"/>
      <c r="B45" s="28"/>
      <c r="C45" s="29"/>
      <c r="D45" s="30"/>
      <c r="E45" s="31">
        <f t="shared" si="6"/>
        <v>0</v>
      </c>
      <c r="F45" s="32"/>
      <c r="G45" s="32"/>
      <c r="H45" s="33">
        <f t="shared" si="16"/>
        <v>0</v>
      </c>
      <c r="I45" s="34"/>
      <c r="J45" s="35">
        <f t="shared" si="8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6" t="s">
        <v>18</v>
      </c>
      <c r="X45" s="154"/>
      <c r="Y45" s="155" t="s">
        <v>51</v>
      </c>
      <c r="Z45" s="156"/>
      <c r="AA45" s="157">
        <f t="shared" si="15"/>
        <v>0</v>
      </c>
      <c r="AB45" s="158"/>
      <c r="AC45" s="159" t="s">
        <v>51</v>
      </c>
      <c r="AD45" s="160"/>
      <c r="AE45" s="161">
        <f t="shared" si="10"/>
        <v>0</v>
      </c>
      <c r="AF45" s="162"/>
      <c r="AG45" s="163" t="s">
        <v>51</v>
      </c>
      <c r="AH45" s="164"/>
      <c r="AI45" s="165">
        <f t="shared" si="11"/>
        <v>0</v>
      </c>
    </row>
    <row r="46" spans="1:35" s="40" customFormat="1" ht="26.25" hidden="1" customHeight="1">
      <c r="A46" s="27"/>
      <c r="B46" s="28"/>
      <c r="C46" s="29"/>
      <c r="D46" s="30"/>
      <c r="E46" s="31">
        <f t="shared" si="6"/>
        <v>0</v>
      </c>
      <c r="F46" s="32"/>
      <c r="G46" s="32"/>
      <c r="H46" s="33">
        <f t="shared" si="16"/>
        <v>0</v>
      </c>
      <c r="I46" s="34"/>
      <c r="J46" s="35">
        <f t="shared" si="8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6" t="s">
        <v>18</v>
      </c>
      <c r="X46" s="154"/>
      <c r="Y46" s="155" t="s">
        <v>51</v>
      </c>
      <c r="Z46" s="156"/>
      <c r="AA46" s="157">
        <f t="shared" si="15"/>
        <v>0</v>
      </c>
      <c r="AB46" s="158"/>
      <c r="AC46" s="159" t="s">
        <v>51</v>
      </c>
      <c r="AD46" s="160"/>
      <c r="AE46" s="161">
        <f t="shared" si="10"/>
        <v>0</v>
      </c>
      <c r="AF46" s="162"/>
      <c r="AG46" s="163" t="s">
        <v>51</v>
      </c>
      <c r="AH46" s="164"/>
      <c r="AI46" s="165">
        <f t="shared" si="11"/>
        <v>0</v>
      </c>
    </row>
    <row r="47" spans="1:35" s="40" customFormat="1" ht="26.25" hidden="1" customHeight="1">
      <c r="A47" s="27"/>
      <c r="B47" s="28"/>
      <c r="C47" s="29"/>
      <c r="D47" s="30"/>
      <c r="E47" s="31">
        <f t="shared" si="6"/>
        <v>0</v>
      </c>
      <c r="F47" s="32"/>
      <c r="G47" s="32"/>
      <c r="H47" s="33">
        <f t="shared" si="16"/>
        <v>0</v>
      </c>
      <c r="I47" s="34"/>
      <c r="J47" s="35">
        <f t="shared" si="8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6" t="s">
        <v>18</v>
      </c>
      <c r="X47" s="154"/>
      <c r="Y47" s="155" t="s">
        <v>51</v>
      </c>
      <c r="Z47" s="156"/>
      <c r="AA47" s="157">
        <f t="shared" si="15"/>
        <v>0</v>
      </c>
      <c r="AB47" s="158"/>
      <c r="AC47" s="159" t="s">
        <v>51</v>
      </c>
      <c r="AD47" s="160"/>
      <c r="AE47" s="161">
        <f t="shared" si="10"/>
        <v>0</v>
      </c>
      <c r="AF47" s="162"/>
      <c r="AG47" s="163" t="s">
        <v>51</v>
      </c>
      <c r="AH47" s="164"/>
      <c r="AI47" s="165">
        <f t="shared" si="11"/>
        <v>0</v>
      </c>
    </row>
    <row r="48" spans="1:35" s="40" customFormat="1" ht="26.25" hidden="1" customHeight="1">
      <c r="A48" s="27"/>
      <c r="B48" s="28"/>
      <c r="C48" s="29"/>
      <c r="D48" s="30"/>
      <c r="E48" s="31">
        <f t="shared" si="6"/>
        <v>0</v>
      </c>
      <c r="F48" s="32"/>
      <c r="G48" s="32"/>
      <c r="H48" s="33">
        <f t="shared" si="16"/>
        <v>0</v>
      </c>
      <c r="I48" s="34"/>
      <c r="J48" s="35">
        <f t="shared" si="8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6" t="s">
        <v>18</v>
      </c>
      <c r="X48" s="154"/>
      <c r="Y48" s="155" t="s">
        <v>51</v>
      </c>
      <c r="Z48" s="156"/>
      <c r="AA48" s="157">
        <f t="shared" si="15"/>
        <v>0</v>
      </c>
      <c r="AB48" s="158"/>
      <c r="AC48" s="159" t="s">
        <v>51</v>
      </c>
      <c r="AD48" s="160"/>
      <c r="AE48" s="161">
        <f t="shared" si="10"/>
        <v>0</v>
      </c>
      <c r="AF48" s="162"/>
      <c r="AG48" s="163" t="s">
        <v>51</v>
      </c>
      <c r="AH48" s="164"/>
      <c r="AI48" s="165">
        <f t="shared" si="11"/>
        <v>0</v>
      </c>
    </row>
    <row r="49" spans="1:35" s="40" customFormat="1" ht="26.25" hidden="1" customHeight="1">
      <c r="A49" s="27"/>
      <c r="B49" s="28"/>
      <c r="C49" s="29"/>
      <c r="D49" s="30"/>
      <c r="E49" s="31">
        <f t="shared" si="6"/>
        <v>0</v>
      </c>
      <c r="F49" s="32"/>
      <c r="G49" s="32"/>
      <c r="H49" s="33">
        <f t="shared" si="16"/>
        <v>0</v>
      </c>
      <c r="I49" s="34"/>
      <c r="J49" s="35">
        <f t="shared" si="8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6" t="s">
        <v>18</v>
      </c>
      <c r="X49" s="154"/>
      <c r="Y49" s="155" t="s">
        <v>51</v>
      </c>
      <c r="Z49" s="156"/>
      <c r="AA49" s="157">
        <f t="shared" si="15"/>
        <v>0</v>
      </c>
      <c r="AB49" s="158"/>
      <c r="AC49" s="159" t="s">
        <v>51</v>
      </c>
      <c r="AD49" s="160"/>
      <c r="AE49" s="161">
        <f t="shared" si="10"/>
        <v>0</v>
      </c>
      <c r="AF49" s="162"/>
      <c r="AG49" s="163" t="s">
        <v>51</v>
      </c>
      <c r="AH49" s="164"/>
      <c r="AI49" s="165">
        <f t="shared" si="11"/>
        <v>0</v>
      </c>
    </row>
    <row r="50" spans="1:35" s="40" customFormat="1" ht="26.25" hidden="1" customHeight="1">
      <c r="A50" s="27"/>
      <c r="B50" s="28"/>
      <c r="C50" s="29"/>
      <c r="D50" s="30"/>
      <c r="E50" s="31">
        <f t="shared" si="6"/>
        <v>0</v>
      </c>
      <c r="F50" s="32"/>
      <c r="G50" s="32"/>
      <c r="H50" s="33">
        <f>E50-G50-F50</f>
        <v>0</v>
      </c>
      <c r="I50" s="34"/>
      <c r="J50" s="35">
        <f t="shared" si="8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6" t="s">
        <v>18</v>
      </c>
      <c r="X50" s="154"/>
      <c r="Y50" s="155" t="s">
        <v>51</v>
      </c>
      <c r="Z50" s="156"/>
      <c r="AA50" s="157">
        <f t="shared" si="15"/>
        <v>0</v>
      </c>
      <c r="AB50" s="158"/>
      <c r="AC50" s="159" t="s">
        <v>51</v>
      </c>
      <c r="AD50" s="160"/>
      <c r="AE50" s="161">
        <f t="shared" si="10"/>
        <v>0</v>
      </c>
      <c r="AF50" s="162"/>
      <c r="AG50" s="163" t="s">
        <v>51</v>
      </c>
      <c r="AH50" s="164"/>
      <c r="AI50" s="165">
        <f t="shared" si="11"/>
        <v>0</v>
      </c>
    </row>
    <row r="51" spans="1:35" s="40" customFormat="1" ht="26.25" hidden="1" customHeight="1">
      <c r="A51" s="27"/>
      <c r="B51" s="28"/>
      <c r="C51" s="29"/>
      <c r="D51" s="30"/>
      <c r="E51" s="31">
        <f t="shared" si="6"/>
        <v>0</v>
      </c>
      <c r="F51" s="32"/>
      <c r="G51" s="32"/>
      <c r="H51" s="33">
        <f t="shared" ref="H51:H57" si="17">E51-G51-F51</f>
        <v>0</v>
      </c>
      <c r="I51" s="34"/>
      <c r="J51" s="35">
        <f t="shared" si="8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6" t="s">
        <v>18</v>
      </c>
      <c r="X51" s="154"/>
      <c r="Y51" s="155" t="s">
        <v>51</v>
      </c>
      <c r="Z51" s="156"/>
      <c r="AA51" s="157">
        <f t="shared" si="15"/>
        <v>0</v>
      </c>
      <c r="AB51" s="158"/>
      <c r="AC51" s="159" t="s">
        <v>51</v>
      </c>
      <c r="AD51" s="160"/>
      <c r="AE51" s="161">
        <f t="shared" si="10"/>
        <v>0</v>
      </c>
      <c r="AF51" s="162"/>
      <c r="AG51" s="163" t="s">
        <v>51</v>
      </c>
      <c r="AH51" s="164"/>
      <c r="AI51" s="165">
        <f t="shared" si="11"/>
        <v>0</v>
      </c>
    </row>
    <row r="52" spans="1:35" s="40" customFormat="1" ht="26.25" hidden="1" customHeight="1">
      <c r="A52" s="27"/>
      <c r="B52" s="28"/>
      <c r="C52" s="29"/>
      <c r="D52" s="30"/>
      <c r="E52" s="31">
        <f t="shared" si="6"/>
        <v>0</v>
      </c>
      <c r="F52" s="32"/>
      <c r="G52" s="32"/>
      <c r="H52" s="33">
        <f t="shared" si="17"/>
        <v>0</v>
      </c>
      <c r="I52" s="34"/>
      <c r="J52" s="35">
        <f t="shared" si="8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6" t="s">
        <v>18</v>
      </c>
      <c r="X52" s="154"/>
      <c r="Y52" s="155" t="s">
        <v>51</v>
      </c>
      <c r="Z52" s="156"/>
      <c r="AA52" s="157">
        <f t="shared" si="15"/>
        <v>0</v>
      </c>
      <c r="AB52" s="158"/>
      <c r="AC52" s="159" t="s">
        <v>51</v>
      </c>
      <c r="AD52" s="160"/>
      <c r="AE52" s="161">
        <f t="shared" si="10"/>
        <v>0</v>
      </c>
      <c r="AF52" s="162"/>
      <c r="AG52" s="163" t="s">
        <v>51</v>
      </c>
      <c r="AH52" s="164"/>
      <c r="AI52" s="165">
        <f t="shared" si="11"/>
        <v>0</v>
      </c>
    </row>
    <row r="53" spans="1:35" s="40" customFormat="1" ht="26.25" hidden="1" customHeight="1">
      <c r="A53" s="27"/>
      <c r="B53" s="28"/>
      <c r="C53" s="29"/>
      <c r="D53" s="30"/>
      <c r="E53" s="31">
        <f t="shared" si="6"/>
        <v>0</v>
      </c>
      <c r="F53" s="32"/>
      <c r="G53" s="32"/>
      <c r="H53" s="33">
        <f t="shared" si="17"/>
        <v>0</v>
      </c>
      <c r="I53" s="34"/>
      <c r="J53" s="35">
        <f t="shared" si="8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6" t="s">
        <v>18</v>
      </c>
      <c r="X53" s="154"/>
      <c r="Y53" s="155" t="s">
        <v>51</v>
      </c>
      <c r="Z53" s="156"/>
      <c r="AA53" s="157">
        <f t="shared" si="15"/>
        <v>0</v>
      </c>
      <c r="AB53" s="158"/>
      <c r="AC53" s="159" t="s">
        <v>51</v>
      </c>
      <c r="AD53" s="160"/>
      <c r="AE53" s="161">
        <f t="shared" si="10"/>
        <v>0</v>
      </c>
      <c r="AF53" s="162"/>
      <c r="AG53" s="163" t="s">
        <v>51</v>
      </c>
      <c r="AH53" s="164"/>
      <c r="AI53" s="165">
        <f t="shared" si="11"/>
        <v>0</v>
      </c>
    </row>
    <row r="54" spans="1:35" s="40" customFormat="1" ht="26.25" hidden="1" customHeight="1">
      <c r="A54" s="27"/>
      <c r="B54" s="28"/>
      <c r="C54" s="29"/>
      <c r="D54" s="30"/>
      <c r="E54" s="31">
        <f t="shared" si="6"/>
        <v>0</v>
      </c>
      <c r="F54" s="32"/>
      <c r="G54" s="32"/>
      <c r="H54" s="33">
        <f t="shared" si="17"/>
        <v>0</v>
      </c>
      <c r="I54" s="34"/>
      <c r="J54" s="35">
        <f t="shared" si="8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6" t="s">
        <v>18</v>
      </c>
      <c r="X54" s="154"/>
      <c r="Y54" s="155" t="s">
        <v>51</v>
      </c>
      <c r="Z54" s="156"/>
      <c r="AA54" s="157">
        <f t="shared" si="15"/>
        <v>0</v>
      </c>
      <c r="AB54" s="158"/>
      <c r="AC54" s="159" t="s">
        <v>51</v>
      </c>
      <c r="AD54" s="160"/>
      <c r="AE54" s="161">
        <f t="shared" si="10"/>
        <v>0</v>
      </c>
      <c r="AF54" s="162"/>
      <c r="AG54" s="163" t="s">
        <v>51</v>
      </c>
      <c r="AH54" s="164"/>
      <c r="AI54" s="165">
        <f t="shared" si="11"/>
        <v>0</v>
      </c>
    </row>
    <row r="55" spans="1:35" s="40" customFormat="1" ht="26.25" hidden="1" customHeight="1">
      <c r="A55" s="27"/>
      <c r="B55" s="28"/>
      <c r="C55" s="29"/>
      <c r="D55" s="30"/>
      <c r="E55" s="31">
        <f t="shared" si="6"/>
        <v>0</v>
      </c>
      <c r="F55" s="32"/>
      <c r="G55" s="32"/>
      <c r="H55" s="33">
        <f t="shared" si="17"/>
        <v>0</v>
      </c>
      <c r="I55" s="34"/>
      <c r="J55" s="35">
        <f t="shared" si="8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6" t="s">
        <v>18</v>
      </c>
      <c r="X55" s="154"/>
      <c r="Y55" s="155" t="s">
        <v>51</v>
      </c>
      <c r="Z55" s="156"/>
      <c r="AA55" s="157">
        <f t="shared" si="15"/>
        <v>0</v>
      </c>
      <c r="AB55" s="158"/>
      <c r="AC55" s="159" t="s">
        <v>51</v>
      </c>
      <c r="AD55" s="160"/>
      <c r="AE55" s="161">
        <f t="shared" si="10"/>
        <v>0</v>
      </c>
      <c r="AF55" s="162"/>
      <c r="AG55" s="163" t="s">
        <v>51</v>
      </c>
      <c r="AH55" s="164"/>
      <c r="AI55" s="165">
        <f t="shared" si="11"/>
        <v>0</v>
      </c>
    </row>
    <row r="56" spans="1:35" s="40" customFormat="1" ht="26.25" hidden="1" customHeight="1">
      <c r="A56" s="27"/>
      <c r="B56" s="28"/>
      <c r="C56" s="29"/>
      <c r="D56" s="30"/>
      <c r="E56" s="31">
        <f t="shared" si="6"/>
        <v>0</v>
      </c>
      <c r="F56" s="32"/>
      <c r="G56" s="32"/>
      <c r="H56" s="33">
        <f t="shared" si="17"/>
        <v>0</v>
      </c>
      <c r="I56" s="34"/>
      <c r="J56" s="35">
        <f t="shared" si="8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6" t="s">
        <v>18</v>
      </c>
      <c r="X56" s="154"/>
      <c r="Y56" s="155" t="s">
        <v>51</v>
      </c>
      <c r="Z56" s="156"/>
      <c r="AA56" s="157">
        <f t="shared" si="15"/>
        <v>0</v>
      </c>
      <c r="AB56" s="158"/>
      <c r="AC56" s="159" t="s">
        <v>51</v>
      </c>
      <c r="AD56" s="160"/>
      <c r="AE56" s="161">
        <f t="shared" si="10"/>
        <v>0</v>
      </c>
      <c r="AF56" s="162"/>
      <c r="AG56" s="163" t="s">
        <v>51</v>
      </c>
      <c r="AH56" s="164"/>
      <c r="AI56" s="165">
        <f t="shared" si="11"/>
        <v>0</v>
      </c>
    </row>
    <row r="57" spans="1:35" s="40" customFormat="1" ht="26.25" hidden="1" customHeight="1">
      <c r="A57" s="27"/>
      <c r="B57" s="28"/>
      <c r="C57" s="29"/>
      <c r="D57" s="30"/>
      <c r="E57" s="31">
        <f t="shared" si="6"/>
        <v>0</v>
      </c>
      <c r="F57" s="32"/>
      <c r="G57" s="32"/>
      <c r="H57" s="33">
        <f t="shared" si="17"/>
        <v>0</v>
      </c>
      <c r="I57" s="34"/>
      <c r="J57" s="35">
        <f t="shared" si="8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6" t="s">
        <v>18</v>
      </c>
      <c r="X57" s="154" t="s">
        <v>18</v>
      </c>
      <c r="Y57" s="155" t="s">
        <v>18</v>
      </c>
      <c r="Z57" s="156" t="s">
        <v>18</v>
      </c>
      <c r="AA57" s="157" t="s">
        <v>18</v>
      </c>
      <c r="AB57" s="158" t="s">
        <v>18</v>
      </c>
      <c r="AC57" s="159" t="s">
        <v>18</v>
      </c>
      <c r="AD57" s="160" t="s">
        <v>18</v>
      </c>
      <c r="AE57" s="161" t="s">
        <v>18</v>
      </c>
      <c r="AF57" s="162" t="s">
        <v>18</v>
      </c>
      <c r="AG57" s="163" t="s">
        <v>18</v>
      </c>
      <c r="AH57" s="164" t="s">
        <v>18</v>
      </c>
      <c r="AI57" s="165" t="s">
        <v>18</v>
      </c>
    </row>
    <row r="58" spans="1:35" s="40" customFormat="1" ht="26.25" hidden="1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8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6"/>
      <c r="X58" s="154" t="s">
        <v>18</v>
      </c>
      <c r="Y58" s="155" t="s">
        <v>18</v>
      </c>
      <c r="Z58" s="156" t="s">
        <v>18</v>
      </c>
      <c r="AA58" s="157" t="s">
        <v>18</v>
      </c>
      <c r="AB58" s="158" t="s">
        <v>18</v>
      </c>
      <c r="AC58" s="159" t="s">
        <v>18</v>
      </c>
      <c r="AD58" s="160" t="s">
        <v>18</v>
      </c>
      <c r="AE58" s="161" t="s">
        <v>18</v>
      </c>
      <c r="AF58" s="162" t="s">
        <v>18</v>
      </c>
      <c r="AG58" s="163" t="s">
        <v>18</v>
      </c>
      <c r="AH58" s="164" t="s">
        <v>18</v>
      </c>
      <c r="AI58" s="165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49"/>
      <c r="Y59" s="150"/>
      <c r="Z59" s="151"/>
      <c r="AA59" s="116"/>
      <c r="AB59" s="149"/>
      <c r="AC59" s="150"/>
      <c r="AD59" s="151"/>
      <c r="AE59" s="116"/>
      <c r="AF59" s="149"/>
      <c r="AG59" s="150"/>
      <c r="AH59" s="151"/>
      <c r="AI59" s="116"/>
    </row>
    <row r="60" spans="1:35" s="64" customFormat="1" ht="30.75" customHeight="1">
      <c r="B60" s="65"/>
      <c r="D60" s="66"/>
      <c r="E60" s="67">
        <f>SUM(E2:E59)</f>
        <v>197</v>
      </c>
      <c r="F60" s="68">
        <f>SUM(F2:F59)</f>
        <v>4</v>
      </c>
      <c r="G60" s="68">
        <f>SUM(G2:G59)</f>
        <v>48</v>
      </c>
      <c r="H60" s="69">
        <f>E60-F60-G60</f>
        <v>145</v>
      </c>
      <c r="I60" s="70">
        <f>SUM(I2:I59)</f>
        <v>193</v>
      </c>
      <c r="J60" s="71" t="e">
        <f t="shared" ref="J60:Q60" si="18">SUM(J2:J59)</f>
        <v>#VALUE!</v>
      </c>
      <c r="K60" s="72">
        <f>SUM(K2:K59)</f>
        <v>107</v>
      </c>
      <c r="L60" s="73">
        <f>SUM(L2:L59)</f>
        <v>0</v>
      </c>
      <c r="M60" s="74">
        <f t="shared" si="18"/>
        <v>29</v>
      </c>
      <c r="N60" s="95">
        <f t="shared" si="18"/>
        <v>39</v>
      </c>
      <c r="O60" s="106">
        <f>SUM(O2:O59)</f>
        <v>21</v>
      </c>
      <c r="P60" s="100">
        <f t="shared" si="18"/>
        <v>2</v>
      </c>
      <c r="Q60" s="74">
        <f t="shared" si="18"/>
        <v>3</v>
      </c>
      <c r="R60" s="75">
        <f>SUM(L60:Q60)</f>
        <v>94</v>
      </c>
      <c r="S60" s="210" t="s">
        <v>19</v>
      </c>
      <c r="T60" s="211"/>
      <c r="U60" s="211"/>
      <c r="V60" s="212"/>
      <c r="W60" s="175">
        <f>SUM(W2:W59)</f>
        <v>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241</v>
      </c>
      <c r="J62" s="64"/>
      <c r="K62" s="87"/>
      <c r="M62" s="76">
        <f>L60+M60</f>
        <v>29</v>
      </c>
      <c r="R62" s="88"/>
      <c r="S62" s="88"/>
      <c r="T62" s="88"/>
      <c r="U62" s="88"/>
      <c r="V62" s="88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5" priority="1" stopIfTrue="1" operator="equal">
      <formula>-90</formula>
    </cfRule>
  </conditionalFormatting>
  <conditionalFormatting sqref="J3:J58">
    <cfRule type="cellIs" dxfId="34" priority="2" operator="equal">
      <formula>0</formula>
    </cfRule>
    <cfRule type="cellIs" dxfId="33" priority="3" operator="lessThan">
      <formula>0</formula>
    </cfRule>
    <cfRule type="cellIs" dxfId="32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D93A2-0132-45ED-97F3-B408B5E9099A}">
  <sheetPr>
    <tabColor theme="0" tint="-0.249977111117893"/>
  </sheetPr>
  <dimension ref="A1:AI63"/>
  <sheetViews>
    <sheetView zoomScale="80" zoomScaleNormal="80" workbookViewId="0">
      <pane ySplit="2" topLeftCell="A3" activePane="bottomLeft" state="frozen"/>
      <selection activeCell="A2" sqref="A2"/>
      <selection pane="bottomLeft" activeCell="A17" sqref="A17:XFD18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4" width="3.625" style="64" bestFit="1" customWidth="1"/>
    <col min="25" max="25" width="2" style="64" bestFit="1" customWidth="1"/>
    <col min="26" max="28" width="3.625" style="64" bestFit="1" customWidth="1"/>
    <col min="29" max="29" width="2" style="64" bestFit="1" customWidth="1"/>
    <col min="30" max="32" width="3.625" style="64" bestFit="1" customWidth="1"/>
    <col min="33" max="33" width="2" style="64" bestFit="1" customWidth="1"/>
    <col min="34" max="35" width="3.625" style="64" bestFit="1" customWidth="1"/>
  </cols>
  <sheetData>
    <row r="1" spans="1:35" s="13" customFormat="1" ht="82.5">
      <c r="A1" s="120">
        <v>45381</v>
      </c>
      <c r="B1" s="1"/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26.25" customHeight="1">
      <c r="A3" s="27">
        <v>0.39583333333333331</v>
      </c>
      <c r="B3" s="166" t="s">
        <v>111</v>
      </c>
      <c r="C3" s="29">
        <v>4004</v>
      </c>
      <c r="D3" s="30">
        <v>4013</v>
      </c>
      <c r="E3" s="31">
        <f t="shared" ref="E3:E21" si="0">IF(ISBLANK(D3),0,(D3-C3+1))</f>
        <v>10</v>
      </c>
      <c r="F3" s="32">
        <v>1</v>
      </c>
      <c r="G3" s="32">
        <v>1</v>
      </c>
      <c r="H3" s="33">
        <f t="shared" ref="H3:H21" si="1">E3-G3-F3</f>
        <v>8</v>
      </c>
      <c r="I3" s="167">
        <f>8+1</f>
        <v>9</v>
      </c>
      <c r="J3" s="35">
        <f>IF(ISBLANK(I3),-90,(-((I3)-SUM(L3:Q3,K3))))</f>
        <v>0</v>
      </c>
      <c r="K3" s="168">
        <v>5</v>
      </c>
      <c r="L3" s="37">
        <v>0</v>
      </c>
      <c r="M3" s="38">
        <v>1</v>
      </c>
      <c r="N3" s="92">
        <v>2</v>
      </c>
      <c r="O3" s="108">
        <v>0</v>
      </c>
      <c r="P3" s="178">
        <v>0</v>
      </c>
      <c r="Q3" s="179">
        <v>1</v>
      </c>
      <c r="R3" s="213" t="s">
        <v>117</v>
      </c>
      <c r="S3" s="214"/>
      <c r="T3" s="214"/>
      <c r="U3" s="214"/>
      <c r="V3" s="214"/>
      <c r="W3" s="46" t="s">
        <v>18</v>
      </c>
      <c r="X3" s="154"/>
      <c r="Y3" s="155" t="s">
        <v>51</v>
      </c>
      <c r="Z3" s="156"/>
      <c r="AA3" s="157">
        <f t="shared" ref="AA3:AA21" si="2">X3+Z3</f>
        <v>0</v>
      </c>
      <c r="AB3" s="158"/>
      <c r="AC3" s="159" t="s">
        <v>51</v>
      </c>
      <c r="AD3" s="160"/>
      <c r="AE3" s="161">
        <f t="shared" ref="AE3:AE21" si="3">AB3+AD3</f>
        <v>0</v>
      </c>
      <c r="AF3" s="162"/>
      <c r="AG3" s="163" t="s">
        <v>51</v>
      </c>
      <c r="AH3" s="164"/>
      <c r="AI3" s="165">
        <f t="shared" ref="AI3:AI21" si="4">AF3+AH3</f>
        <v>0</v>
      </c>
    </row>
    <row r="4" spans="1:35" s="40" customFormat="1" ht="26.25" customHeight="1">
      <c r="A4" s="27">
        <v>0.41666666666666669</v>
      </c>
      <c r="B4" s="166" t="s">
        <v>82</v>
      </c>
      <c r="C4" s="29">
        <v>4014</v>
      </c>
      <c r="D4" s="30">
        <v>4023</v>
      </c>
      <c r="E4" s="31">
        <f t="shared" si="0"/>
        <v>10</v>
      </c>
      <c r="F4" s="32">
        <v>0</v>
      </c>
      <c r="G4" s="32">
        <v>0</v>
      </c>
      <c r="H4" s="33">
        <f t="shared" si="1"/>
        <v>10</v>
      </c>
      <c r="I4" s="167">
        <f>10+0</f>
        <v>10</v>
      </c>
      <c r="J4" s="35">
        <f>IF(ISBLANK(I4),-90,(-((I4)-SUM(L4:Q4,K4))))</f>
        <v>2</v>
      </c>
      <c r="K4" s="168">
        <v>7</v>
      </c>
      <c r="L4" s="37">
        <v>0</v>
      </c>
      <c r="M4" s="38">
        <v>2</v>
      </c>
      <c r="N4" s="92">
        <v>2</v>
      </c>
      <c r="O4" s="108">
        <v>0</v>
      </c>
      <c r="P4" s="178">
        <v>1</v>
      </c>
      <c r="Q4" s="179">
        <v>0</v>
      </c>
      <c r="R4" s="213" t="s">
        <v>118</v>
      </c>
      <c r="S4" s="214"/>
      <c r="T4" s="214"/>
      <c r="U4" s="214"/>
      <c r="V4" s="214"/>
      <c r="W4" s="46" t="s">
        <v>18</v>
      </c>
      <c r="X4" s="154"/>
      <c r="Y4" s="155" t="s">
        <v>51</v>
      </c>
      <c r="Z4" s="156"/>
      <c r="AA4" s="157">
        <f t="shared" si="2"/>
        <v>0</v>
      </c>
      <c r="AB4" s="158"/>
      <c r="AC4" s="159" t="s">
        <v>51</v>
      </c>
      <c r="AD4" s="160"/>
      <c r="AE4" s="161">
        <f t="shared" si="3"/>
        <v>0</v>
      </c>
      <c r="AF4" s="162"/>
      <c r="AG4" s="163" t="s">
        <v>51</v>
      </c>
      <c r="AH4" s="164"/>
      <c r="AI4" s="165">
        <f t="shared" si="4"/>
        <v>0</v>
      </c>
    </row>
    <row r="5" spans="1:35" s="40" customFormat="1" ht="26.25" customHeight="1">
      <c r="A5" s="27">
        <v>0.42708333333333331</v>
      </c>
      <c r="B5" s="166" t="s">
        <v>112</v>
      </c>
      <c r="C5" s="29">
        <v>4024</v>
      </c>
      <c r="D5" s="30">
        <v>4031</v>
      </c>
      <c r="E5" s="31">
        <f t="shared" si="0"/>
        <v>8</v>
      </c>
      <c r="F5" s="32">
        <v>0</v>
      </c>
      <c r="G5" s="32">
        <v>0</v>
      </c>
      <c r="H5" s="33">
        <f t="shared" si="1"/>
        <v>8</v>
      </c>
      <c r="I5" s="167">
        <f>8+0</f>
        <v>8</v>
      </c>
      <c r="J5" s="35">
        <f t="shared" ref="J5:J21" si="5">IF(ISBLANK(I5),-90,(-((I5)-SUM(L5:Q5,K5))))</f>
        <v>1</v>
      </c>
      <c r="K5" s="168">
        <v>3</v>
      </c>
      <c r="L5" s="195">
        <v>6</v>
      </c>
      <c r="M5" s="38">
        <v>0</v>
      </c>
      <c r="N5" s="92">
        <v>0</v>
      </c>
      <c r="O5" s="108">
        <v>0</v>
      </c>
      <c r="P5" s="178">
        <v>0</v>
      </c>
      <c r="Q5" s="179">
        <v>0</v>
      </c>
      <c r="R5" s="213" t="s">
        <v>119</v>
      </c>
      <c r="S5" s="214"/>
      <c r="T5" s="214"/>
      <c r="U5" s="214"/>
      <c r="V5" s="214"/>
      <c r="W5" s="46" t="s">
        <v>18</v>
      </c>
      <c r="X5" s="154"/>
      <c r="Y5" s="155" t="s">
        <v>51</v>
      </c>
      <c r="Z5" s="156"/>
      <c r="AA5" s="157">
        <f t="shared" si="2"/>
        <v>0</v>
      </c>
      <c r="AB5" s="158"/>
      <c r="AC5" s="159" t="s">
        <v>51</v>
      </c>
      <c r="AD5" s="160"/>
      <c r="AE5" s="161">
        <f t="shared" si="3"/>
        <v>0</v>
      </c>
      <c r="AF5" s="162"/>
      <c r="AG5" s="163" t="s">
        <v>51</v>
      </c>
      <c r="AH5" s="164"/>
      <c r="AI5" s="165">
        <f t="shared" si="4"/>
        <v>0</v>
      </c>
    </row>
    <row r="6" spans="1:35" s="40" customFormat="1" ht="62.25" customHeight="1">
      <c r="A6" s="27">
        <v>0.4375</v>
      </c>
      <c r="B6" s="166" t="s">
        <v>113</v>
      </c>
      <c r="C6" s="29">
        <v>4032</v>
      </c>
      <c r="D6" s="30">
        <v>4040</v>
      </c>
      <c r="E6" s="31">
        <f t="shared" si="0"/>
        <v>9</v>
      </c>
      <c r="F6" s="32">
        <v>0</v>
      </c>
      <c r="G6" s="32">
        <v>3</v>
      </c>
      <c r="H6" s="33">
        <f t="shared" si="1"/>
        <v>6</v>
      </c>
      <c r="I6" s="167">
        <f>6+3</f>
        <v>9</v>
      </c>
      <c r="J6" s="35">
        <f t="shared" si="5"/>
        <v>2</v>
      </c>
      <c r="K6" s="183">
        <v>3</v>
      </c>
      <c r="L6" s="37">
        <v>0</v>
      </c>
      <c r="M6" s="38">
        <v>1</v>
      </c>
      <c r="N6" s="92">
        <v>4</v>
      </c>
      <c r="O6" s="108">
        <v>3</v>
      </c>
      <c r="P6" s="178">
        <v>0</v>
      </c>
      <c r="Q6" s="179">
        <v>0</v>
      </c>
      <c r="R6" s="213" t="s">
        <v>120</v>
      </c>
      <c r="S6" s="214"/>
      <c r="T6" s="214"/>
      <c r="U6" s="214"/>
      <c r="V6" s="214"/>
      <c r="W6" s="46" t="s">
        <v>18</v>
      </c>
      <c r="X6" s="154"/>
      <c r="Y6" s="155" t="s">
        <v>51</v>
      </c>
      <c r="Z6" s="156"/>
      <c r="AA6" s="157">
        <f t="shared" si="2"/>
        <v>0</v>
      </c>
      <c r="AB6" s="158"/>
      <c r="AC6" s="159" t="s">
        <v>51</v>
      </c>
      <c r="AD6" s="160"/>
      <c r="AE6" s="161">
        <f t="shared" si="3"/>
        <v>0</v>
      </c>
      <c r="AF6" s="162"/>
      <c r="AG6" s="163" t="s">
        <v>51</v>
      </c>
      <c r="AH6" s="164"/>
      <c r="AI6" s="165">
        <f t="shared" si="4"/>
        <v>0</v>
      </c>
    </row>
    <row r="7" spans="1:35" s="40" customFormat="1" ht="26.25" customHeight="1">
      <c r="A7" s="27">
        <v>0.45833333333333331</v>
      </c>
      <c r="B7" s="166" t="s">
        <v>102</v>
      </c>
      <c r="C7" s="29">
        <v>4041</v>
      </c>
      <c r="D7" s="30">
        <v>4054</v>
      </c>
      <c r="E7" s="31">
        <f t="shared" si="0"/>
        <v>14</v>
      </c>
      <c r="F7" s="32">
        <v>0</v>
      </c>
      <c r="G7" s="32">
        <v>1</v>
      </c>
      <c r="H7" s="33">
        <f t="shared" si="1"/>
        <v>13</v>
      </c>
      <c r="I7" s="167">
        <f>13+1</f>
        <v>14</v>
      </c>
      <c r="J7" s="35">
        <f t="shared" si="5"/>
        <v>1</v>
      </c>
      <c r="K7" s="168">
        <v>5</v>
      </c>
      <c r="L7" s="195">
        <v>6</v>
      </c>
      <c r="M7" s="38">
        <v>0</v>
      </c>
      <c r="N7" s="92">
        <v>3</v>
      </c>
      <c r="O7" s="108">
        <v>1</v>
      </c>
      <c r="P7" s="178">
        <v>0</v>
      </c>
      <c r="Q7" s="179">
        <v>0</v>
      </c>
      <c r="R7" s="213" t="s">
        <v>121</v>
      </c>
      <c r="S7" s="214"/>
      <c r="T7" s="214"/>
      <c r="U7" s="214"/>
      <c r="V7" s="214"/>
      <c r="W7" s="46" t="s">
        <v>18</v>
      </c>
      <c r="X7" s="154"/>
      <c r="Y7" s="155" t="s">
        <v>51</v>
      </c>
      <c r="Z7" s="156"/>
      <c r="AA7" s="157">
        <f t="shared" si="2"/>
        <v>0</v>
      </c>
      <c r="AB7" s="158"/>
      <c r="AC7" s="159" t="s">
        <v>51</v>
      </c>
      <c r="AD7" s="160"/>
      <c r="AE7" s="161">
        <f t="shared" si="3"/>
        <v>0</v>
      </c>
      <c r="AF7" s="162"/>
      <c r="AG7" s="163" t="s">
        <v>51</v>
      </c>
      <c r="AH7" s="164"/>
      <c r="AI7" s="165">
        <f t="shared" si="4"/>
        <v>0</v>
      </c>
    </row>
    <row r="8" spans="1:35" s="40" customFormat="1" ht="39" customHeight="1">
      <c r="A8" s="152">
        <v>0.45833333333333331</v>
      </c>
      <c r="B8" s="153" t="s">
        <v>56</v>
      </c>
      <c r="C8" s="43" t="s">
        <v>18</v>
      </c>
      <c r="D8" s="44" t="s">
        <v>18</v>
      </c>
      <c r="E8" s="31" t="s">
        <v>18</v>
      </c>
      <c r="F8" s="45" t="s">
        <v>18</v>
      </c>
      <c r="G8" s="46" t="s">
        <v>18</v>
      </c>
      <c r="H8" s="33" t="s">
        <v>18</v>
      </c>
      <c r="I8" s="47" t="s">
        <v>18</v>
      </c>
      <c r="J8" s="35" t="e">
        <f t="shared" si="5"/>
        <v>#VALUE!</v>
      </c>
      <c r="K8" s="48" t="s">
        <v>18</v>
      </c>
      <c r="L8" s="49" t="s">
        <v>18</v>
      </c>
      <c r="M8" s="50" t="s">
        <v>18</v>
      </c>
      <c r="N8" s="93" t="s">
        <v>18</v>
      </c>
      <c r="O8" s="104" t="s">
        <v>18</v>
      </c>
      <c r="P8" s="49" t="s">
        <v>18</v>
      </c>
      <c r="Q8" s="51" t="s">
        <v>18</v>
      </c>
      <c r="R8" s="252" t="s">
        <v>122</v>
      </c>
      <c r="S8" s="253"/>
      <c r="T8" s="253"/>
      <c r="U8" s="253"/>
      <c r="V8" s="253"/>
      <c r="W8" s="46" t="s">
        <v>18</v>
      </c>
      <c r="X8" s="154"/>
      <c r="Y8" s="155" t="s">
        <v>51</v>
      </c>
      <c r="Z8" s="156"/>
      <c r="AA8" s="157">
        <f t="shared" si="2"/>
        <v>0</v>
      </c>
      <c r="AB8" s="158"/>
      <c r="AC8" s="159" t="s">
        <v>51</v>
      </c>
      <c r="AD8" s="160"/>
      <c r="AE8" s="161">
        <f t="shared" si="3"/>
        <v>0</v>
      </c>
      <c r="AF8" s="162"/>
      <c r="AG8" s="163" t="s">
        <v>51</v>
      </c>
      <c r="AH8" s="164"/>
      <c r="AI8" s="165">
        <f t="shared" si="4"/>
        <v>0</v>
      </c>
    </row>
    <row r="9" spans="1:35" s="40" customFormat="1" ht="26.25" customHeight="1">
      <c r="A9" s="27">
        <v>0.47916666666666669</v>
      </c>
      <c r="B9" s="166" t="s">
        <v>114</v>
      </c>
      <c r="C9" s="29">
        <v>4055</v>
      </c>
      <c r="D9" s="30">
        <v>4061</v>
      </c>
      <c r="E9" s="31">
        <f t="shared" si="0"/>
        <v>7</v>
      </c>
      <c r="F9" s="32">
        <v>0</v>
      </c>
      <c r="G9" s="32">
        <v>0</v>
      </c>
      <c r="H9" s="33">
        <f t="shared" si="1"/>
        <v>7</v>
      </c>
      <c r="I9" s="167">
        <f>7+0</f>
        <v>7</v>
      </c>
      <c r="J9" s="35">
        <f t="shared" si="5"/>
        <v>0</v>
      </c>
      <c r="K9" s="168">
        <v>3</v>
      </c>
      <c r="L9" s="37">
        <v>0</v>
      </c>
      <c r="M9" s="38">
        <v>0</v>
      </c>
      <c r="N9" s="92">
        <v>4</v>
      </c>
      <c r="O9" s="108">
        <v>0</v>
      </c>
      <c r="P9" s="178">
        <v>0</v>
      </c>
      <c r="Q9" s="179">
        <v>0</v>
      </c>
      <c r="R9" s="213" t="s">
        <v>123</v>
      </c>
      <c r="S9" s="214"/>
      <c r="T9" s="214"/>
      <c r="U9" s="214"/>
      <c r="V9" s="214"/>
      <c r="W9" s="46" t="s">
        <v>18</v>
      </c>
      <c r="X9" s="154"/>
      <c r="Y9" s="155" t="s">
        <v>51</v>
      </c>
      <c r="Z9" s="156"/>
      <c r="AA9" s="157">
        <f t="shared" si="2"/>
        <v>0</v>
      </c>
      <c r="AB9" s="158"/>
      <c r="AC9" s="159" t="s">
        <v>51</v>
      </c>
      <c r="AD9" s="160"/>
      <c r="AE9" s="161">
        <f t="shared" si="3"/>
        <v>0</v>
      </c>
      <c r="AF9" s="162"/>
      <c r="AG9" s="163" t="s">
        <v>51</v>
      </c>
      <c r="AH9" s="164"/>
      <c r="AI9" s="165">
        <f t="shared" si="4"/>
        <v>0</v>
      </c>
    </row>
    <row r="10" spans="1:35" s="40" customFormat="1" ht="26.25" customHeight="1">
      <c r="A10" s="27">
        <v>0.5</v>
      </c>
      <c r="B10" s="166" t="s">
        <v>82</v>
      </c>
      <c r="C10" s="29">
        <v>4062</v>
      </c>
      <c r="D10" s="30">
        <v>4078</v>
      </c>
      <c r="E10" s="31">
        <f t="shared" si="0"/>
        <v>17</v>
      </c>
      <c r="F10" s="32">
        <v>2</v>
      </c>
      <c r="G10" s="32">
        <v>1</v>
      </c>
      <c r="H10" s="33">
        <f t="shared" si="1"/>
        <v>14</v>
      </c>
      <c r="I10" s="167">
        <f>14+1</f>
        <v>15</v>
      </c>
      <c r="J10" s="35">
        <f t="shared" si="5"/>
        <v>0</v>
      </c>
      <c r="K10" s="168">
        <v>7</v>
      </c>
      <c r="L10" s="37">
        <v>0</v>
      </c>
      <c r="M10" s="38">
        <v>5</v>
      </c>
      <c r="N10" s="92">
        <v>3</v>
      </c>
      <c r="O10" s="108">
        <v>0</v>
      </c>
      <c r="P10" s="178">
        <v>0</v>
      </c>
      <c r="Q10" s="179">
        <v>0</v>
      </c>
      <c r="R10" s="213" t="s">
        <v>124</v>
      </c>
      <c r="S10" s="214"/>
      <c r="T10" s="214"/>
      <c r="U10" s="214"/>
      <c r="V10" s="214"/>
      <c r="W10" s="46" t="s">
        <v>18</v>
      </c>
      <c r="X10" s="154"/>
      <c r="Y10" s="155" t="s">
        <v>51</v>
      </c>
      <c r="Z10" s="156"/>
      <c r="AA10" s="157">
        <f t="shared" si="2"/>
        <v>0</v>
      </c>
      <c r="AB10" s="158"/>
      <c r="AC10" s="159" t="s">
        <v>51</v>
      </c>
      <c r="AD10" s="160"/>
      <c r="AE10" s="161">
        <f t="shared" si="3"/>
        <v>0</v>
      </c>
      <c r="AF10" s="162"/>
      <c r="AG10" s="163" t="s">
        <v>51</v>
      </c>
      <c r="AH10" s="164"/>
      <c r="AI10" s="165">
        <f t="shared" si="4"/>
        <v>0</v>
      </c>
    </row>
    <row r="11" spans="1:35" s="40" customFormat="1" ht="26.25" customHeight="1">
      <c r="A11" s="27">
        <v>0.52083333333333337</v>
      </c>
      <c r="B11" s="166" t="s">
        <v>113</v>
      </c>
      <c r="C11" s="29">
        <v>4079</v>
      </c>
      <c r="D11" s="30">
        <v>4094</v>
      </c>
      <c r="E11" s="31">
        <f t="shared" si="0"/>
        <v>16</v>
      </c>
      <c r="F11" s="32">
        <v>2</v>
      </c>
      <c r="G11" s="32">
        <v>2</v>
      </c>
      <c r="H11" s="33">
        <f t="shared" si="1"/>
        <v>12</v>
      </c>
      <c r="I11" s="167">
        <f>12+2</f>
        <v>14</v>
      </c>
      <c r="J11" s="35">
        <f t="shared" si="5"/>
        <v>0</v>
      </c>
      <c r="K11" s="168">
        <v>9</v>
      </c>
      <c r="L11" s="37">
        <v>0</v>
      </c>
      <c r="M11" s="38">
        <v>2</v>
      </c>
      <c r="N11" s="92">
        <v>2</v>
      </c>
      <c r="O11" s="108">
        <v>1</v>
      </c>
      <c r="P11" s="178">
        <v>0</v>
      </c>
      <c r="Q11" s="179">
        <v>0</v>
      </c>
      <c r="R11" s="213">
        <v>0</v>
      </c>
      <c r="S11" s="214"/>
      <c r="T11" s="214"/>
      <c r="U11" s="214"/>
      <c r="V11" s="214"/>
      <c r="W11" s="46" t="s">
        <v>18</v>
      </c>
      <c r="X11" s="154"/>
      <c r="Y11" s="155" t="s">
        <v>51</v>
      </c>
      <c r="Z11" s="156"/>
      <c r="AA11" s="157">
        <f t="shared" si="2"/>
        <v>0</v>
      </c>
      <c r="AB11" s="158"/>
      <c r="AC11" s="159" t="s">
        <v>51</v>
      </c>
      <c r="AD11" s="160"/>
      <c r="AE11" s="161">
        <f t="shared" si="3"/>
        <v>0</v>
      </c>
      <c r="AF11" s="162"/>
      <c r="AG11" s="163" t="s">
        <v>51</v>
      </c>
      <c r="AH11" s="164"/>
      <c r="AI11" s="165">
        <f t="shared" si="4"/>
        <v>0</v>
      </c>
    </row>
    <row r="12" spans="1:35" s="40" customFormat="1" ht="26.25" customHeight="1">
      <c r="A12" s="27">
        <v>4.1666666666666664E-2</v>
      </c>
      <c r="B12" s="166" t="s">
        <v>61</v>
      </c>
      <c r="C12" s="29">
        <v>4095</v>
      </c>
      <c r="D12" s="30">
        <v>4110</v>
      </c>
      <c r="E12" s="31">
        <f t="shared" si="0"/>
        <v>16</v>
      </c>
      <c r="F12" s="32">
        <v>1</v>
      </c>
      <c r="G12" s="32">
        <v>0</v>
      </c>
      <c r="H12" s="33">
        <f t="shared" si="1"/>
        <v>15</v>
      </c>
      <c r="I12" s="167">
        <f>15+0</f>
        <v>15</v>
      </c>
      <c r="J12" s="35">
        <f t="shared" si="5"/>
        <v>1</v>
      </c>
      <c r="K12" s="168">
        <v>8</v>
      </c>
      <c r="L12" s="37">
        <v>0</v>
      </c>
      <c r="M12" s="38">
        <v>2</v>
      </c>
      <c r="N12" s="92">
        <v>4</v>
      </c>
      <c r="O12" s="108">
        <v>0</v>
      </c>
      <c r="P12" s="178">
        <v>1</v>
      </c>
      <c r="Q12" s="179">
        <v>1</v>
      </c>
      <c r="R12" s="213">
        <v>0</v>
      </c>
      <c r="S12" s="214"/>
      <c r="T12" s="214"/>
      <c r="U12" s="214"/>
      <c r="V12" s="214"/>
      <c r="W12" s="46" t="s">
        <v>18</v>
      </c>
      <c r="X12" s="154"/>
      <c r="Y12" s="155" t="s">
        <v>51</v>
      </c>
      <c r="Z12" s="156"/>
      <c r="AA12" s="157">
        <f t="shared" si="2"/>
        <v>0</v>
      </c>
      <c r="AB12" s="158"/>
      <c r="AC12" s="159" t="s">
        <v>51</v>
      </c>
      <c r="AD12" s="160"/>
      <c r="AE12" s="161">
        <f t="shared" si="3"/>
        <v>0</v>
      </c>
      <c r="AF12" s="162"/>
      <c r="AG12" s="163" t="s">
        <v>51</v>
      </c>
      <c r="AH12" s="164"/>
      <c r="AI12" s="165">
        <f t="shared" si="4"/>
        <v>0</v>
      </c>
    </row>
    <row r="13" spans="1:35" s="40" customFormat="1" ht="26.25" customHeight="1">
      <c r="A13" s="27">
        <v>5.2083333333333336E-2</v>
      </c>
      <c r="B13" s="166" t="s">
        <v>112</v>
      </c>
      <c r="C13" s="29">
        <v>4111</v>
      </c>
      <c r="D13" s="30">
        <v>4116</v>
      </c>
      <c r="E13" s="31">
        <f t="shared" si="0"/>
        <v>6</v>
      </c>
      <c r="F13" s="32">
        <v>0</v>
      </c>
      <c r="G13" s="32">
        <v>0</v>
      </c>
      <c r="H13" s="33">
        <f t="shared" si="1"/>
        <v>6</v>
      </c>
      <c r="I13" s="167">
        <f>6+0</f>
        <v>6</v>
      </c>
      <c r="J13" s="35">
        <f t="shared" si="5"/>
        <v>1</v>
      </c>
      <c r="K13" s="168">
        <v>3</v>
      </c>
      <c r="L13" s="37">
        <v>0</v>
      </c>
      <c r="M13" s="38">
        <v>2</v>
      </c>
      <c r="N13" s="92">
        <v>1</v>
      </c>
      <c r="O13" s="108">
        <v>0</v>
      </c>
      <c r="P13" s="178">
        <v>1</v>
      </c>
      <c r="Q13" s="179">
        <v>0</v>
      </c>
      <c r="R13" s="213">
        <v>0</v>
      </c>
      <c r="S13" s="214"/>
      <c r="T13" s="214"/>
      <c r="U13" s="214"/>
      <c r="V13" s="214"/>
      <c r="W13" s="46" t="s">
        <v>18</v>
      </c>
      <c r="X13" s="154"/>
      <c r="Y13" s="155" t="s">
        <v>51</v>
      </c>
      <c r="Z13" s="156"/>
      <c r="AA13" s="157">
        <f t="shared" si="2"/>
        <v>0</v>
      </c>
      <c r="AB13" s="158"/>
      <c r="AC13" s="159" t="s">
        <v>51</v>
      </c>
      <c r="AD13" s="160"/>
      <c r="AE13" s="161">
        <f t="shared" si="3"/>
        <v>0</v>
      </c>
      <c r="AF13" s="162"/>
      <c r="AG13" s="163" t="s">
        <v>51</v>
      </c>
      <c r="AH13" s="164"/>
      <c r="AI13" s="165">
        <f t="shared" si="4"/>
        <v>0</v>
      </c>
    </row>
    <row r="14" spans="1:35" s="40" customFormat="1" ht="26.25" customHeight="1">
      <c r="A14" s="27">
        <v>6.25E-2</v>
      </c>
      <c r="B14" s="166" t="s">
        <v>56</v>
      </c>
      <c r="C14" s="29">
        <v>4117</v>
      </c>
      <c r="D14" s="30">
        <v>4128</v>
      </c>
      <c r="E14" s="31">
        <f t="shared" si="0"/>
        <v>12</v>
      </c>
      <c r="F14" s="32">
        <v>0</v>
      </c>
      <c r="G14" s="32">
        <v>0</v>
      </c>
      <c r="H14" s="33">
        <f t="shared" si="1"/>
        <v>12</v>
      </c>
      <c r="I14" s="167">
        <f>12+0</f>
        <v>12</v>
      </c>
      <c r="J14" s="35">
        <f t="shared" si="5"/>
        <v>0</v>
      </c>
      <c r="K14" s="168">
        <v>5</v>
      </c>
      <c r="L14" s="37">
        <v>0</v>
      </c>
      <c r="M14" s="38">
        <v>4</v>
      </c>
      <c r="N14" s="92">
        <v>3</v>
      </c>
      <c r="O14" s="108">
        <v>0</v>
      </c>
      <c r="P14" s="178">
        <v>0</v>
      </c>
      <c r="Q14" s="179">
        <v>0</v>
      </c>
      <c r="R14" s="213">
        <v>0</v>
      </c>
      <c r="S14" s="214"/>
      <c r="T14" s="214"/>
      <c r="U14" s="214"/>
      <c r="V14" s="214"/>
      <c r="W14" s="46" t="s">
        <v>18</v>
      </c>
      <c r="X14" s="154"/>
      <c r="Y14" s="155" t="s">
        <v>51</v>
      </c>
      <c r="Z14" s="156"/>
      <c r="AA14" s="157">
        <f t="shared" si="2"/>
        <v>0</v>
      </c>
      <c r="AB14" s="158"/>
      <c r="AC14" s="159" t="s">
        <v>51</v>
      </c>
      <c r="AD14" s="160"/>
      <c r="AE14" s="161">
        <f t="shared" si="3"/>
        <v>0</v>
      </c>
      <c r="AF14" s="162"/>
      <c r="AG14" s="163" t="s">
        <v>51</v>
      </c>
      <c r="AH14" s="164"/>
      <c r="AI14" s="165">
        <f t="shared" si="4"/>
        <v>0</v>
      </c>
    </row>
    <row r="15" spans="1:35" s="40" customFormat="1" ht="39" customHeight="1">
      <c r="A15" s="152">
        <v>6.25E-2</v>
      </c>
      <c r="B15" s="153" t="s">
        <v>102</v>
      </c>
      <c r="C15" s="43" t="s">
        <v>115</v>
      </c>
      <c r="D15" s="44" t="s">
        <v>115</v>
      </c>
      <c r="E15" s="31" t="s">
        <v>18</v>
      </c>
      <c r="F15" s="45" t="s">
        <v>18</v>
      </c>
      <c r="G15" s="46" t="s">
        <v>18</v>
      </c>
      <c r="H15" s="33" t="s">
        <v>18</v>
      </c>
      <c r="I15" s="47" t="s">
        <v>18</v>
      </c>
      <c r="J15" s="35" t="s">
        <v>18</v>
      </c>
      <c r="K15" s="48" t="s">
        <v>18</v>
      </c>
      <c r="L15" s="49" t="s">
        <v>18</v>
      </c>
      <c r="M15" s="50" t="s">
        <v>18</v>
      </c>
      <c r="N15" s="93" t="s">
        <v>18</v>
      </c>
      <c r="O15" s="104" t="s">
        <v>18</v>
      </c>
      <c r="P15" s="49" t="s">
        <v>18</v>
      </c>
      <c r="Q15" s="51" t="s">
        <v>18</v>
      </c>
      <c r="R15" s="252" t="s">
        <v>125</v>
      </c>
      <c r="S15" s="253"/>
      <c r="T15" s="253"/>
      <c r="U15" s="253"/>
      <c r="V15" s="253"/>
      <c r="W15" s="46" t="s">
        <v>18</v>
      </c>
      <c r="X15" s="154"/>
      <c r="Y15" s="155" t="s">
        <v>51</v>
      </c>
      <c r="Z15" s="156"/>
      <c r="AA15" s="157">
        <f t="shared" si="2"/>
        <v>0</v>
      </c>
      <c r="AB15" s="158"/>
      <c r="AC15" s="159" t="s">
        <v>51</v>
      </c>
      <c r="AD15" s="160"/>
      <c r="AE15" s="161">
        <f t="shared" si="3"/>
        <v>0</v>
      </c>
      <c r="AF15" s="162"/>
      <c r="AG15" s="163" t="s">
        <v>51</v>
      </c>
      <c r="AH15" s="164"/>
      <c r="AI15" s="165">
        <f t="shared" si="4"/>
        <v>0</v>
      </c>
    </row>
    <row r="16" spans="1:35" s="40" customFormat="1" ht="26.25" customHeight="1">
      <c r="A16" s="27">
        <v>8.3333333333333329E-2</v>
      </c>
      <c r="B16" s="166" t="s">
        <v>116</v>
      </c>
      <c r="C16" s="29">
        <v>4131</v>
      </c>
      <c r="D16" s="30">
        <v>4147</v>
      </c>
      <c r="E16" s="31">
        <f t="shared" si="0"/>
        <v>17</v>
      </c>
      <c r="F16" s="32">
        <v>0</v>
      </c>
      <c r="G16" s="32">
        <v>1</v>
      </c>
      <c r="H16" s="33">
        <f t="shared" si="1"/>
        <v>16</v>
      </c>
      <c r="I16" s="167">
        <f>16+1</f>
        <v>17</v>
      </c>
      <c r="J16" s="35">
        <f t="shared" si="5"/>
        <v>1</v>
      </c>
      <c r="K16" s="168">
        <v>8</v>
      </c>
      <c r="L16" s="37">
        <v>0</v>
      </c>
      <c r="M16" s="38">
        <v>4</v>
      </c>
      <c r="N16" s="92">
        <v>5</v>
      </c>
      <c r="O16" s="108">
        <v>0</v>
      </c>
      <c r="P16" s="178">
        <v>1</v>
      </c>
      <c r="Q16" s="179">
        <v>0</v>
      </c>
      <c r="R16" s="213">
        <v>0</v>
      </c>
      <c r="S16" s="214"/>
      <c r="T16" s="214"/>
      <c r="U16" s="214"/>
      <c r="V16" s="214"/>
      <c r="W16" s="46" t="s">
        <v>18</v>
      </c>
      <c r="X16" s="154"/>
      <c r="Y16" s="155" t="s">
        <v>51</v>
      </c>
      <c r="Z16" s="156"/>
      <c r="AA16" s="157">
        <f t="shared" si="2"/>
        <v>0</v>
      </c>
      <c r="AB16" s="158"/>
      <c r="AC16" s="159" t="s">
        <v>51</v>
      </c>
      <c r="AD16" s="160"/>
      <c r="AE16" s="161">
        <f t="shared" si="3"/>
        <v>0</v>
      </c>
      <c r="AF16" s="162"/>
      <c r="AG16" s="163" t="s">
        <v>51</v>
      </c>
      <c r="AH16" s="164"/>
      <c r="AI16" s="165">
        <f t="shared" si="4"/>
        <v>0</v>
      </c>
    </row>
    <row r="17" spans="1:35" s="40" customFormat="1" ht="26.25" customHeight="1">
      <c r="A17" s="27">
        <v>0.10416666666666667</v>
      </c>
      <c r="B17" s="166" t="s">
        <v>84</v>
      </c>
      <c r="C17" s="29">
        <v>4148</v>
      </c>
      <c r="D17" s="30">
        <v>4157</v>
      </c>
      <c r="E17" s="31">
        <f t="shared" si="0"/>
        <v>10</v>
      </c>
      <c r="F17" s="32">
        <v>0</v>
      </c>
      <c r="G17" s="32">
        <v>0</v>
      </c>
      <c r="H17" s="33">
        <f t="shared" si="1"/>
        <v>10</v>
      </c>
      <c r="I17" s="167">
        <f>10+0</f>
        <v>10</v>
      </c>
      <c r="J17" s="35">
        <f t="shared" si="5"/>
        <v>1</v>
      </c>
      <c r="K17" s="168">
        <v>2</v>
      </c>
      <c r="L17" s="37">
        <v>9</v>
      </c>
      <c r="M17" s="38">
        <v>0</v>
      </c>
      <c r="N17" s="92">
        <v>0</v>
      </c>
      <c r="O17" s="108">
        <v>0</v>
      </c>
      <c r="P17" s="178">
        <v>0</v>
      </c>
      <c r="Q17" s="179">
        <v>0</v>
      </c>
      <c r="R17" s="213" t="s">
        <v>126</v>
      </c>
      <c r="S17" s="214"/>
      <c r="T17" s="214"/>
      <c r="U17" s="214"/>
      <c r="V17" s="214"/>
      <c r="W17" s="46" t="s">
        <v>18</v>
      </c>
      <c r="X17" s="154"/>
      <c r="Y17" s="155" t="s">
        <v>51</v>
      </c>
      <c r="Z17" s="156"/>
      <c r="AA17" s="157">
        <f t="shared" si="2"/>
        <v>0</v>
      </c>
      <c r="AB17" s="158"/>
      <c r="AC17" s="159" t="s">
        <v>51</v>
      </c>
      <c r="AD17" s="160"/>
      <c r="AE17" s="161">
        <f t="shared" si="3"/>
        <v>0</v>
      </c>
      <c r="AF17" s="162"/>
      <c r="AG17" s="163" t="s">
        <v>51</v>
      </c>
      <c r="AH17" s="164"/>
      <c r="AI17" s="165">
        <f t="shared" si="4"/>
        <v>0</v>
      </c>
    </row>
    <row r="18" spans="1:35" s="40" customFormat="1" ht="26.25" customHeight="1">
      <c r="A18" s="27">
        <v>0.125</v>
      </c>
      <c r="B18" s="166" t="s">
        <v>61</v>
      </c>
      <c r="C18" s="29">
        <v>4158</v>
      </c>
      <c r="D18" s="30">
        <v>4175</v>
      </c>
      <c r="E18" s="31">
        <f t="shared" si="0"/>
        <v>18</v>
      </c>
      <c r="F18" s="32">
        <v>1</v>
      </c>
      <c r="G18" s="32">
        <v>3</v>
      </c>
      <c r="H18" s="33">
        <f t="shared" si="1"/>
        <v>14</v>
      </c>
      <c r="I18" s="167">
        <f>14+3</f>
        <v>17</v>
      </c>
      <c r="J18" s="35">
        <f t="shared" si="5"/>
        <v>0</v>
      </c>
      <c r="K18" s="168">
        <v>6</v>
      </c>
      <c r="L18" s="37">
        <v>7</v>
      </c>
      <c r="M18" s="38">
        <v>0</v>
      </c>
      <c r="N18" s="92">
        <v>1</v>
      </c>
      <c r="O18" s="108">
        <v>2</v>
      </c>
      <c r="P18" s="178">
        <v>0</v>
      </c>
      <c r="Q18" s="179">
        <v>1</v>
      </c>
      <c r="R18" s="213" t="s">
        <v>127</v>
      </c>
      <c r="S18" s="214"/>
      <c r="T18" s="214"/>
      <c r="U18" s="214"/>
      <c r="V18" s="214"/>
      <c r="W18" s="46" t="s">
        <v>18</v>
      </c>
      <c r="X18" s="154"/>
      <c r="Y18" s="155" t="s">
        <v>51</v>
      </c>
      <c r="Z18" s="156"/>
      <c r="AA18" s="157">
        <f t="shared" si="2"/>
        <v>0</v>
      </c>
      <c r="AB18" s="158"/>
      <c r="AC18" s="159" t="s">
        <v>51</v>
      </c>
      <c r="AD18" s="160"/>
      <c r="AE18" s="161">
        <f t="shared" si="3"/>
        <v>0</v>
      </c>
      <c r="AF18" s="162"/>
      <c r="AG18" s="163" t="s">
        <v>51</v>
      </c>
      <c r="AH18" s="164"/>
      <c r="AI18" s="165">
        <f t="shared" si="4"/>
        <v>0</v>
      </c>
    </row>
    <row r="19" spans="1:35" s="40" customFormat="1" ht="26.25" customHeight="1">
      <c r="A19" s="27">
        <v>0.14583333333333334</v>
      </c>
      <c r="B19" s="166" t="s">
        <v>113</v>
      </c>
      <c r="C19" s="29">
        <v>4176</v>
      </c>
      <c r="D19" s="30">
        <v>4187</v>
      </c>
      <c r="E19" s="31">
        <f t="shared" si="0"/>
        <v>12</v>
      </c>
      <c r="F19" s="32">
        <v>0</v>
      </c>
      <c r="G19" s="32">
        <v>1</v>
      </c>
      <c r="H19" s="33">
        <f t="shared" si="1"/>
        <v>11</v>
      </c>
      <c r="I19" s="167">
        <f>11+1</f>
        <v>12</v>
      </c>
      <c r="J19" s="35">
        <f t="shared" si="5"/>
        <v>1</v>
      </c>
      <c r="K19" s="168">
        <v>2</v>
      </c>
      <c r="L19" s="37">
        <v>4</v>
      </c>
      <c r="M19" s="38">
        <v>0</v>
      </c>
      <c r="N19" s="92">
        <v>5</v>
      </c>
      <c r="O19" s="108">
        <v>1</v>
      </c>
      <c r="P19" s="178">
        <v>0</v>
      </c>
      <c r="Q19" s="179">
        <v>1</v>
      </c>
      <c r="R19" s="213" t="s">
        <v>128</v>
      </c>
      <c r="S19" s="214"/>
      <c r="T19" s="214"/>
      <c r="U19" s="214"/>
      <c r="V19" s="214"/>
      <c r="W19" s="46" t="s">
        <v>18</v>
      </c>
      <c r="X19" s="154"/>
      <c r="Y19" s="155" t="s">
        <v>51</v>
      </c>
      <c r="Z19" s="156"/>
      <c r="AA19" s="157">
        <f t="shared" si="2"/>
        <v>0</v>
      </c>
      <c r="AB19" s="158"/>
      <c r="AC19" s="159" t="s">
        <v>51</v>
      </c>
      <c r="AD19" s="160"/>
      <c r="AE19" s="161">
        <f t="shared" si="3"/>
        <v>0</v>
      </c>
      <c r="AF19" s="162"/>
      <c r="AG19" s="163" t="s">
        <v>51</v>
      </c>
      <c r="AH19" s="164"/>
      <c r="AI19" s="165">
        <f t="shared" si="4"/>
        <v>0</v>
      </c>
    </row>
    <row r="20" spans="1:35" s="40" customFormat="1" ht="26.25" customHeight="1">
      <c r="A20" s="27">
        <v>0.16666666666666666</v>
      </c>
      <c r="B20" s="166" t="s">
        <v>103</v>
      </c>
      <c r="C20" s="184"/>
      <c r="D20" s="185"/>
      <c r="E20" s="31">
        <f t="shared" si="0"/>
        <v>0</v>
      </c>
      <c r="F20" s="32">
        <v>0</v>
      </c>
      <c r="G20" s="32">
        <v>0</v>
      </c>
      <c r="H20" s="33">
        <f t="shared" si="1"/>
        <v>0</v>
      </c>
      <c r="I20" s="167" t="s">
        <v>18</v>
      </c>
      <c r="J20" s="35" t="e">
        <f t="shared" si="5"/>
        <v>#VALUE!</v>
      </c>
      <c r="K20" s="168">
        <v>0</v>
      </c>
      <c r="L20" s="186">
        <v>0</v>
      </c>
      <c r="M20" s="187">
        <v>0</v>
      </c>
      <c r="N20" s="188">
        <v>0</v>
      </c>
      <c r="O20" s="189">
        <v>0</v>
      </c>
      <c r="P20" s="190">
        <v>0</v>
      </c>
      <c r="Q20" s="191">
        <v>0</v>
      </c>
      <c r="R20" s="213" t="s">
        <v>129</v>
      </c>
      <c r="S20" s="214"/>
      <c r="T20" s="214"/>
      <c r="U20" s="214"/>
      <c r="V20" s="214"/>
      <c r="W20" s="46" t="s">
        <v>18</v>
      </c>
      <c r="X20" s="154"/>
      <c r="Y20" s="155" t="s">
        <v>51</v>
      </c>
      <c r="Z20" s="156"/>
      <c r="AA20" s="157">
        <f t="shared" si="2"/>
        <v>0</v>
      </c>
      <c r="AB20" s="158"/>
      <c r="AC20" s="159" t="s">
        <v>51</v>
      </c>
      <c r="AD20" s="160"/>
      <c r="AE20" s="161">
        <f t="shared" si="3"/>
        <v>0</v>
      </c>
      <c r="AF20" s="162"/>
      <c r="AG20" s="163" t="s">
        <v>51</v>
      </c>
      <c r="AH20" s="164"/>
      <c r="AI20" s="165">
        <f t="shared" si="4"/>
        <v>0</v>
      </c>
    </row>
    <row r="21" spans="1:35" s="40" customFormat="1" ht="26.25" customHeight="1">
      <c r="A21" s="27">
        <v>0.1875</v>
      </c>
      <c r="B21" s="166" t="s">
        <v>84</v>
      </c>
      <c r="C21" s="184"/>
      <c r="D21" s="185"/>
      <c r="E21" s="31">
        <f t="shared" si="0"/>
        <v>0</v>
      </c>
      <c r="F21" s="32">
        <v>0</v>
      </c>
      <c r="G21" s="32">
        <v>0</v>
      </c>
      <c r="H21" s="33">
        <f t="shared" si="1"/>
        <v>0</v>
      </c>
      <c r="I21" s="167" t="s">
        <v>18</v>
      </c>
      <c r="J21" s="35" t="e">
        <f t="shared" si="5"/>
        <v>#VALUE!</v>
      </c>
      <c r="K21" s="168">
        <v>0</v>
      </c>
      <c r="L21" s="186">
        <v>0</v>
      </c>
      <c r="M21" s="187">
        <v>0</v>
      </c>
      <c r="N21" s="188">
        <v>0</v>
      </c>
      <c r="O21" s="189">
        <v>0</v>
      </c>
      <c r="P21" s="190">
        <v>0</v>
      </c>
      <c r="Q21" s="191">
        <v>0</v>
      </c>
      <c r="R21" s="213" t="s">
        <v>129</v>
      </c>
      <c r="S21" s="214"/>
      <c r="T21" s="214"/>
      <c r="U21" s="214"/>
      <c r="V21" s="214"/>
      <c r="W21" s="46" t="s">
        <v>18</v>
      </c>
      <c r="X21" s="154"/>
      <c r="Y21" s="155" t="s">
        <v>51</v>
      </c>
      <c r="Z21" s="156"/>
      <c r="AA21" s="157">
        <f t="shared" si="2"/>
        <v>0</v>
      </c>
      <c r="AB21" s="158"/>
      <c r="AC21" s="159" t="s">
        <v>51</v>
      </c>
      <c r="AD21" s="160"/>
      <c r="AE21" s="161">
        <f t="shared" si="3"/>
        <v>0</v>
      </c>
      <c r="AF21" s="162"/>
      <c r="AG21" s="163" t="s">
        <v>51</v>
      </c>
      <c r="AH21" s="164"/>
      <c r="AI21" s="165">
        <f t="shared" si="4"/>
        <v>0</v>
      </c>
    </row>
    <row r="22" spans="1:35" s="40" customFormat="1" ht="26.25" hidden="1" customHeight="1">
      <c r="A22" s="27"/>
      <c r="B22" s="28"/>
      <c r="C22" s="29"/>
      <c r="D22" s="30"/>
      <c r="E22" s="31">
        <f t="shared" ref="E22:E57" si="6">IF(ISBLANK(D22),0,(D22-C22+1))</f>
        <v>0</v>
      </c>
      <c r="F22" s="32"/>
      <c r="G22" s="32"/>
      <c r="H22" s="33">
        <f t="shared" ref="H22:H24" si="7">E22-G22-F22</f>
        <v>0</v>
      </c>
      <c r="I22" s="34"/>
      <c r="J22" s="35">
        <f t="shared" ref="J22:J58" si="8">IF(ISBLANK(I22),-90,(-((I22)-(SUM(L22:Q22,K22)))))</f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6" t="s">
        <v>18</v>
      </c>
      <c r="X22" s="154"/>
      <c r="Y22" s="155" t="s">
        <v>51</v>
      </c>
      <c r="Z22" s="156"/>
      <c r="AA22" s="157">
        <f t="shared" ref="AA22:AA36" si="9">X22+Z22</f>
        <v>0</v>
      </c>
      <c r="AB22" s="158"/>
      <c r="AC22" s="159" t="s">
        <v>51</v>
      </c>
      <c r="AD22" s="160"/>
      <c r="AE22" s="161">
        <f t="shared" ref="AE22:AE56" si="10">AB22+AD22</f>
        <v>0</v>
      </c>
      <c r="AF22" s="162"/>
      <c r="AG22" s="163" t="s">
        <v>51</v>
      </c>
      <c r="AH22" s="164"/>
      <c r="AI22" s="165">
        <f t="shared" ref="AI22:AI56" si="11">AF22+AH22</f>
        <v>0</v>
      </c>
    </row>
    <row r="23" spans="1:35" s="40" customFormat="1" ht="26.25" hidden="1" customHeight="1">
      <c r="A23" s="27"/>
      <c r="B23" s="28"/>
      <c r="C23" s="29"/>
      <c r="D23" s="30"/>
      <c r="E23" s="31">
        <f t="shared" si="6"/>
        <v>0</v>
      </c>
      <c r="F23" s="32"/>
      <c r="G23" s="32"/>
      <c r="H23" s="33">
        <f t="shared" si="7"/>
        <v>0</v>
      </c>
      <c r="I23" s="34"/>
      <c r="J23" s="35">
        <f t="shared" si="8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6" t="s">
        <v>18</v>
      </c>
      <c r="X23" s="154"/>
      <c r="Y23" s="155" t="s">
        <v>51</v>
      </c>
      <c r="Z23" s="156"/>
      <c r="AA23" s="157">
        <f t="shared" si="9"/>
        <v>0</v>
      </c>
      <c r="AB23" s="158"/>
      <c r="AC23" s="159" t="s">
        <v>51</v>
      </c>
      <c r="AD23" s="160"/>
      <c r="AE23" s="161">
        <f t="shared" si="10"/>
        <v>0</v>
      </c>
      <c r="AF23" s="162"/>
      <c r="AG23" s="163" t="s">
        <v>51</v>
      </c>
      <c r="AH23" s="164"/>
      <c r="AI23" s="165">
        <f t="shared" si="11"/>
        <v>0</v>
      </c>
    </row>
    <row r="24" spans="1:35" s="40" customFormat="1" ht="26.25" hidden="1" customHeight="1">
      <c r="A24" s="27"/>
      <c r="B24" s="28"/>
      <c r="C24" s="29"/>
      <c r="D24" s="30"/>
      <c r="E24" s="31">
        <f t="shared" si="6"/>
        <v>0</v>
      </c>
      <c r="F24" s="32"/>
      <c r="G24" s="32"/>
      <c r="H24" s="33">
        <f t="shared" si="7"/>
        <v>0</v>
      </c>
      <c r="I24" s="34"/>
      <c r="J24" s="35">
        <f t="shared" si="8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6" t="s">
        <v>18</v>
      </c>
      <c r="X24" s="154"/>
      <c r="Y24" s="155" t="s">
        <v>51</v>
      </c>
      <c r="Z24" s="156"/>
      <c r="AA24" s="157">
        <f t="shared" si="9"/>
        <v>0</v>
      </c>
      <c r="AB24" s="158"/>
      <c r="AC24" s="159" t="s">
        <v>51</v>
      </c>
      <c r="AD24" s="160"/>
      <c r="AE24" s="161">
        <f t="shared" si="10"/>
        <v>0</v>
      </c>
      <c r="AF24" s="162"/>
      <c r="AG24" s="163" t="s">
        <v>51</v>
      </c>
      <c r="AH24" s="164"/>
      <c r="AI24" s="165">
        <f t="shared" si="11"/>
        <v>0</v>
      </c>
    </row>
    <row r="25" spans="1:35" s="40" customFormat="1" ht="26.25" hidden="1" customHeight="1">
      <c r="A25" s="27"/>
      <c r="B25" s="28"/>
      <c r="C25" s="29"/>
      <c r="D25" s="30"/>
      <c r="E25" s="31">
        <f t="shared" si="6"/>
        <v>0</v>
      </c>
      <c r="F25" s="32"/>
      <c r="G25" s="32"/>
      <c r="H25" s="33">
        <f>E25-G25-F25</f>
        <v>0</v>
      </c>
      <c r="I25" s="34"/>
      <c r="J25" s="35">
        <f t="shared" si="8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6" t="s">
        <v>18</v>
      </c>
      <c r="X25" s="154"/>
      <c r="Y25" s="155" t="s">
        <v>51</v>
      </c>
      <c r="Z25" s="156"/>
      <c r="AA25" s="157">
        <f t="shared" si="9"/>
        <v>0</v>
      </c>
      <c r="AB25" s="158"/>
      <c r="AC25" s="159" t="s">
        <v>51</v>
      </c>
      <c r="AD25" s="160"/>
      <c r="AE25" s="161">
        <f t="shared" si="10"/>
        <v>0</v>
      </c>
      <c r="AF25" s="162"/>
      <c r="AG25" s="163" t="s">
        <v>51</v>
      </c>
      <c r="AH25" s="164"/>
      <c r="AI25" s="165">
        <f t="shared" si="11"/>
        <v>0</v>
      </c>
    </row>
    <row r="26" spans="1:35" s="40" customFormat="1" ht="26.25" hidden="1" customHeight="1">
      <c r="A26" s="27"/>
      <c r="B26" s="28"/>
      <c r="C26" s="29"/>
      <c r="D26" s="30"/>
      <c r="E26" s="31">
        <f t="shared" si="6"/>
        <v>0</v>
      </c>
      <c r="F26" s="32"/>
      <c r="G26" s="32"/>
      <c r="H26" s="33">
        <f t="shared" ref="H26:H32" si="12">E26-G26-F26</f>
        <v>0</v>
      </c>
      <c r="I26" s="34"/>
      <c r="J26" s="35">
        <f t="shared" si="8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6" t="s">
        <v>18</v>
      </c>
      <c r="X26" s="154"/>
      <c r="Y26" s="155" t="s">
        <v>51</v>
      </c>
      <c r="Z26" s="156"/>
      <c r="AA26" s="157">
        <f t="shared" si="9"/>
        <v>0</v>
      </c>
      <c r="AB26" s="158"/>
      <c r="AC26" s="159" t="s">
        <v>51</v>
      </c>
      <c r="AD26" s="160"/>
      <c r="AE26" s="161">
        <f t="shared" si="10"/>
        <v>0</v>
      </c>
      <c r="AF26" s="162"/>
      <c r="AG26" s="163" t="s">
        <v>51</v>
      </c>
      <c r="AH26" s="164"/>
      <c r="AI26" s="165">
        <f t="shared" si="11"/>
        <v>0</v>
      </c>
    </row>
    <row r="27" spans="1:35" s="40" customFormat="1" ht="26.25" hidden="1" customHeight="1">
      <c r="A27" s="27"/>
      <c r="B27" s="28"/>
      <c r="C27" s="29"/>
      <c r="D27" s="30"/>
      <c r="E27" s="31">
        <f t="shared" si="6"/>
        <v>0</v>
      </c>
      <c r="F27" s="32"/>
      <c r="G27" s="32"/>
      <c r="H27" s="33">
        <f t="shared" si="12"/>
        <v>0</v>
      </c>
      <c r="I27" s="34"/>
      <c r="J27" s="35">
        <f t="shared" si="8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6" t="s">
        <v>18</v>
      </c>
      <c r="X27" s="154"/>
      <c r="Y27" s="155" t="s">
        <v>51</v>
      </c>
      <c r="Z27" s="156"/>
      <c r="AA27" s="157">
        <f t="shared" si="9"/>
        <v>0</v>
      </c>
      <c r="AB27" s="158"/>
      <c r="AC27" s="159" t="s">
        <v>51</v>
      </c>
      <c r="AD27" s="160"/>
      <c r="AE27" s="161">
        <f t="shared" si="10"/>
        <v>0</v>
      </c>
      <c r="AF27" s="162"/>
      <c r="AG27" s="163" t="s">
        <v>51</v>
      </c>
      <c r="AH27" s="164"/>
      <c r="AI27" s="165">
        <f t="shared" si="11"/>
        <v>0</v>
      </c>
    </row>
    <row r="28" spans="1:35" s="40" customFormat="1" ht="26.25" hidden="1" customHeight="1">
      <c r="A28" s="27"/>
      <c r="B28" s="28"/>
      <c r="C28" s="29"/>
      <c r="D28" s="30"/>
      <c r="E28" s="31">
        <f t="shared" si="6"/>
        <v>0</v>
      </c>
      <c r="F28" s="32"/>
      <c r="G28" s="32"/>
      <c r="H28" s="33">
        <f t="shared" si="12"/>
        <v>0</v>
      </c>
      <c r="I28" s="34"/>
      <c r="J28" s="35">
        <f t="shared" si="8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6" t="s">
        <v>18</v>
      </c>
      <c r="X28" s="154"/>
      <c r="Y28" s="155" t="s">
        <v>51</v>
      </c>
      <c r="Z28" s="156"/>
      <c r="AA28" s="157">
        <f t="shared" si="9"/>
        <v>0</v>
      </c>
      <c r="AB28" s="158"/>
      <c r="AC28" s="159" t="s">
        <v>51</v>
      </c>
      <c r="AD28" s="160"/>
      <c r="AE28" s="161">
        <f t="shared" si="10"/>
        <v>0</v>
      </c>
      <c r="AF28" s="162"/>
      <c r="AG28" s="163" t="s">
        <v>51</v>
      </c>
      <c r="AH28" s="164"/>
      <c r="AI28" s="165">
        <f t="shared" si="11"/>
        <v>0</v>
      </c>
    </row>
    <row r="29" spans="1:35" s="40" customFormat="1" ht="26.25" hidden="1" customHeight="1">
      <c r="A29" s="27"/>
      <c r="B29" s="28"/>
      <c r="C29" s="29"/>
      <c r="D29" s="30"/>
      <c r="E29" s="31">
        <f t="shared" si="6"/>
        <v>0</v>
      </c>
      <c r="F29" s="32"/>
      <c r="G29" s="32"/>
      <c r="H29" s="33">
        <f t="shared" si="12"/>
        <v>0</v>
      </c>
      <c r="I29" s="34"/>
      <c r="J29" s="35">
        <f t="shared" si="8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6" t="s">
        <v>18</v>
      </c>
      <c r="X29" s="154"/>
      <c r="Y29" s="155" t="s">
        <v>51</v>
      </c>
      <c r="Z29" s="156"/>
      <c r="AA29" s="157">
        <f t="shared" si="9"/>
        <v>0</v>
      </c>
      <c r="AB29" s="158"/>
      <c r="AC29" s="159" t="s">
        <v>51</v>
      </c>
      <c r="AD29" s="160"/>
      <c r="AE29" s="161">
        <f t="shared" si="10"/>
        <v>0</v>
      </c>
      <c r="AF29" s="162"/>
      <c r="AG29" s="163" t="s">
        <v>51</v>
      </c>
      <c r="AH29" s="164"/>
      <c r="AI29" s="165">
        <f t="shared" si="11"/>
        <v>0</v>
      </c>
    </row>
    <row r="30" spans="1:35" s="40" customFormat="1" ht="26.25" hidden="1" customHeight="1">
      <c r="A30" s="27"/>
      <c r="B30" s="28"/>
      <c r="C30" s="29"/>
      <c r="D30" s="30"/>
      <c r="E30" s="31">
        <f t="shared" si="6"/>
        <v>0</v>
      </c>
      <c r="F30" s="32"/>
      <c r="G30" s="32"/>
      <c r="H30" s="33">
        <f t="shared" si="12"/>
        <v>0</v>
      </c>
      <c r="I30" s="34"/>
      <c r="J30" s="35">
        <f t="shared" si="8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6" t="s">
        <v>18</v>
      </c>
      <c r="X30" s="154"/>
      <c r="Y30" s="155" t="s">
        <v>51</v>
      </c>
      <c r="Z30" s="156"/>
      <c r="AA30" s="157">
        <f t="shared" si="9"/>
        <v>0</v>
      </c>
      <c r="AB30" s="158"/>
      <c r="AC30" s="159" t="s">
        <v>51</v>
      </c>
      <c r="AD30" s="160"/>
      <c r="AE30" s="161">
        <f t="shared" si="10"/>
        <v>0</v>
      </c>
      <c r="AF30" s="162"/>
      <c r="AG30" s="163" t="s">
        <v>51</v>
      </c>
      <c r="AH30" s="164"/>
      <c r="AI30" s="165">
        <f t="shared" si="11"/>
        <v>0</v>
      </c>
    </row>
    <row r="31" spans="1:35" s="40" customFormat="1" ht="26.25" hidden="1" customHeight="1">
      <c r="A31" s="27"/>
      <c r="B31" s="28"/>
      <c r="C31" s="29"/>
      <c r="D31" s="30"/>
      <c r="E31" s="31">
        <f t="shared" si="6"/>
        <v>0</v>
      </c>
      <c r="F31" s="32"/>
      <c r="G31" s="32"/>
      <c r="H31" s="33">
        <f t="shared" si="12"/>
        <v>0</v>
      </c>
      <c r="I31" s="34"/>
      <c r="J31" s="35">
        <f t="shared" si="8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6" t="s">
        <v>18</v>
      </c>
      <c r="X31" s="154"/>
      <c r="Y31" s="155" t="s">
        <v>51</v>
      </c>
      <c r="Z31" s="156"/>
      <c r="AA31" s="157">
        <f t="shared" si="9"/>
        <v>0</v>
      </c>
      <c r="AB31" s="158"/>
      <c r="AC31" s="159" t="s">
        <v>51</v>
      </c>
      <c r="AD31" s="160"/>
      <c r="AE31" s="161">
        <f t="shared" si="10"/>
        <v>0</v>
      </c>
      <c r="AF31" s="162"/>
      <c r="AG31" s="163" t="s">
        <v>51</v>
      </c>
      <c r="AH31" s="164"/>
      <c r="AI31" s="165">
        <f t="shared" si="11"/>
        <v>0</v>
      </c>
    </row>
    <row r="32" spans="1:35" s="40" customFormat="1" ht="26.25" hidden="1" customHeight="1">
      <c r="A32" s="27"/>
      <c r="B32" s="28"/>
      <c r="C32" s="29"/>
      <c r="D32" s="30"/>
      <c r="E32" s="31">
        <f t="shared" si="6"/>
        <v>0</v>
      </c>
      <c r="F32" s="32"/>
      <c r="G32" s="32"/>
      <c r="H32" s="33">
        <f t="shared" si="12"/>
        <v>0</v>
      </c>
      <c r="I32" s="34"/>
      <c r="J32" s="35">
        <f t="shared" si="8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6" t="s">
        <v>18</v>
      </c>
      <c r="X32" s="154"/>
      <c r="Y32" s="155" t="s">
        <v>51</v>
      </c>
      <c r="Z32" s="156"/>
      <c r="AA32" s="157">
        <f t="shared" si="9"/>
        <v>0</v>
      </c>
      <c r="AB32" s="158"/>
      <c r="AC32" s="159" t="s">
        <v>51</v>
      </c>
      <c r="AD32" s="160"/>
      <c r="AE32" s="161">
        <f t="shared" si="10"/>
        <v>0</v>
      </c>
      <c r="AF32" s="162"/>
      <c r="AG32" s="163" t="s">
        <v>51</v>
      </c>
      <c r="AH32" s="164"/>
      <c r="AI32" s="165">
        <f t="shared" si="11"/>
        <v>0</v>
      </c>
    </row>
    <row r="33" spans="1:35" s="40" customFormat="1" ht="26.25" hidden="1" customHeight="1">
      <c r="A33" s="27"/>
      <c r="B33" s="28"/>
      <c r="C33" s="29"/>
      <c r="D33" s="30"/>
      <c r="E33" s="31">
        <f t="shared" si="6"/>
        <v>0</v>
      </c>
      <c r="F33" s="32"/>
      <c r="G33" s="32"/>
      <c r="H33" s="33">
        <f t="shared" ref="H33:H34" si="13">E33-G33-F33</f>
        <v>0</v>
      </c>
      <c r="I33" s="34"/>
      <c r="J33" s="35">
        <f t="shared" si="8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6" t="s">
        <v>18</v>
      </c>
      <c r="X33" s="154"/>
      <c r="Y33" s="155" t="s">
        <v>51</v>
      </c>
      <c r="Z33" s="156"/>
      <c r="AA33" s="157">
        <f t="shared" si="9"/>
        <v>0</v>
      </c>
      <c r="AB33" s="158"/>
      <c r="AC33" s="159" t="s">
        <v>51</v>
      </c>
      <c r="AD33" s="160"/>
      <c r="AE33" s="161">
        <f t="shared" si="10"/>
        <v>0</v>
      </c>
      <c r="AF33" s="162"/>
      <c r="AG33" s="163" t="s">
        <v>51</v>
      </c>
      <c r="AH33" s="164"/>
      <c r="AI33" s="165">
        <f t="shared" si="11"/>
        <v>0</v>
      </c>
    </row>
    <row r="34" spans="1:35" s="40" customFormat="1" ht="26.25" hidden="1" customHeight="1">
      <c r="A34" s="27"/>
      <c r="B34" s="28"/>
      <c r="C34" s="29"/>
      <c r="D34" s="30"/>
      <c r="E34" s="31">
        <f t="shared" si="6"/>
        <v>0</v>
      </c>
      <c r="F34" s="32"/>
      <c r="G34" s="32"/>
      <c r="H34" s="33">
        <f t="shared" si="13"/>
        <v>0</v>
      </c>
      <c r="I34" s="34"/>
      <c r="J34" s="35">
        <f t="shared" si="8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6" t="s">
        <v>18</v>
      </c>
      <c r="X34" s="154"/>
      <c r="Y34" s="155" t="s">
        <v>51</v>
      </c>
      <c r="Z34" s="156"/>
      <c r="AA34" s="157">
        <f t="shared" si="9"/>
        <v>0</v>
      </c>
      <c r="AB34" s="158"/>
      <c r="AC34" s="159" t="s">
        <v>51</v>
      </c>
      <c r="AD34" s="160"/>
      <c r="AE34" s="161">
        <f t="shared" si="10"/>
        <v>0</v>
      </c>
      <c r="AF34" s="162"/>
      <c r="AG34" s="163" t="s">
        <v>51</v>
      </c>
      <c r="AH34" s="164"/>
      <c r="AI34" s="165">
        <f t="shared" si="11"/>
        <v>0</v>
      </c>
    </row>
    <row r="35" spans="1:35" s="40" customFormat="1" ht="26.25" hidden="1" customHeight="1">
      <c r="A35" s="27"/>
      <c r="B35" s="28"/>
      <c r="C35" s="29"/>
      <c r="D35" s="30"/>
      <c r="E35" s="31">
        <f t="shared" si="6"/>
        <v>0</v>
      </c>
      <c r="F35" s="32"/>
      <c r="G35" s="32"/>
      <c r="H35" s="33">
        <f>E35-G35-F35</f>
        <v>0</v>
      </c>
      <c r="I35" s="34"/>
      <c r="J35" s="35">
        <f t="shared" si="8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6" t="s">
        <v>18</v>
      </c>
      <c r="X35" s="154"/>
      <c r="Y35" s="155" t="s">
        <v>51</v>
      </c>
      <c r="Z35" s="156"/>
      <c r="AA35" s="157">
        <f t="shared" si="9"/>
        <v>0</v>
      </c>
      <c r="AB35" s="158"/>
      <c r="AC35" s="159" t="s">
        <v>51</v>
      </c>
      <c r="AD35" s="160"/>
      <c r="AE35" s="161">
        <f t="shared" si="10"/>
        <v>0</v>
      </c>
      <c r="AF35" s="162"/>
      <c r="AG35" s="163" t="s">
        <v>51</v>
      </c>
      <c r="AH35" s="164"/>
      <c r="AI35" s="165">
        <f t="shared" si="11"/>
        <v>0</v>
      </c>
    </row>
    <row r="36" spans="1:35" s="40" customFormat="1" ht="26.25" hidden="1" customHeight="1">
      <c r="A36" s="27"/>
      <c r="B36" s="28"/>
      <c r="C36" s="29"/>
      <c r="D36" s="30"/>
      <c r="E36" s="31">
        <f t="shared" si="6"/>
        <v>0</v>
      </c>
      <c r="F36" s="32"/>
      <c r="G36" s="32"/>
      <c r="H36" s="33">
        <f t="shared" ref="H36:H42" si="14">E36-G36-F36</f>
        <v>0</v>
      </c>
      <c r="I36" s="34"/>
      <c r="J36" s="35">
        <f t="shared" si="8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6" t="s">
        <v>18</v>
      </c>
      <c r="X36" s="154"/>
      <c r="Y36" s="155" t="s">
        <v>51</v>
      </c>
      <c r="Z36" s="156"/>
      <c r="AA36" s="157">
        <f t="shared" si="9"/>
        <v>0</v>
      </c>
      <c r="AB36" s="158"/>
      <c r="AC36" s="159" t="s">
        <v>51</v>
      </c>
      <c r="AD36" s="160"/>
      <c r="AE36" s="161">
        <f t="shared" si="10"/>
        <v>0</v>
      </c>
      <c r="AF36" s="162"/>
      <c r="AG36" s="163" t="s">
        <v>51</v>
      </c>
      <c r="AH36" s="164"/>
      <c r="AI36" s="165">
        <f t="shared" si="11"/>
        <v>0</v>
      </c>
    </row>
    <row r="37" spans="1:35" s="40" customFormat="1" ht="26.25" hidden="1" customHeight="1">
      <c r="A37" s="27"/>
      <c r="B37" s="28"/>
      <c r="C37" s="29"/>
      <c r="D37" s="30"/>
      <c r="E37" s="31">
        <f t="shared" si="6"/>
        <v>0</v>
      </c>
      <c r="F37" s="32"/>
      <c r="G37" s="32"/>
      <c r="H37" s="33">
        <f t="shared" si="14"/>
        <v>0</v>
      </c>
      <c r="I37" s="34"/>
      <c r="J37" s="35">
        <f t="shared" si="8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6" t="s">
        <v>18</v>
      </c>
      <c r="X37" s="154"/>
      <c r="Y37" s="155" t="s">
        <v>51</v>
      </c>
      <c r="Z37" s="156"/>
      <c r="AA37" s="157">
        <f>X37+Z37</f>
        <v>0</v>
      </c>
      <c r="AB37" s="158"/>
      <c r="AC37" s="159" t="s">
        <v>51</v>
      </c>
      <c r="AD37" s="160"/>
      <c r="AE37" s="161">
        <f t="shared" si="10"/>
        <v>0</v>
      </c>
      <c r="AF37" s="162"/>
      <c r="AG37" s="163" t="s">
        <v>51</v>
      </c>
      <c r="AH37" s="164"/>
      <c r="AI37" s="165">
        <f t="shared" si="11"/>
        <v>0</v>
      </c>
    </row>
    <row r="38" spans="1:35" s="40" customFormat="1" ht="26.25" hidden="1" customHeight="1">
      <c r="A38" s="27"/>
      <c r="B38" s="28"/>
      <c r="C38" s="29"/>
      <c r="D38" s="30"/>
      <c r="E38" s="31">
        <f t="shared" si="6"/>
        <v>0</v>
      </c>
      <c r="F38" s="32"/>
      <c r="G38" s="32"/>
      <c r="H38" s="33">
        <f t="shared" si="14"/>
        <v>0</v>
      </c>
      <c r="I38" s="34"/>
      <c r="J38" s="35">
        <f t="shared" si="8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6" t="s">
        <v>18</v>
      </c>
      <c r="X38" s="154"/>
      <c r="Y38" s="155" t="s">
        <v>51</v>
      </c>
      <c r="Z38" s="156"/>
      <c r="AA38" s="157">
        <f t="shared" ref="AA38:AA56" si="15">X38+Z38</f>
        <v>0</v>
      </c>
      <c r="AB38" s="158"/>
      <c r="AC38" s="159" t="s">
        <v>51</v>
      </c>
      <c r="AD38" s="160"/>
      <c r="AE38" s="161">
        <f t="shared" si="10"/>
        <v>0</v>
      </c>
      <c r="AF38" s="162"/>
      <c r="AG38" s="163" t="s">
        <v>51</v>
      </c>
      <c r="AH38" s="164"/>
      <c r="AI38" s="165">
        <f t="shared" si="11"/>
        <v>0</v>
      </c>
    </row>
    <row r="39" spans="1:35" s="40" customFormat="1" ht="26.25" hidden="1" customHeight="1">
      <c r="A39" s="27"/>
      <c r="B39" s="28"/>
      <c r="C39" s="29"/>
      <c r="D39" s="30"/>
      <c r="E39" s="31">
        <f t="shared" si="6"/>
        <v>0</v>
      </c>
      <c r="F39" s="32"/>
      <c r="G39" s="32"/>
      <c r="H39" s="33">
        <f t="shared" si="14"/>
        <v>0</v>
      </c>
      <c r="I39" s="34"/>
      <c r="J39" s="35">
        <f t="shared" si="8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6" t="s">
        <v>18</v>
      </c>
      <c r="X39" s="154"/>
      <c r="Y39" s="155" t="s">
        <v>51</v>
      </c>
      <c r="Z39" s="156"/>
      <c r="AA39" s="157">
        <f t="shared" si="15"/>
        <v>0</v>
      </c>
      <c r="AB39" s="158"/>
      <c r="AC39" s="159" t="s">
        <v>51</v>
      </c>
      <c r="AD39" s="160"/>
      <c r="AE39" s="161">
        <f t="shared" si="10"/>
        <v>0</v>
      </c>
      <c r="AF39" s="162"/>
      <c r="AG39" s="163" t="s">
        <v>51</v>
      </c>
      <c r="AH39" s="164"/>
      <c r="AI39" s="165">
        <f t="shared" si="11"/>
        <v>0</v>
      </c>
    </row>
    <row r="40" spans="1:35" s="40" customFormat="1" ht="26.25" hidden="1" customHeight="1">
      <c r="A40" s="27"/>
      <c r="B40" s="28"/>
      <c r="C40" s="29"/>
      <c r="D40" s="30"/>
      <c r="E40" s="31">
        <f t="shared" si="6"/>
        <v>0</v>
      </c>
      <c r="F40" s="32"/>
      <c r="G40" s="32"/>
      <c r="H40" s="33">
        <f t="shared" si="14"/>
        <v>0</v>
      </c>
      <c r="I40" s="34"/>
      <c r="J40" s="35">
        <f t="shared" si="8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6" t="s">
        <v>18</v>
      </c>
      <c r="X40" s="154"/>
      <c r="Y40" s="155" t="s">
        <v>51</v>
      </c>
      <c r="Z40" s="156"/>
      <c r="AA40" s="157">
        <f t="shared" si="15"/>
        <v>0</v>
      </c>
      <c r="AB40" s="158"/>
      <c r="AC40" s="159" t="s">
        <v>51</v>
      </c>
      <c r="AD40" s="160"/>
      <c r="AE40" s="161">
        <f t="shared" si="10"/>
        <v>0</v>
      </c>
      <c r="AF40" s="162"/>
      <c r="AG40" s="163" t="s">
        <v>51</v>
      </c>
      <c r="AH40" s="164"/>
      <c r="AI40" s="165">
        <f t="shared" si="11"/>
        <v>0</v>
      </c>
    </row>
    <row r="41" spans="1:35" s="40" customFormat="1" ht="26.25" hidden="1" customHeight="1">
      <c r="A41" s="27"/>
      <c r="B41" s="28"/>
      <c r="C41" s="29"/>
      <c r="D41" s="30"/>
      <c r="E41" s="31">
        <f t="shared" si="6"/>
        <v>0</v>
      </c>
      <c r="F41" s="32"/>
      <c r="G41" s="32"/>
      <c r="H41" s="33">
        <f t="shared" si="14"/>
        <v>0</v>
      </c>
      <c r="I41" s="34"/>
      <c r="J41" s="35">
        <f t="shared" si="8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6" t="s">
        <v>18</v>
      </c>
      <c r="X41" s="154"/>
      <c r="Y41" s="155" t="s">
        <v>51</v>
      </c>
      <c r="Z41" s="156"/>
      <c r="AA41" s="157">
        <f t="shared" si="15"/>
        <v>0</v>
      </c>
      <c r="AB41" s="158"/>
      <c r="AC41" s="159" t="s">
        <v>51</v>
      </c>
      <c r="AD41" s="160"/>
      <c r="AE41" s="161">
        <f t="shared" si="10"/>
        <v>0</v>
      </c>
      <c r="AF41" s="162"/>
      <c r="AG41" s="163" t="s">
        <v>51</v>
      </c>
      <c r="AH41" s="164"/>
      <c r="AI41" s="165">
        <f t="shared" si="11"/>
        <v>0</v>
      </c>
    </row>
    <row r="42" spans="1:35" s="40" customFormat="1" ht="26.25" hidden="1" customHeight="1">
      <c r="A42" s="27"/>
      <c r="B42" s="28"/>
      <c r="C42" s="29"/>
      <c r="D42" s="30"/>
      <c r="E42" s="31">
        <f t="shared" si="6"/>
        <v>0</v>
      </c>
      <c r="F42" s="32"/>
      <c r="G42" s="32"/>
      <c r="H42" s="33">
        <f t="shared" si="14"/>
        <v>0</v>
      </c>
      <c r="I42" s="34"/>
      <c r="J42" s="35">
        <f t="shared" si="8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6" t="s">
        <v>18</v>
      </c>
      <c r="X42" s="154"/>
      <c r="Y42" s="155" t="s">
        <v>51</v>
      </c>
      <c r="Z42" s="156"/>
      <c r="AA42" s="157">
        <f t="shared" si="15"/>
        <v>0</v>
      </c>
      <c r="AB42" s="158"/>
      <c r="AC42" s="159" t="s">
        <v>51</v>
      </c>
      <c r="AD42" s="160"/>
      <c r="AE42" s="161">
        <f t="shared" si="10"/>
        <v>0</v>
      </c>
      <c r="AF42" s="162"/>
      <c r="AG42" s="163" t="s">
        <v>51</v>
      </c>
      <c r="AH42" s="164"/>
      <c r="AI42" s="165">
        <f t="shared" si="11"/>
        <v>0</v>
      </c>
    </row>
    <row r="43" spans="1:35" s="40" customFormat="1" ht="26.25" hidden="1" customHeight="1">
      <c r="A43" s="27"/>
      <c r="B43" s="28"/>
      <c r="C43" s="29"/>
      <c r="D43" s="30"/>
      <c r="E43" s="31">
        <f t="shared" si="6"/>
        <v>0</v>
      </c>
      <c r="F43" s="32"/>
      <c r="G43" s="32"/>
      <c r="H43" s="33">
        <f>E43-G43-F43</f>
        <v>0</v>
      </c>
      <c r="I43" s="34"/>
      <c r="J43" s="35">
        <f t="shared" si="8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6" t="s">
        <v>18</v>
      </c>
      <c r="X43" s="154"/>
      <c r="Y43" s="155" t="s">
        <v>51</v>
      </c>
      <c r="Z43" s="156"/>
      <c r="AA43" s="157">
        <f t="shared" si="15"/>
        <v>0</v>
      </c>
      <c r="AB43" s="158"/>
      <c r="AC43" s="159" t="s">
        <v>51</v>
      </c>
      <c r="AD43" s="160"/>
      <c r="AE43" s="161">
        <f t="shared" si="10"/>
        <v>0</v>
      </c>
      <c r="AF43" s="162"/>
      <c r="AG43" s="163" t="s">
        <v>51</v>
      </c>
      <c r="AH43" s="164"/>
      <c r="AI43" s="165">
        <f t="shared" si="11"/>
        <v>0</v>
      </c>
    </row>
    <row r="44" spans="1:35" s="40" customFormat="1" ht="26.25" hidden="1" customHeight="1">
      <c r="A44" s="27"/>
      <c r="B44" s="28"/>
      <c r="C44" s="29"/>
      <c r="D44" s="30"/>
      <c r="E44" s="31">
        <f t="shared" si="6"/>
        <v>0</v>
      </c>
      <c r="F44" s="32"/>
      <c r="G44" s="32"/>
      <c r="H44" s="33">
        <f t="shared" ref="H44:H49" si="16">E44-G44-F44</f>
        <v>0</v>
      </c>
      <c r="I44" s="34"/>
      <c r="J44" s="35">
        <f t="shared" si="8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6" t="s">
        <v>18</v>
      </c>
      <c r="X44" s="154"/>
      <c r="Y44" s="155" t="s">
        <v>51</v>
      </c>
      <c r="Z44" s="156"/>
      <c r="AA44" s="157">
        <f t="shared" si="15"/>
        <v>0</v>
      </c>
      <c r="AB44" s="158"/>
      <c r="AC44" s="159" t="s">
        <v>51</v>
      </c>
      <c r="AD44" s="160"/>
      <c r="AE44" s="161">
        <f t="shared" si="10"/>
        <v>0</v>
      </c>
      <c r="AF44" s="162"/>
      <c r="AG44" s="163" t="s">
        <v>51</v>
      </c>
      <c r="AH44" s="164"/>
      <c r="AI44" s="165">
        <f t="shared" si="11"/>
        <v>0</v>
      </c>
    </row>
    <row r="45" spans="1:35" s="40" customFormat="1" ht="26.25" hidden="1" customHeight="1">
      <c r="A45" s="27"/>
      <c r="B45" s="28"/>
      <c r="C45" s="29"/>
      <c r="D45" s="30"/>
      <c r="E45" s="31">
        <f t="shared" si="6"/>
        <v>0</v>
      </c>
      <c r="F45" s="32"/>
      <c r="G45" s="32"/>
      <c r="H45" s="33">
        <f t="shared" si="16"/>
        <v>0</v>
      </c>
      <c r="I45" s="34"/>
      <c r="J45" s="35">
        <f t="shared" si="8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6" t="s">
        <v>18</v>
      </c>
      <c r="X45" s="154"/>
      <c r="Y45" s="155" t="s">
        <v>51</v>
      </c>
      <c r="Z45" s="156"/>
      <c r="AA45" s="157">
        <f t="shared" si="15"/>
        <v>0</v>
      </c>
      <c r="AB45" s="158"/>
      <c r="AC45" s="159" t="s">
        <v>51</v>
      </c>
      <c r="AD45" s="160"/>
      <c r="AE45" s="161">
        <f t="shared" si="10"/>
        <v>0</v>
      </c>
      <c r="AF45" s="162"/>
      <c r="AG45" s="163" t="s">
        <v>51</v>
      </c>
      <c r="AH45" s="164"/>
      <c r="AI45" s="165">
        <f t="shared" si="11"/>
        <v>0</v>
      </c>
    </row>
    <row r="46" spans="1:35" s="40" customFormat="1" ht="26.25" hidden="1" customHeight="1">
      <c r="A46" s="27"/>
      <c r="B46" s="28"/>
      <c r="C46" s="29"/>
      <c r="D46" s="30"/>
      <c r="E46" s="31">
        <f t="shared" si="6"/>
        <v>0</v>
      </c>
      <c r="F46" s="32"/>
      <c r="G46" s="32"/>
      <c r="H46" s="33">
        <f t="shared" si="16"/>
        <v>0</v>
      </c>
      <c r="I46" s="34"/>
      <c r="J46" s="35">
        <f t="shared" si="8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6" t="s">
        <v>18</v>
      </c>
      <c r="X46" s="154"/>
      <c r="Y46" s="155" t="s">
        <v>51</v>
      </c>
      <c r="Z46" s="156"/>
      <c r="AA46" s="157">
        <f t="shared" si="15"/>
        <v>0</v>
      </c>
      <c r="AB46" s="158"/>
      <c r="AC46" s="159" t="s">
        <v>51</v>
      </c>
      <c r="AD46" s="160"/>
      <c r="AE46" s="161">
        <f t="shared" si="10"/>
        <v>0</v>
      </c>
      <c r="AF46" s="162"/>
      <c r="AG46" s="163" t="s">
        <v>51</v>
      </c>
      <c r="AH46" s="164"/>
      <c r="AI46" s="165">
        <f t="shared" si="11"/>
        <v>0</v>
      </c>
    </row>
    <row r="47" spans="1:35" s="40" customFormat="1" ht="26.25" hidden="1" customHeight="1">
      <c r="A47" s="27"/>
      <c r="B47" s="28"/>
      <c r="C47" s="29"/>
      <c r="D47" s="30"/>
      <c r="E47" s="31">
        <f t="shared" si="6"/>
        <v>0</v>
      </c>
      <c r="F47" s="32"/>
      <c r="G47" s="32"/>
      <c r="H47" s="33">
        <f t="shared" si="16"/>
        <v>0</v>
      </c>
      <c r="I47" s="34"/>
      <c r="J47" s="35">
        <f t="shared" si="8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6" t="s">
        <v>18</v>
      </c>
      <c r="X47" s="154"/>
      <c r="Y47" s="155" t="s">
        <v>51</v>
      </c>
      <c r="Z47" s="156"/>
      <c r="AA47" s="157">
        <f t="shared" si="15"/>
        <v>0</v>
      </c>
      <c r="AB47" s="158"/>
      <c r="AC47" s="159" t="s">
        <v>51</v>
      </c>
      <c r="AD47" s="160"/>
      <c r="AE47" s="161">
        <f t="shared" si="10"/>
        <v>0</v>
      </c>
      <c r="AF47" s="162"/>
      <c r="AG47" s="163" t="s">
        <v>51</v>
      </c>
      <c r="AH47" s="164"/>
      <c r="AI47" s="165">
        <f t="shared" si="11"/>
        <v>0</v>
      </c>
    </row>
    <row r="48" spans="1:35" s="40" customFormat="1" ht="26.25" hidden="1" customHeight="1">
      <c r="A48" s="27"/>
      <c r="B48" s="28"/>
      <c r="C48" s="29"/>
      <c r="D48" s="30"/>
      <c r="E48" s="31">
        <f t="shared" si="6"/>
        <v>0</v>
      </c>
      <c r="F48" s="32"/>
      <c r="G48" s="32"/>
      <c r="H48" s="33">
        <f t="shared" si="16"/>
        <v>0</v>
      </c>
      <c r="I48" s="34"/>
      <c r="J48" s="35">
        <f t="shared" si="8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6" t="s">
        <v>18</v>
      </c>
      <c r="X48" s="154"/>
      <c r="Y48" s="155" t="s">
        <v>51</v>
      </c>
      <c r="Z48" s="156"/>
      <c r="AA48" s="157">
        <f t="shared" si="15"/>
        <v>0</v>
      </c>
      <c r="AB48" s="158"/>
      <c r="AC48" s="159" t="s">
        <v>51</v>
      </c>
      <c r="AD48" s="160"/>
      <c r="AE48" s="161">
        <f t="shared" si="10"/>
        <v>0</v>
      </c>
      <c r="AF48" s="162"/>
      <c r="AG48" s="163" t="s">
        <v>51</v>
      </c>
      <c r="AH48" s="164"/>
      <c r="AI48" s="165">
        <f t="shared" si="11"/>
        <v>0</v>
      </c>
    </row>
    <row r="49" spans="1:35" s="40" customFormat="1" ht="26.25" hidden="1" customHeight="1">
      <c r="A49" s="27"/>
      <c r="B49" s="28"/>
      <c r="C49" s="29"/>
      <c r="D49" s="30"/>
      <c r="E49" s="31">
        <f t="shared" si="6"/>
        <v>0</v>
      </c>
      <c r="F49" s="32"/>
      <c r="G49" s="32"/>
      <c r="H49" s="33">
        <f t="shared" si="16"/>
        <v>0</v>
      </c>
      <c r="I49" s="34"/>
      <c r="J49" s="35">
        <f t="shared" si="8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6" t="s">
        <v>18</v>
      </c>
      <c r="X49" s="154"/>
      <c r="Y49" s="155" t="s">
        <v>51</v>
      </c>
      <c r="Z49" s="156"/>
      <c r="AA49" s="157">
        <f t="shared" si="15"/>
        <v>0</v>
      </c>
      <c r="AB49" s="158"/>
      <c r="AC49" s="159" t="s">
        <v>51</v>
      </c>
      <c r="AD49" s="160"/>
      <c r="AE49" s="161">
        <f t="shared" si="10"/>
        <v>0</v>
      </c>
      <c r="AF49" s="162"/>
      <c r="AG49" s="163" t="s">
        <v>51</v>
      </c>
      <c r="AH49" s="164"/>
      <c r="AI49" s="165">
        <f t="shared" si="11"/>
        <v>0</v>
      </c>
    </row>
    <row r="50" spans="1:35" s="40" customFormat="1" ht="26.25" hidden="1" customHeight="1">
      <c r="A50" s="27"/>
      <c r="B50" s="28"/>
      <c r="C50" s="29"/>
      <c r="D50" s="30"/>
      <c r="E50" s="31">
        <f t="shared" si="6"/>
        <v>0</v>
      </c>
      <c r="F50" s="32"/>
      <c r="G50" s="32"/>
      <c r="H50" s="33">
        <f>E50-G50-F50</f>
        <v>0</v>
      </c>
      <c r="I50" s="34"/>
      <c r="J50" s="35">
        <f t="shared" si="8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6" t="s">
        <v>18</v>
      </c>
      <c r="X50" s="154"/>
      <c r="Y50" s="155" t="s">
        <v>51</v>
      </c>
      <c r="Z50" s="156"/>
      <c r="AA50" s="157">
        <f t="shared" si="15"/>
        <v>0</v>
      </c>
      <c r="AB50" s="158"/>
      <c r="AC50" s="159" t="s">
        <v>51</v>
      </c>
      <c r="AD50" s="160"/>
      <c r="AE50" s="161">
        <f t="shared" si="10"/>
        <v>0</v>
      </c>
      <c r="AF50" s="162"/>
      <c r="AG50" s="163" t="s">
        <v>51</v>
      </c>
      <c r="AH50" s="164"/>
      <c r="AI50" s="165">
        <f t="shared" si="11"/>
        <v>0</v>
      </c>
    </row>
    <row r="51" spans="1:35" s="40" customFormat="1" ht="26.25" hidden="1" customHeight="1">
      <c r="A51" s="27"/>
      <c r="B51" s="28"/>
      <c r="C51" s="29"/>
      <c r="D51" s="30"/>
      <c r="E51" s="31">
        <f t="shared" si="6"/>
        <v>0</v>
      </c>
      <c r="F51" s="32"/>
      <c r="G51" s="32"/>
      <c r="H51" s="33">
        <f t="shared" ref="H51:H57" si="17">E51-G51-F51</f>
        <v>0</v>
      </c>
      <c r="I51" s="34"/>
      <c r="J51" s="35">
        <f t="shared" si="8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6" t="s">
        <v>18</v>
      </c>
      <c r="X51" s="154"/>
      <c r="Y51" s="155" t="s">
        <v>51</v>
      </c>
      <c r="Z51" s="156"/>
      <c r="AA51" s="157">
        <f t="shared" si="15"/>
        <v>0</v>
      </c>
      <c r="AB51" s="158"/>
      <c r="AC51" s="159" t="s">
        <v>51</v>
      </c>
      <c r="AD51" s="160"/>
      <c r="AE51" s="161">
        <f t="shared" si="10"/>
        <v>0</v>
      </c>
      <c r="AF51" s="162"/>
      <c r="AG51" s="163" t="s">
        <v>51</v>
      </c>
      <c r="AH51" s="164"/>
      <c r="AI51" s="165">
        <f t="shared" si="11"/>
        <v>0</v>
      </c>
    </row>
    <row r="52" spans="1:35" s="40" customFormat="1" ht="26.25" hidden="1" customHeight="1">
      <c r="A52" s="27"/>
      <c r="B52" s="28"/>
      <c r="C52" s="29"/>
      <c r="D52" s="30"/>
      <c r="E52" s="31">
        <f t="shared" si="6"/>
        <v>0</v>
      </c>
      <c r="F52" s="32"/>
      <c r="G52" s="32"/>
      <c r="H52" s="33">
        <f t="shared" si="17"/>
        <v>0</v>
      </c>
      <c r="I52" s="34"/>
      <c r="J52" s="35">
        <f t="shared" si="8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6" t="s">
        <v>18</v>
      </c>
      <c r="X52" s="154"/>
      <c r="Y52" s="155" t="s">
        <v>51</v>
      </c>
      <c r="Z52" s="156"/>
      <c r="AA52" s="157">
        <f t="shared" si="15"/>
        <v>0</v>
      </c>
      <c r="AB52" s="158"/>
      <c r="AC52" s="159" t="s">
        <v>51</v>
      </c>
      <c r="AD52" s="160"/>
      <c r="AE52" s="161">
        <f t="shared" si="10"/>
        <v>0</v>
      </c>
      <c r="AF52" s="162"/>
      <c r="AG52" s="163" t="s">
        <v>51</v>
      </c>
      <c r="AH52" s="164"/>
      <c r="AI52" s="165">
        <f t="shared" si="11"/>
        <v>0</v>
      </c>
    </row>
    <row r="53" spans="1:35" s="40" customFormat="1" ht="26.25" hidden="1" customHeight="1">
      <c r="A53" s="27"/>
      <c r="B53" s="28"/>
      <c r="C53" s="29"/>
      <c r="D53" s="30"/>
      <c r="E53" s="31">
        <f t="shared" si="6"/>
        <v>0</v>
      </c>
      <c r="F53" s="32"/>
      <c r="G53" s="32"/>
      <c r="H53" s="33">
        <f t="shared" si="17"/>
        <v>0</v>
      </c>
      <c r="I53" s="34"/>
      <c r="J53" s="35">
        <f t="shared" si="8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6" t="s">
        <v>18</v>
      </c>
      <c r="X53" s="154"/>
      <c r="Y53" s="155" t="s">
        <v>51</v>
      </c>
      <c r="Z53" s="156"/>
      <c r="AA53" s="157">
        <f t="shared" si="15"/>
        <v>0</v>
      </c>
      <c r="AB53" s="158"/>
      <c r="AC53" s="159" t="s">
        <v>51</v>
      </c>
      <c r="AD53" s="160"/>
      <c r="AE53" s="161">
        <f t="shared" si="10"/>
        <v>0</v>
      </c>
      <c r="AF53" s="162"/>
      <c r="AG53" s="163" t="s">
        <v>51</v>
      </c>
      <c r="AH53" s="164"/>
      <c r="AI53" s="165">
        <f t="shared" si="11"/>
        <v>0</v>
      </c>
    </row>
    <row r="54" spans="1:35" s="40" customFormat="1" ht="26.25" hidden="1" customHeight="1">
      <c r="A54" s="27"/>
      <c r="B54" s="28"/>
      <c r="C54" s="29"/>
      <c r="D54" s="30"/>
      <c r="E54" s="31">
        <f t="shared" si="6"/>
        <v>0</v>
      </c>
      <c r="F54" s="32"/>
      <c r="G54" s="32"/>
      <c r="H54" s="33">
        <f t="shared" si="17"/>
        <v>0</v>
      </c>
      <c r="I54" s="34"/>
      <c r="J54" s="35">
        <f t="shared" si="8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6" t="s">
        <v>18</v>
      </c>
      <c r="X54" s="154"/>
      <c r="Y54" s="155" t="s">
        <v>51</v>
      </c>
      <c r="Z54" s="156"/>
      <c r="AA54" s="157">
        <f t="shared" si="15"/>
        <v>0</v>
      </c>
      <c r="AB54" s="158"/>
      <c r="AC54" s="159" t="s">
        <v>51</v>
      </c>
      <c r="AD54" s="160"/>
      <c r="AE54" s="161">
        <f t="shared" si="10"/>
        <v>0</v>
      </c>
      <c r="AF54" s="162"/>
      <c r="AG54" s="163" t="s">
        <v>51</v>
      </c>
      <c r="AH54" s="164"/>
      <c r="AI54" s="165">
        <f t="shared" si="11"/>
        <v>0</v>
      </c>
    </row>
    <row r="55" spans="1:35" s="40" customFormat="1" ht="26.25" hidden="1" customHeight="1">
      <c r="A55" s="27"/>
      <c r="B55" s="28"/>
      <c r="C55" s="29"/>
      <c r="D55" s="30"/>
      <c r="E55" s="31">
        <f t="shared" si="6"/>
        <v>0</v>
      </c>
      <c r="F55" s="32"/>
      <c r="G55" s="32"/>
      <c r="H55" s="33">
        <f t="shared" si="17"/>
        <v>0</v>
      </c>
      <c r="I55" s="34"/>
      <c r="J55" s="35">
        <f t="shared" si="8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6" t="s">
        <v>18</v>
      </c>
      <c r="X55" s="154"/>
      <c r="Y55" s="155" t="s">
        <v>51</v>
      </c>
      <c r="Z55" s="156"/>
      <c r="AA55" s="157">
        <f t="shared" si="15"/>
        <v>0</v>
      </c>
      <c r="AB55" s="158"/>
      <c r="AC55" s="159" t="s">
        <v>51</v>
      </c>
      <c r="AD55" s="160"/>
      <c r="AE55" s="161">
        <f t="shared" si="10"/>
        <v>0</v>
      </c>
      <c r="AF55" s="162"/>
      <c r="AG55" s="163" t="s">
        <v>51</v>
      </c>
      <c r="AH55" s="164"/>
      <c r="AI55" s="165">
        <f t="shared" si="11"/>
        <v>0</v>
      </c>
    </row>
    <row r="56" spans="1:35" s="40" customFormat="1" ht="26.25" hidden="1" customHeight="1">
      <c r="A56" s="27"/>
      <c r="B56" s="28"/>
      <c r="C56" s="29"/>
      <c r="D56" s="30"/>
      <c r="E56" s="31">
        <f t="shared" si="6"/>
        <v>0</v>
      </c>
      <c r="F56" s="32"/>
      <c r="G56" s="32"/>
      <c r="H56" s="33">
        <f t="shared" si="17"/>
        <v>0</v>
      </c>
      <c r="I56" s="34"/>
      <c r="J56" s="35">
        <f t="shared" si="8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6" t="s">
        <v>18</v>
      </c>
      <c r="X56" s="154"/>
      <c r="Y56" s="155" t="s">
        <v>51</v>
      </c>
      <c r="Z56" s="156"/>
      <c r="AA56" s="157">
        <f t="shared" si="15"/>
        <v>0</v>
      </c>
      <c r="AB56" s="158"/>
      <c r="AC56" s="159" t="s">
        <v>51</v>
      </c>
      <c r="AD56" s="160"/>
      <c r="AE56" s="161">
        <f t="shared" si="10"/>
        <v>0</v>
      </c>
      <c r="AF56" s="162"/>
      <c r="AG56" s="163" t="s">
        <v>51</v>
      </c>
      <c r="AH56" s="164"/>
      <c r="AI56" s="165">
        <f t="shared" si="11"/>
        <v>0</v>
      </c>
    </row>
    <row r="57" spans="1:35" s="40" customFormat="1" ht="26.25" hidden="1" customHeight="1">
      <c r="A57" s="27"/>
      <c r="B57" s="28"/>
      <c r="C57" s="29"/>
      <c r="D57" s="30"/>
      <c r="E57" s="31">
        <f t="shared" si="6"/>
        <v>0</v>
      </c>
      <c r="F57" s="32"/>
      <c r="G57" s="32"/>
      <c r="H57" s="33">
        <f t="shared" si="17"/>
        <v>0</v>
      </c>
      <c r="I57" s="34"/>
      <c r="J57" s="35">
        <f t="shared" si="8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6" t="s">
        <v>18</v>
      </c>
      <c r="X57" s="154" t="s">
        <v>18</v>
      </c>
      <c r="Y57" s="155" t="s">
        <v>18</v>
      </c>
      <c r="Z57" s="156" t="s">
        <v>18</v>
      </c>
      <c r="AA57" s="157" t="s">
        <v>18</v>
      </c>
      <c r="AB57" s="158" t="s">
        <v>18</v>
      </c>
      <c r="AC57" s="159" t="s">
        <v>18</v>
      </c>
      <c r="AD57" s="160" t="s">
        <v>18</v>
      </c>
      <c r="AE57" s="161" t="s">
        <v>18</v>
      </c>
      <c r="AF57" s="162" t="s">
        <v>18</v>
      </c>
      <c r="AG57" s="163" t="s">
        <v>18</v>
      </c>
      <c r="AH57" s="164" t="s">
        <v>18</v>
      </c>
      <c r="AI57" s="165" t="s">
        <v>18</v>
      </c>
    </row>
    <row r="58" spans="1:35" s="40" customFormat="1" ht="26.25" hidden="1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8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6"/>
      <c r="X58" s="154" t="s">
        <v>18</v>
      </c>
      <c r="Y58" s="155" t="s">
        <v>18</v>
      </c>
      <c r="Z58" s="156" t="s">
        <v>18</v>
      </c>
      <c r="AA58" s="157" t="s">
        <v>18</v>
      </c>
      <c r="AB58" s="158" t="s">
        <v>18</v>
      </c>
      <c r="AC58" s="159" t="s">
        <v>18</v>
      </c>
      <c r="AD58" s="160" t="s">
        <v>18</v>
      </c>
      <c r="AE58" s="161" t="s">
        <v>18</v>
      </c>
      <c r="AF58" s="162" t="s">
        <v>18</v>
      </c>
      <c r="AG58" s="163" t="s">
        <v>18</v>
      </c>
      <c r="AH58" s="164" t="s">
        <v>18</v>
      </c>
      <c r="AI58" s="165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49"/>
      <c r="Y59" s="150"/>
      <c r="Z59" s="151"/>
      <c r="AA59" s="116"/>
      <c r="AB59" s="149"/>
      <c r="AC59" s="150"/>
      <c r="AD59" s="151"/>
      <c r="AE59" s="116"/>
      <c r="AF59" s="149"/>
      <c r="AG59" s="150"/>
      <c r="AH59" s="151"/>
      <c r="AI59" s="116"/>
    </row>
    <row r="60" spans="1:35" s="64" customFormat="1" ht="30.75" customHeight="1">
      <c r="B60" s="65"/>
      <c r="D60" s="66"/>
      <c r="E60" s="67">
        <f>SUM(E2:E59)</f>
        <v>182</v>
      </c>
      <c r="F60" s="68">
        <f>SUM(F2:F59)</f>
        <v>7</v>
      </c>
      <c r="G60" s="68">
        <f>SUM(G2:G59)</f>
        <v>13</v>
      </c>
      <c r="H60" s="69">
        <f>E60-F60-G60</f>
        <v>162</v>
      </c>
      <c r="I60" s="70">
        <f>SUM(I2:I59)</f>
        <v>175</v>
      </c>
      <c r="J60" s="71" t="e">
        <f t="shared" ref="J60:Q60" si="18">SUM(J2:J59)</f>
        <v>#VALUE!</v>
      </c>
      <c r="K60" s="72">
        <f>SUM(K2:K59)</f>
        <v>76</v>
      </c>
      <c r="L60" s="73">
        <f>SUM(L2:L59)</f>
        <v>32</v>
      </c>
      <c r="M60" s="74">
        <f t="shared" si="18"/>
        <v>23</v>
      </c>
      <c r="N60" s="95">
        <f t="shared" si="18"/>
        <v>39</v>
      </c>
      <c r="O60" s="106">
        <f>SUM(O2:O59)</f>
        <v>8</v>
      </c>
      <c r="P60" s="100">
        <f t="shared" si="18"/>
        <v>4</v>
      </c>
      <c r="Q60" s="74">
        <f t="shared" si="18"/>
        <v>4</v>
      </c>
      <c r="R60" s="75">
        <f>SUM(L60:Q60)</f>
        <v>110</v>
      </c>
      <c r="S60" s="210" t="s">
        <v>19</v>
      </c>
      <c r="T60" s="211"/>
      <c r="U60" s="211"/>
      <c r="V60" s="212"/>
      <c r="W60" s="175">
        <f>SUM(W2:W59)</f>
        <v>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188</v>
      </c>
      <c r="J62" s="64"/>
      <c r="K62" s="87"/>
      <c r="M62" s="76">
        <f>L60+M60</f>
        <v>55</v>
      </c>
      <c r="R62" s="88"/>
      <c r="S62" s="88"/>
      <c r="T62" s="88"/>
      <c r="U62" s="88"/>
      <c r="V62" s="88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31" priority="1" stopIfTrue="1" operator="equal">
      <formula>-90</formula>
    </cfRule>
  </conditionalFormatting>
  <conditionalFormatting sqref="J3:J58">
    <cfRule type="cellIs" dxfId="30" priority="2" operator="equal">
      <formula>0</formula>
    </cfRule>
    <cfRule type="cellIs" dxfId="29" priority="3" operator="lessThan">
      <formula>0</formula>
    </cfRule>
    <cfRule type="cellIs" dxfId="28" priority="4" operator="greaterThan">
      <formula>0</formula>
    </cfRule>
  </conditionalFormatting>
  <pageMargins left="0.7" right="0.7" top="0.75" bottom="0.75" header="0.3" footer="0.3"/>
  <pageSetup orientation="portrait" horizontalDpi="4294967295" vertic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D12B9-F1AE-4B39-98D1-F8C631BB5DB0}">
  <sheetPr>
    <tabColor theme="1"/>
    <pageSetUpPr fitToPage="1"/>
  </sheetPr>
  <dimension ref="A1:AI63"/>
  <sheetViews>
    <sheetView zoomScale="80" zoomScaleNormal="80" workbookViewId="0">
      <pane ySplit="2" topLeftCell="A46" activePane="bottomLeft" state="frozen"/>
      <selection activeCell="A2" sqref="A2"/>
      <selection pane="bottomLeft" activeCell="W1" sqref="W1:AI1048576"/>
    </sheetView>
  </sheetViews>
  <sheetFormatPr defaultRowHeight="15"/>
  <cols>
    <col min="1" max="1" width="7.5" customWidth="1"/>
    <col min="2" max="2" width="7.5" style="1" bestFit="1" customWidth="1"/>
    <col min="3" max="4" width="10" style="76" customWidth="1"/>
    <col min="5" max="5" width="5.75" style="76" customWidth="1"/>
    <col min="6" max="7" width="3.625" style="76" bestFit="1" customWidth="1"/>
    <col min="8" max="8" width="5.5" style="76" customWidth="1"/>
    <col min="9" max="9" width="6.625" style="86" customWidth="1"/>
    <col min="10" max="10" width="2.875" style="64" bestFit="1" customWidth="1"/>
    <col min="11" max="11" width="6.625" style="87" customWidth="1"/>
    <col min="12" max="12" width="3.375" style="76" bestFit="1" customWidth="1"/>
    <col min="13" max="13" width="3.375" style="76" customWidth="1"/>
    <col min="14" max="14" width="3.25" style="76" bestFit="1" customWidth="1"/>
    <col min="15" max="15" width="3.25" style="76" customWidth="1"/>
    <col min="16" max="17" width="3.25" style="76" bestFit="1" customWidth="1"/>
    <col min="18" max="21" width="10.875" style="88" customWidth="1"/>
    <col min="22" max="22" width="14.5" style="88" customWidth="1"/>
    <col min="23" max="24" width="3.625" style="64" bestFit="1" customWidth="1"/>
    <col min="25" max="25" width="2" style="64" bestFit="1" customWidth="1"/>
    <col min="26" max="28" width="3.625" style="64" bestFit="1" customWidth="1"/>
    <col min="29" max="29" width="2" style="64" bestFit="1" customWidth="1"/>
    <col min="30" max="32" width="3.625" style="64" bestFit="1" customWidth="1"/>
    <col min="33" max="33" width="2" style="64" bestFit="1" customWidth="1"/>
    <col min="34" max="35" width="3.625" style="64" bestFit="1" customWidth="1"/>
  </cols>
  <sheetData>
    <row r="1" spans="1:35" s="13" customFormat="1" ht="82.5">
      <c r="A1" s="132">
        <v>45382</v>
      </c>
      <c r="B1" s="133" t="s">
        <v>43</v>
      </c>
      <c r="C1" s="2" t="s">
        <v>0</v>
      </c>
      <c r="D1" s="3" t="s">
        <v>1</v>
      </c>
      <c r="E1" s="4" t="s">
        <v>2</v>
      </c>
      <c r="F1" s="5" t="s">
        <v>3</v>
      </c>
      <c r="G1" s="5" t="s">
        <v>4</v>
      </c>
      <c r="H1" s="6" t="s">
        <v>5</v>
      </c>
      <c r="I1" s="7" t="s">
        <v>6</v>
      </c>
      <c r="J1" s="8" t="s">
        <v>7</v>
      </c>
      <c r="K1" s="9" t="s">
        <v>8</v>
      </c>
      <c r="L1" s="10" t="s">
        <v>9</v>
      </c>
      <c r="M1" s="11" t="s">
        <v>10</v>
      </c>
      <c r="N1" s="90" t="s">
        <v>11</v>
      </c>
      <c r="O1" s="102" t="s">
        <v>4</v>
      </c>
      <c r="P1" s="97" t="s">
        <v>12</v>
      </c>
      <c r="Q1" s="12" t="s">
        <v>13</v>
      </c>
      <c r="R1" s="215" t="s">
        <v>14</v>
      </c>
      <c r="S1" s="216"/>
      <c r="T1" s="216"/>
      <c r="U1" s="216"/>
      <c r="V1" s="217"/>
      <c r="W1" s="136" t="s">
        <v>15</v>
      </c>
      <c r="X1" s="137" t="s">
        <v>44</v>
      </c>
      <c r="Y1" s="138"/>
      <c r="Z1" s="139" t="s">
        <v>45</v>
      </c>
      <c r="AA1" s="140" t="s">
        <v>16</v>
      </c>
      <c r="AB1" s="141" t="s">
        <v>44</v>
      </c>
      <c r="AC1" s="142"/>
      <c r="AD1" s="143" t="s">
        <v>45</v>
      </c>
      <c r="AE1" s="144" t="s">
        <v>17</v>
      </c>
      <c r="AF1" s="145" t="s">
        <v>44</v>
      </c>
      <c r="AG1" s="146"/>
      <c r="AH1" s="147" t="s">
        <v>45</v>
      </c>
      <c r="AI1" s="148" t="s">
        <v>46</v>
      </c>
    </row>
    <row r="2" spans="1:35" ht="7.5" customHeight="1">
      <c r="A2" s="14"/>
      <c r="B2" s="15"/>
      <c r="C2" s="16"/>
      <c r="D2" s="17"/>
      <c r="E2" s="18">
        <v>0</v>
      </c>
      <c r="F2" s="19"/>
      <c r="G2" s="19"/>
      <c r="H2" s="20">
        <v>0</v>
      </c>
      <c r="I2" s="21"/>
      <c r="J2" s="22"/>
      <c r="K2" s="23"/>
      <c r="L2" s="24"/>
      <c r="M2" s="19"/>
      <c r="N2" s="91"/>
      <c r="O2" s="103"/>
      <c r="P2" s="98"/>
      <c r="Q2" s="25"/>
      <c r="R2" s="218"/>
      <c r="S2" s="219"/>
      <c r="T2" s="219"/>
      <c r="U2" s="219"/>
      <c r="V2" s="220"/>
      <c r="W2" s="116"/>
      <c r="X2" s="149"/>
      <c r="Y2" s="150"/>
      <c r="Z2" s="151"/>
      <c r="AA2" s="116"/>
      <c r="AB2" s="149"/>
      <c r="AC2" s="150"/>
      <c r="AD2" s="151"/>
      <c r="AE2" s="116"/>
      <c r="AF2" s="149"/>
      <c r="AG2" s="150"/>
      <c r="AH2" s="151"/>
      <c r="AI2" s="116"/>
    </row>
    <row r="3" spans="1:35" s="40" customFormat="1" ht="26.25" customHeight="1">
      <c r="A3" s="27"/>
      <c r="B3" s="28"/>
      <c r="C3" s="29"/>
      <c r="D3" s="30"/>
      <c r="E3" s="31">
        <f>IF(ISBLANK(D3),0,(D3-C3+1))</f>
        <v>0</v>
      </c>
      <c r="F3" s="32"/>
      <c r="G3" s="32"/>
      <c r="H3" s="33">
        <f>E3-G3-F3</f>
        <v>0</v>
      </c>
      <c r="I3" s="34"/>
      <c r="J3" s="35">
        <f t="shared" ref="J3:J58" si="0">IF(ISBLANK(I3),-90,(-((I3)-(SUM(L3:Q3,K3)))))</f>
        <v>-90</v>
      </c>
      <c r="K3" s="36"/>
      <c r="L3" s="37"/>
      <c r="M3" s="38"/>
      <c r="N3" s="92"/>
      <c r="O3" s="108"/>
      <c r="P3" s="37"/>
      <c r="Q3" s="39"/>
      <c r="R3" s="201"/>
      <c r="S3" s="202"/>
      <c r="T3" s="202"/>
      <c r="U3" s="202"/>
      <c r="V3" s="203"/>
      <c r="W3" s="46"/>
      <c r="X3" s="154" t="s">
        <v>18</v>
      </c>
      <c r="Y3" s="155" t="s">
        <v>18</v>
      </c>
      <c r="Z3" s="156" t="s">
        <v>18</v>
      </c>
      <c r="AA3" s="157" t="s">
        <v>18</v>
      </c>
      <c r="AB3" s="158" t="s">
        <v>18</v>
      </c>
      <c r="AC3" s="159" t="s">
        <v>18</v>
      </c>
      <c r="AD3" s="160" t="s">
        <v>18</v>
      </c>
      <c r="AE3" s="161" t="s">
        <v>18</v>
      </c>
      <c r="AF3" s="162" t="s">
        <v>18</v>
      </c>
      <c r="AG3" s="163" t="s">
        <v>18</v>
      </c>
      <c r="AH3" s="164" t="s">
        <v>18</v>
      </c>
      <c r="AI3" s="165" t="s">
        <v>18</v>
      </c>
    </row>
    <row r="4" spans="1:35" s="40" customFormat="1" ht="26.25" customHeight="1">
      <c r="A4" s="27"/>
      <c r="B4" s="28"/>
      <c r="C4" s="29"/>
      <c r="D4" s="30"/>
      <c r="E4" s="31">
        <f t="shared" ref="E4:E57" si="1">IF(ISBLANK(D4),0,(D4-C4+1))</f>
        <v>0</v>
      </c>
      <c r="F4" s="32"/>
      <c r="G4" s="32"/>
      <c r="H4" s="33">
        <f t="shared" ref="H4:H9" si="2">E4-G4-F4</f>
        <v>0</v>
      </c>
      <c r="I4" s="34"/>
      <c r="J4" s="35">
        <f t="shared" si="0"/>
        <v>-90</v>
      </c>
      <c r="K4" s="36"/>
      <c r="L4" s="37"/>
      <c r="M4" s="38"/>
      <c r="N4" s="92"/>
      <c r="O4" s="108"/>
      <c r="P4" s="37"/>
      <c r="Q4" s="39"/>
      <c r="R4" s="201"/>
      <c r="S4" s="202"/>
      <c r="T4" s="202"/>
      <c r="U4" s="202"/>
      <c r="V4" s="203"/>
      <c r="W4" s="46" t="s">
        <v>18</v>
      </c>
      <c r="X4" s="154"/>
      <c r="Y4" s="155" t="s">
        <v>51</v>
      </c>
      <c r="Z4" s="156"/>
      <c r="AA4" s="157">
        <f t="shared" ref="AA4:AA36" si="3">X4+Z4</f>
        <v>0</v>
      </c>
      <c r="AB4" s="158"/>
      <c r="AC4" s="159" t="s">
        <v>51</v>
      </c>
      <c r="AD4" s="160"/>
      <c r="AE4" s="161">
        <f t="shared" ref="AE4:AE56" si="4">AB4+AD4</f>
        <v>0</v>
      </c>
      <c r="AF4" s="162"/>
      <c r="AG4" s="163" t="s">
        <v>51</v>
      </c>
      <c r="AH4" s="164"/>
      <c r="AI4" s="165">
        <f t="shared" ref="AI4:AI56" si="5">AF4+AH4</f>
        <v>0</v>
      </c>
    </row>
    <row r="5" spans="1:35" s="40" customFormat="1" ht="26.25" customHeight="1">
      <c r="A5" s="27"/>
      <c r="B5" s="28"/>
      <c r="C5" s="29"/>
      <c r="D5" s="30"/>
      <c r="E5" s="31">
        <f t="shared" si="1"/>
        <v>0</v>
      </c>
      <c r="F5" s="32"/>
      <c r="G5" s="32"/>
      <c r="H5" s="33">
        <f t="shared" si="2"/>
        <v>0</v>
      </c>
      <c r="I5" s="34"/>
      <c r="J5" s="35">
        <f t="shared" si="0"/>
        <v>-90</v>
      </c>
      <c r="K5" s="36"/>
      <c r="L5" s="37"/>
      <c r="M5" s="38"/>
      <c r="N5" s="92"/>
      <c r="O5" s="108"/>
      <c r="P5" s="37"/>
      <c r="Q5" s="39"/>
      <c r="R5" s="201"/>
      <c r="S5" s="202"/>
      <c r="T5" s="202"/>
      <c r="U5" s="202"/>
      <c r="V5" s="203"/>
      <c r="W5" s="46" t="s">
        <v>18</v>
      </c>
      <c r="X5" s="154"/>
      <c r="Y5" s="155" t="s">
        <v>51</v>
      </c>
      <c r="Z5" s="156"/>
      <c r="AA5" s="157">
        <f t="shared" si="3"/>
        <v>0</v>
      </c>
      <c r="AB5" s="158"/>
      <c r="AC5" s="159" t="s">
        <v>51</v>
      </c>
      <c r="AD5" s="160"/>
      <c r="AE5" s="161">
        <f t="shared" si="4"/>
        <v>0</v>
      </c>
      <c r="AF5" s="162"/>
      <c r="AG5" s="163" t="s">
        <v>51</v>
      </c>
      <c r="AH5" s="164"/>
      <c r="AI5" s="165">
        <f t="shared" si="5"/>
        <v>0</v>
      </c>
    </row>
    <row r="6" spans="1:35" s="40" customFormat="1" ht="26.25" customHeight="1">
      <c r="A6" s="27"/>
      <c r="B6" s="28"/>
      <c r="C6" s="29"/>
      <c r="D6" s="30"/>
      <c r="E6" s="31">
        <f t="shared" si="1"/>
        <v>0</v>
      </c>
      <c r="F6" s="32"/>
      <c r="G6" s="32"/>
      <c r="H6" s="33">
        <f t="shared" si="2"/>
        <v>0</v>
      </c>
      <c r="I6" s="34"/>
      <c r="J6" s="35">
        <f t="shared" si="0"/>
        <v>-90</v>
      </c>
      <c r="K6" s="36"/>
      <c r="L6" s="37"/>
      <c r="M6" s="38"/>
      <c r="N6" s="92"/>
      <c r="O6" s="108"/>
      <c r="P6" s="37"/>
      <c r="Q6" s="39"/>
      <c r="R6" s="201"/>
      <c r="S6" s="202"/>
      <c r="T6" s="202"/>
      <c r="U6" s="202"/>
      <c r="V6" s="203"/>
      <c r="W6" s="46" t="s">
        <v>18</v>
      </c>
      <c r="X6" s="154"/>
      <c r="Y6" s="155" t="s">
        <v>51</v>
      </c>
      <c r="Z6" s="156"/>
      <c r="AA6" s="157">
        <f t="shared" si="3"/>
        <v>0</v>
      </c>
      <c r="AB6" s="158"/>
      <c r="AC6" s="159" t="s">
        <v>51</v>
      </c>
      <c r="AD6" s="160"/>
      <c r="AE6" s="161">
        <f t="shared" si="4"/>
        <v>0</v>
      </c>
      <c r="AF6" s="162"/>
      <c r="AG6" s="163" t="s">
        <v>51</v>
      </c>
      <c r="AH6" s="164"/>
      <c r="AI6" s="165">
        <f t="shared" si="5"/>
        <v>0</v>
      </c>
    </row>
    <row r="7" spans="1:35" s="40" customFormat="1" ht="26.25" customHeight="1">
      <c r="A7" s="27"/>
      <c r="B7" s="28"/>
      <c r="C7" s="29"/>
      <c r="D7" s="30"/>
      <c r="E7" s="31">
        <f t="shared" si="1"/>
        <v>0</v>
      </c>
      <c r="F7" s="32"/>
      <c r="G7" s="32"/>
      <c r="H7" s="33">
        <f t="shared" si="2"/>
        <v>0</v>
      </c>
      <c r="I7" s="34"/>
      <c r="J7" s="35">
        <f t="shared" si="0"/>
        <v>-90</v>
      </c>
      <c r="K7" s="36"/>
      <c r="L7" s="37"/>
      <c r="M7" s="38"/>
      <c r="N7" s="92"/>
      <c r="O7" s="108"/>
      <c r="P7" s="37"/>
      <c r="Q7" s="39"/>
      <c r="R7" s="201"/>
      <c r="S7" s="202"/>
      <c r="T7" s="202"/>
      <c r="U7" s="202"/>
      <c r="V7" s="203"/>
      <c r="W7" s="46" t="s">
        <v>18</v>
      </c>
      <c r="X7" s="154"/>
      <c r="Y7" s="155" t="s">
        <v>51</v>
      </c>
      <c r="Z7" s="156"/>
      <c r="AA7" s="157">
        <f t="shared" si="3"/>
        <v>0</v>
      </c>
      <c r="AB7" s="158"/>
      <c r="AC7" s="159" t="s">
        <v>51</v>
      </c>
      <c r="AD7" s="160"/>
      <c r="AE7" s="161">
        <f t="shared" si="4"/>
        <v>0</v>
      </c>
      <c r="AF7" s="162"/>
      <c r="AG7" s="163" t="s">
        <v>51</v>
      </c>
      <c r="AH7" s="164"/>
      <c r="AI7" s="165">
        <f t="shared" si="5"/>
        <v>0</v>
      </c>
    </row>
    <row r="8" spans="1:35" s="40" customFormat="1" ht="26.25" customHeight="1">
      <c r="A8" s="27"/>
      <c r="B8" s="28"/>
      <c r="C8" s="29"/>
      <c r="D8" s="30"/>
      <c r="E8" s="31">
        <f t="shared" si="1"/>
        <v>0</v>
      </c>
      <c r="F8" s="32"/>
      <c r="G8" s="32"/>
      <c r="H8" s="33">
        <f t="shared" si="2"/>
        <v>0</v>
      </c>
      <c r="I8" s="34"/>
      <c r="J8" s="35">
        <f t="shared" si="0"/>
        <v>-90</v>
      </c>
      <c r="K8" s="36"/>
      <c r="L8" s="37"/>
      <c r="M8" s="38"/>
      <c r="N8" s="92"/>
      <c r="O8" s="108"/>
      <c r="P8" s="37"/>
      <c r="Q8" s="39"/>
      <c r="R8" s="201"/>
      <c r="S8" s="202"/>
      <c r="T8" s="202"/>
      <c r="U8" s="202"/>
      <c r="V8" s="203"/>
      <c r="W8" s="46" t="s">
        <v>18</v>
      </c>
      <c r="X8" s="154"/>
      <c r="Y8" s="155" t="s">
        <v>51</v>
      </c>
      <c r="Z8" s="156"/>
      <c r="AA8" s="157">
        <f t="shared" si="3"/>
        <v>0</v>
      </c>
      <c r="AB8" s="158"/>
      <c r="AC8" s="159" t="s">
        <v>51</v>
      </c>
      <c r="AD8" s="160"/>
      <c r="AE8" s="161">
        <f t="shared" si="4"/>
        <v>0</v>
      </c>
      <c r="AF8" s="162"/>
      <c r="AG8" s="163" t="s">
        <v>51</v>
      </c>
      <c r="AH8" s="164"/>
      <c r="AI8" s="165">
        <f t="shared" si="5"/>
        <v>0</v>
      </c>
    </row>
    <row r="9" spans="1:35" s="40" customFormat="1" ht="26.25" customHeight="1">
      <c r="A9" s="27"/>
      <c r="B9" s="28"/>
      <c r="C9" s="29"/>
      <c r="D9" s="30"/>
      <c r="E9" s="31">
        <f t="shared" si="1"/>
        <v>0</v>
      </c>
      <c r="F9" s="32"/>
      <c r="G9" s="32"/>
      <c r="H9" s="33">
        <f t="shared" si="2"/>
        <v>0</v>
      </c>
      <c r="I9" s="34"/>
      <c r="J9" s="35">
        <f t="shared" si="0"/>
        <v>-90</v>
      </c>
      <c r="K9" s="36"/>
      <c r="L9" s="37"/>
      <c r="M9" s="38"/>
      <c r="N9" s="92"/>
      <c r="O9" s="108"/>
      <c r="P9" s="37"/>
      <c r="Q9" s="39"/>
      <c r="R9" s="201"/>
      <c r="S9" s="202"/>
      <c r="T9" s="202"/>
      <c r="U9" s="202"/>
      <c r="V9" s="203"/>
      <c r="W9" s="46" t="s">
        <v>18</v>
      </c>
      <c r="X9" s="154"/>
      <c r="Y9" s="155" t="s">
        <v>51</v>
      </c>
      <c r="Z9" s="156"/>
      <c r="AA9" s="157">
        <f t="shared" si="3"/>
        <v>0</v>
      </c>
      <c r="AB9" s="158"/>
      <c r="AC9" s="159" t="s">
        <v>51</v>
      </c>
      <c r="AD9" s="160"/>
      <c r="AE9" s="161">
        <f t="shared" si="4"/>
        <v>0</v>
      </c>
      <c r="AF9" s="162"/>
      <c r="AG9" s="163" t="s">
        <v>51</v>
      </c>
      <c r="AH9" s="164"/>
      <c r="AI9" s="165">
        <f t="shared" si="5"/>
        <v>0</v>
      </c>
    </row>
    <row r="10" spans="1:35" s="40" customFormat="1" ht="26.25" customHeight="1">
      <c r="A10" s="27"/>
      <c r="B10" s="28"/>
      <c r="C10" s="29"/>
      <c r="D10" s="30"/>
      <c r="E10" s="31">
        <f t="shared" si="1"/>
        <v>0</v>
      </c>
      <c r="F10" s="32"/>
      <c r="G10" s="32"/>
      <c r="H10" s="33">
        <f>E10-G10-F10</f>
        <v>0</v>
      </c>
      <c r="I10" s="34"/>
      <c r="J10" s="35">
        <f t="shared" si="0"/>
        <v>-90</v>
      </c>
      <c r="K10" s="36"/>
      <c r="L10" s="37"/>
      <c r="M10" s="38"/>
      <c r="N10" s="92"/>
      <c r="O10" s="108"/>
      <c r="P10" s="37"/>
      <c r="Q10" s="39"/>
      <c r="R10" s="201"/>
      <c r="S10" s="202"/>
      <c r="T10" s="202"/>
      <c r="U10" s="202"/>
      <c r="V10" s="203"/>
      <c r="W10" s="46" t="s">
        <v>18</v>
      </c>
      <c r="X10" s="154"/>
      <c r="Y10" s="155" t="s">
        <v>51</v>
      </c>
      <c r="Z10" s="156"/>
      <c r="AA10" s="157">
        <f t="shared" si="3"/>
        <v>0</v>
      </c>
      <c r="AB10" s="158"/>
      <c r="AC10" s="159" t="s">
        <v>51</v>
      </c>
      <c r="AD10" s="160"/>
      <c r="AE10" s="161">
        <f t="shared" si="4"/>
        <v>0</v>
      </c>
      <c r="AF10" s="162"/>
      <c r="AG10" s="163" t="s">
        <v>51</v>
      </c>
      <c r="AH10" s="164"/>
      <c r="AI10" s="165">
        <f t="shared" si="5"/>
        <v>0</v>
      </c>
    </row>
    <row r="11" spans="1:35" s="40" customFormat="1" ht="26.25" customHeight="1">
      <c r="A11" s="27"/>
      <c r="B11" s="28"/>
      <c r="C11" s="29"/>
      <c r="D11" s="30"/>
      <c r="E11" s="31">
        <f t="shared" si="1"/>
        <v>0</v>
      </c>
      <c r="F11" s="32"/>
      <c r="G11" s="32"/>
      <c r="H11" s="33">
        <f t="shared" ref="H11:H18" si="6">E11-G11-F11</f>
        <v>0</v>
      </c>
      <c r="I11" s="34"/>
      <c r="J11" s="35">
        <f t="shared" si="0"/>
        <v>-90</v>
      </c>
      <c r="K11" s="36"/>
      <c r="L11" s="37"/>
      <c r="M11" s="38"/>
      <c r="N11" s="92"/>
      <c r="O11" s="108"/>
      <c r="P11" s="37"/>
      <c r="Q11" s="39"/>
      <c r="R11" s="201"/>
      <c r="S11" s="202"/>
      <c r="T11" s="202"/>
      <c r="U11" s="202"/>
      <c r="V11" s="203"/>
      <c r="W11" s="46" t="s">
        <v>18</v>
      </c>
      <c r="X11" s="154"/>
      <c r="Y11" s="155" t="s">
        <v>51</v>
      </c>
      <c r="Z11" s="156"/>
      <c r="AA11" s="157">
        <f t="shared" si="3"/>
        <v>0</v>
      </c>
      <c r="AB11" s="158"/>
      <c r="AC11" s="159" t="s">
        <v>51</v>
      </c>
      <c r="AD11" s="160"/>
      <c r="AE11" s="161">
        <f t="shared" si="4"/>
        <v>0</v>
      </c>
      <c r="AF11" s="162"/>
      <c r="AG11" s="163" t="s">
        <v>51</v>
      </c>
      <c r="AH11" s="164"/>
      <c r="AI11" s="165">
        <f t="shared" si="5"/>
        <v>0</v>
      </c>
    </row>
    <row r="12" spans="1:35" s="40" customFormat="1" ht="26.25" customHeight="1">
      <c r="A12" s="27"/>
      <c r="B12" s="28"/>
      <c r="C12" s="29"/>
      <c r="D12" s="30"/>
      <c r="E12" s="31">
        <f t="shared" si="1"/>
        <v>0</v>
      </c>
      <c r="F12" s="32"/>
      <c r="G12" s="32"/>
      <c r="H12" s="33">
        <f t="shared" si="6"/>
        <v>0</v>
      </c>
      <c r="I12" s="34"/>
      <c r="J12" s="35">
        <f t="shared" si="0"/>
        <v>-90</v>
      </c>
      <c r="K12" s="36"/>
      <c r="L12" s="37"/>
      <c r="M12" s="38"/>
      <c r="N12" s="92"/>
      <c r="O12" s="108"/>
      <c r="P12" s="37"/>
      <c r="Q12" s="39"/>
      <c r="R12" s="201"/>
      <c r="S12" s="202"/>
      <c r="T12" s="202"/>
      <c r="U12" s="202"/>
      <c r="V12" s="203"/>
      <c r="W12" s="46" t="s">
        <v>18</v>
      </c>
      <c r="X12" s="154"/>
      <c r="Y12" s="155" t="s">
        <v>51</v>
      </c>
      <c r="Z12" s="156"/>
      <c r="AA12" s="157">
        <f t="shared" si="3"/>
        <v>0</v>
      </c>
      <c r="AB12" s="158"/>
      <c r="AC12" s="159" t="s">
        <v>51</v>
      </c>
      <c r="AD12" s="160"/>
      <c r="AE12" s="161">
        <f t="shared" si="4"/>
        <v>0</v>
      </c>
      <c r="AF12" s="162"/>
      <c r="AG12" s="163" t="s">
        <v>51</v>
      </c>
      <c r="AH12" s="164"/>
      <c r="AI12" s="165">
        <f t="shared" si="5"/>
        <v>0</v>
      </c>
    </row>
    <row r="13" spans="1:35" s="40" customFormat="1" ht="26.25" customHeight="1">
      <c r="A13" s="27"/>
      <c r="B13" s="28"/>
      <c r="C13" s="29"/>
      <c r="D13" s="30"/>
      <c r="E13" s="31">
        <f t="shared" si="1"/>
        <v>0</v>
      </c>
      <c r="F13" s="32"/>
      <c r="G13" s="32"/>
      <c r="H13" s="33">
        <f t="shared" si="6"/>
        <v>0</v>
      </c>
      <c r="I13" s="34"/>
      <c r="J13" s="35">
        <f t="shared" si="0"/>
        <v>-90</v>
      </c>
      <c r="K13" s="36"/>
      <c r="L13" s="37"/>
      <c r="M13" s="38"/>
      <c r="N13" s="92"/>
      <c r="O13" s="108"/>
      <c r="P13" s="37"/>
      <c r="Q13" s="39"/>
      <c r="R13" s="201"/>
      <c r="S13" s="202"/>
      <c r="T13" s="202"/>
      <c r="U13" s="202"/>
      <c r="V13" s="203"/>
      <c r="W13" s="46" t="s">
        <v>18</v>
      </c>
      <c r="X13" s="154"/>
      <c r="Y13" s="155" t="s">
        <v>51</v>
      </c>
      <c r="Z13" s="156"/>
      <c r="AA13" s="157">
        <f t="shared" si="3"/>
        <v>0</v>
      </c>
      <c r="AB13" s="158"/>
      <c r="AC13" s="159" t="s">
        <v>51</v>
      </c>
      <c r="AD13" s="160"/>
      <c r="AE13" s="161">
        <f t="shared" si="4"/>
        <v>0</v>
      </c>
      <c r="AF13" s="162"/>
      <c r="AG13" s="163" t="s">
        <v>51</v>
      </c>
      <c r="AH13" s="164"/>
      <c r="AI13" s="165">
        <f t="shared" si="5"/>
        <v>0</v>
      </c>
    </row>
    <row r="14" spans="1:35" s="40" customFormat="1" ht="26.25" customHeight="1">
      <c r="A14" s="27"/>
      <c r="B14" s="28"/>
      <c r="C14" s="29"/>
      <c r="D14" s="30"/>
      <c r="E14" s="31">
        <f t="shared" si="1"/>
        <v>0</v>
      </c>
      <c r="F14" s="32"/>
      <c r="G14" s="32"/>
      <c r="H14" s="33">
        <f t="shared" si="6"/>
        <v>0</v>
      </c>
      <c r="I14" s="34"/>
      <c r="J14" s="35">
        <f t="shared" si="0"/>
        <v>-90</v>
      </c>
      <c r="K14" s="36"/>
      <c r="L14" s="37"/>
      <c r="M14" s="38"/>
      <c r="N14" s="92"/>
      <c r="O14" s="108"/>
      <c r="P14" s="37"/>
      <c r="Q14" s="39"/>
      <c r="R14" s="201"/>
      <c r="S14" s="202"/>
      <c r="T14" s="202"/>
      <c r="U14" s="202"/>
      <c r="V14" s="203"/>
      <c r="W14" s="46" t="s">
        <v>18</v>
      </c>
      <c r="X14" s="154"/>
      <c r="Y14" s="155" t="s">
        <v>51</v>
      </c>
      <c r="Z14" s="156"/>
      <c r="AA14" s="157">
        <f t="shared" si="3"/>
        <v>0</v>
      </c>
      <c r="AB14" s="158"/>
      <c r="AC14" s="159" t="s">
        <v>51</v>
      </c>
      <c r="AD14" s="160"/>
      <c r="AE14" s="161">
        <f t="shared" si="4"/>
        <v>0</v>
      </c>
      <c r="AF14" s="162"/>
      <c r="AG14" s="163" t="s">
        <v>51</v>
      </c>
      <c r="AH14" s="164"/>
      <c r="AI14" s="165">
        <f t="shared" si="5"/>
        <v>0</v>
      </c>
    </row>
    <row r="15" spans="1:35" s="40" customFormat="1" ht="26.25" customHeight="1">
      <c r="A15" s="27"/>
      <c r="B15" s="28"/>
      <c r="C15" s="29"/>
      <c r="D15" s="30"/>
      <c r="E15" s="31">
        <f t="shared" si="1"/>
        <v>0</v>
      </c>
      <c r="F15" s="32"/>
      <c r="G15" s="32"/>
      <c r="H15" s="33">
        <f t="shared" si="6"/>
        <v>0</v>
      </c>
      <c r="I15" s="34"/>
      <c r="J15" s="35">
        <f t="shared" si="0"/>
        <v>-90</v>
      </c>
      <c r="K15" s="36"/>
      <c r="L15" s="37"/>
      <c r="M15" s="38"/>
      <c r="N15" s="92"/>
      <c r="O15" s="108"/>
      <c r="P15" s="37"/>
      <c r="Q15" s="39"/>
      <c r="R15" s="201"/>
      <c r="S15" s="202"/>
      <c r="T15" s="202"/>
      <c r="U15" s="202"/>
      <c r="V15" s="203"/>
      <c r="W15" s="46" t="s">
        <v>18</v>
      </c>
      <c r="X15" s="154"/>
      <c r="Y15" s="155" t="s">
        <v>51</v>
      </c>
      <c r="Z15" s="156"/>
      <c r="AA15" s="157">
        <f t="shared" si="3"/>
        <v>0</v>
      </c>
      <c r="AB15" s="158"/>
      <c r="AC15" s="159" t="s">
        <v>51</v>
      </c>
      <c r="AD15" s="160"/>
      <c r="AE15" s="161">
        <f t="shared" si="4"/>
        <v>0</v>
      </c>
      <c r="AF15" s="162"/>
      <c r="AG15" s="163" t="s">
        <v>51</v>
      </c>
      <c r="AH15" s="164"/>
      <c r="AI15" s="165">
        <f t="shared" si="5"/>
        <v>0</v>
      </c>
    </row>
    <row r="16" spans="1:35" s="40" customFormat="1" ht="26.25" customHeight="1">
      <c r="A16" s="27"/>
      <c r="B16" s="28"/>
      <c r="C16" s="29"/>
      <c r="D16" s="30"/>
      <c r="E16" s="31">
        <f t="shared" si="1"/>
        <v>0</v>
      </c>
      <c r="F16" s="32"/>
      <c r="G16" s="32"/>
      <c r="H16" s="33">
        <f t="shared" si="6"/>
        <v>0</v>
      </c>
      <c r="I16" s="34"/>
      <c r="J16" s="35">
        <f t="shared" si="0"/>
        <v>-90</v>
      </c>
      <c r="K16" s="36"/>
      <c r="L16" s="37"/>
      <c r="M16" s="38"/>
      <c r="N16" s="92"/>
      <c r="O16" s="108"/>
      <c r="P16" s="37"/>
      <c r="Q16" s="39"/>
      <c r="R16" s="201"/>
      <c r="S16" s="202"/>
      <c r="T16" s="202"/>
      <c r="U16" s="202"/>
      <c r="V16" s="203"/>
      <c r="W16" s="46" t="s">
        <v>18</v>
      </c>
      <c r="X16" s="154"/>
      <c r="Y16" s="155" t="s">
        <v>51</v>
      </c>
      <c r="Z16" s="156"/>
      <c r="AA16" s="157">
        <f t="shared" si="3"/>
        <v>0</v>
      </c>
      <c r="AB16" s="158"/>
      <c r="AC16" s="159" t="s">
        <v>51</v>
      </c>
      <c r="AD16" s="160"/>
      <c r="AE16" s="161">
        <f t="shared" si="4"/>
        <v>0</v>
      </c>
      <c r="AF16" s="162"/>
      <c r="AG16" s="163" t="s">
        <v>51</v>
      </c>
      <c r="AH16" s="164"/>
      <c r="AI16" s="165">
        <f t="shared" si="5"/>
        <v>0</v>
      </c>
    </row>
    <row r="17" spans="1:35" s="40" customFormat="1" ht="26.25" customHeight="1">
      <c r="A17" s="27"/>
      <c r="B17" s="28"/>
      <c r="C17" s="29"/>
      <c r="D17" s="30"/>
      <c r="E17" s="31">
        <f t="shared" si="1"/>
        <v>0</v>
      </c>
      <c r="F17" s="32"/>
      <c r="G17" s="32"/>
      <c r="H17" s="33">
        <f t="shared" si="6"/>
        <v>0</v>
      </c>
      <c r="I17" s="34"/>
      <c r="J17" s="35">
        <f t="shared" si="0"/>
        <v>-90</v>
      </c>
      <c r="K17" s="36"/>
      <c r="L17" s="37"/>
      <c r="M17" s="38"/>
      <c r="N17" s="92"/>
      <c r="O17" s="108"/>
      <c r="P17" s="37"/>
      <c r="Q17" s="39"/>
      <c r="R17" s="201"/>
      <c r="S17" s="202"/>
      <c r="T17" s="202"/>
      <c r="U17" s="202"/>
      <c r="V17" s="203"/>
      <c r="W17" s="46" t="s">
        <v>18</v>
      </c>
      <c r="X17" s="154"/>
      <c r="Y17" s="155" t="s">
        <v>51</v>
      </c>
      <c r="Z17" s="156"/>
      <c r="AA17" s="157">
        <f t="shared" si="3"/>
        <v>0</v>
      </c>
      <c r="AB17" s="158"/>
      <c r="AC17" s="159" t="s">
        <v>51</v>
      </c>
      <c r="AD17" s="160"/>
      <c r="AE17" s="161">
        <f t="shared" si="4"/>
        <v>0</v>
      </c>
      <c r="AF17" s="162"/>
      <c r="AG17" s="163" t="s">
        <v>51</v>
      </c>
      <c r="AH17" s="164"/>
      <c r="AI17" s="165">
        <f t="shared" si="5"/>
        <v>0</v>
      </c>
    </row>
    <row r="18" spans="1:35" s="40" customFormat="1" ht="26.25" customHeight="1">
      <c r="A18" s="27"/>
      <c r="B18" s="28"/>
      <c r="C18" s="29"/>
      <c r="D18" s="30"/>
      <c r="E18" s="31">
        <f t="shared" si="1"/>
        <v>0</v>
      </c>
      <c r="F18" s="32"/>
      <c r="G18" s="32"/>
      <c r="H18" s="33">
        <f t="shared" si="6"/>
        <v>0</v>
      </c>
      <c r="I18" s="34"/>
      <c r="J18" s="35">
        <f t="shared" si="0"/>
        <v>-90</v>
      </c>
      <c r="K18" s="36"/>
      <c r="L18" s="37"/>
      <c r="M18" s="38"/>
      <c r="N18" s="92"/>
      <c r="O18" s="108"/>
      <c r="P18" s="37"/>
      <c r="Q18" s="39"/>
      <c r="R18" s="201"/>
      <c r="S18" s="202"/>
      <c r="T18" s="202"/>
      <c r="U18" s="202"/>
      <c r="V18" s="203"/>
      <c r="W18" s="46" t="s">
        <v>18</v>
      </c>
      <c r="X18" s="154"/>
      <c r="Y18" s="155" t="s">
        <v>51</v>
      </c>
      <c r="Z18" s="156"/>
      <c r="AA18" s="157">
        <f t="shared" si="3"/>
        <v>0</v>
      </c>
      <c r="AB18" s="158"/>
      <c r="AC18" s="159" t="s">
        <v>51</v>
      </c>
      <c r="AD18" s="160"/>
      <c r="AE18" s="161">
        <f t="shared" si="4"/>
        <v>0</v>
      </c>
      <c r="AF18" s="162"/>
      <c r="AG18" s="163" t="s">
        <v>51</v>
      </c>
      <c r="AH18" s="164"/>
      <c r="AI18" s="165">
        <f t="shared" si="5"/>
        <v>0</v>
      </c>
    </row>
    <row r="19" spans="1:35" s="40" customFormat="1" ht="26.25" customHeight="1">
      <c r="A19" s="27"/>
      <c r="B19" s="28"/>
      <c r="C19" s="29"/>
      <c r="D19" s="30"/>
      <c r="E19" s="31">
        <f t="shared" si="1"/>
        <v>0</v>
      </c>
      <c r="F19" s="32"/>
      <c r="G19" s="32"/>
      <c r="H19" s="33">
        <f>E19-G19-F19</f>
        <v>0</v>
      </c>
      <c r="I19" s="34"/>
      <c r="J19" s="35">
        <f t="shared" si="0"/>
        <v>-90</v>
      </c>
      <c r="K19" s="36"/>
      <c r="L19" s="37"/>
      <c r="M19" s="38"/>
      <c r="N19" s="92"/>
      <c r="O19" s="108"/>
      <c r="P19" s="37"/>
      <c r="Q19" s="39"/>
      <c r="R19" s="201"/>
      <c r="S19" s="202"/>
      <c r="T19" s="202"/>
      <c r="U19" s="202"/>
      <c r="V19" s="203"/>
      <c r="W19" s="46" t="s">
        <v>18</v>
      </c>
      <c r="X19" s="154"/>
      <c r="Y19" s="155" t="s">
        <v>51</v>
      </c>
      <c r="Z19" s="156"/>
      <c r="AA19" s="157">
        <f t="shared" si="3"/>
        <v>0</v>
      </c>
      <c r="AB19" s="158"/>
      <c r="AC19" s="159" t="s">
        <v>51</v>
      </c>
      <c r="AD19" s="160"/>
      <c r="AE19" s="161">
        <f t="shared" si="4"/>
        <v>0</v>
      </c>
      <c r="AF19" s="162"/>
      <c r="AG19" s="163" t="s">
        <v>51</v>
      </c>
      <c r="AH19" s="164"/>
      <c r="AI19" s="165">
        <f t="shared" si="5"/>
        <v>0</v>
      </c>
    </row>
    <row r="20" spans="1:35" s="40" customFormat="1" ht="26.25" customHeight="1">
      <c r="A20" s="27"/>
      <c r="B20" s="28"/>
      <c r="C20" s="29"/>
      <c r="D20" s="30"/>
      <c r="E20" s="31">
        <f t="shared" si="1"/>
        <v>0</v>
      </c>
      <c r="F20" s="32"/>
      <c r="G20" s="32"/>
      <c r="H20" s="33">
        <f t="shared" ref="H20" si="7">E20-G20-F20</f>
        <v>0</v>
      </c>
      <c r="I20" s="34"/>
      <c r="J20" s="35">
        <f t="shared" si="0"/>
        <v>-90</v>
      </c>
      <c r="K20" s="36"/>
      <c r="L20" s="37"/>
      <c r="M20" s="38"/>
      <c r="N20" s="92"/>
      <c r="O20" s="108"/>
      <c r="P20" s="37"/>
      <c r="Q20" s="39"/>
      <c r="R20" s="201"/>
      <c r="S20" s="202"/>
      <c r="T20" s="202"/>
      <c r="U20" s="202"/>
      <c r="V20" s="203"/>
      <c r="W20" s="46" t="s">
        <v>18</v>
      </c>
      <c r="X20" s="154"/>
      <c r="Y20" s="155" t="s">
        <v>51</v>
      </c>
      <c r="Z20" s="156"/>
      <c r="AA20" s="157">
        <f t="shared" si="3"/>
        <v>0</v>
      </c>
      <c r="AB20" s="158"/>
      <c r="AC20" s="159" t="s">
        <v>51</v>
      </c>
      <c r="AD20" s="160"/>
      <c r="AE20" s="161">
        <f t="shared" si="4"/>
        <v>0</v>
      </c>
      <c r="AF20" s="162"/>
      <c r="AG20" s="163" t="s">
        <v>51</v>
      </c>
      <c r="AH20" s="164"/>
      <c r="AI20" s="165">
        <f t="shared" si="5"/>
        <v>0</v>
      </c>
    </row>
    <row r="21" spans="1:35" s="40" customFormat="1" ht="26.25" customHeight="1">
      <c r="A21" s="27"/>
      <c r="B21" s="28"/>
      <c r="C21" s="29"/>
      <c r="D21" s="30"/>
      <c r="E21" s="31">
        <f t="shared" si="1"/>
        <v>0</v>
      </c>
      <c r="F21" s="32"/>
      <c r="G21" s="32"/>
      <c r="H21" s="33">
        <f t="shared" ref="H21:H24" si="8">E21-G21-F21</f>
        <v>0</v>
      </c>
      <c r="I21" s="34"/>
      <c r="J21" s="35">
        <f t="shared" si="0"/>
        <v>-90</v>
      </c>
      <c r="K21" s="36"/>
      <c r="L21" s="37"/>
      <c r="M21" s="38"/>
      <c r="N21" s="92"/>
      <c r="O21" s="108"/>
      <c r="P21" s="37"/>
      <c r="Q21" s="39"/>
      <c r="R21" s="201"/>
      <c r="S21" s="202"/>
      <c r="T21" s="202"/>
      <c r="U21" s="202"/>
      <c r="V21" s="203"/>
      <c r="W21" s="46" t="s">
        <v>18</v>
      </c>
      <c r="X21" s="154"/>
      <c r="Y21" s="155" t="s">
        <v>51</v>
      </c>
      <c r="Z21" s="156"/>
      <c r="AA21" s="157">
        <f t="shared" si="3"/>
        <v>0</v>
      </c>
      <c r="AB21" s="158"/>
      <c r="AC21" s="159" t="s">
        <v>51</v>
      </c>
      <c r="AD21" s="160"/>
      <c r="AE21" s="161">
        <f t="shared" si="4"/>
        <v>0</v>
      </c>
      <c r="AF21" s="162"/>
      <c r="AG21" s="163" t="s">
        <v>51</v>
      </c>
      <c r="AH21" s="164"/>
      <c r="AI21" s="165">
        <f t="shared" si="5"/>
        <v>0</v>
      </c>
    </row>
    <row r="22" spans="1:35" s="40" customFormat="1" ht="26.25" customHeight="1">
      <c r="A22" s="27"/>
      <c r="B22" s="28"/>
      <c r="C22" s="29"/>
      <c r="D22" s="30"/>
      <c r="E22" s="31">
        <f t="shared" si="1"/>
        <v>0</v>
      </c>
      <c r="F22" s="32"/>
      <c r="G22" s="32"/>
      <c r="H22" s="33">
        <f t="shared" si="8"/>
        <v>0</v>
      </c>
      <c r="I22" s="34"/>
      <c r="J22" s="35">
        <f t="shared" si="0"/>
        <v>-90</v>
      </c>
      <c r="K22" s="36"/>
      <c r="L22" s="37"/>
      <c r="M22" s="38"/>
      <c r="N22" s="92"/>
      <c r="O22" s="108"/>
      <c r="P22" s="37"/>
      <c r="Q22" s="39"/>
      <c r="R22" s="201"/>
      <c r="S22" s="202"/>
      <c r="T22" s="202"/>
      <c r="U22" s="202"/>
      <c r="V22" s="203"/>
      <c r="W22" s="46" t="s">
        <v>18</v>
      </c>
      <c r="X22" s="154"/>
      <c r="Y22" s="155" t="s">
        <v>51</v>
      </c>
      <c r="Z22" s="156"/>
      <c r="AA22" s="157">
        <f t="shared" si="3"/>
        <v>0</v>
      </c>
      <c r="AB22" s="158"/>
      <c r="AC22" s="159" t="s">
        <v>51</v>
      </c>
      <c r="AD22" s="160"/>
      <c r="AE22" s="161">
        <f t="shared" si="4"/>
        <v>0</v>
      </c>
      <c r="AF22" s="162"/>
      <c r="AG22" s="163" t="s">
        <v>51</v>
      </c>
      <c r="AH22" s="164"/>
      <c r="AI22" s="165">
        <f t="shared" si="5"/>
        <v>0</v>
      </c>
    </row>
    <row r="23" spans="1:35" s="40" customFormat="1" ht="26.25" customHeight="1">
      <c r="A23" s="27"/>
      <c r="B23" s="28"/>
      <c r="C23" s="29"/>
      <c r="D23" s="30"/>
      <c r="E23" s="31">
        <f t="shared" si="1"/>
        <v>0</v>
      </c>
      <c r="F23" s="32"/>
      <c r="G23" s="32"/>
      <c r="H23" s="33">
        <f t="shared" si="8"/>
        <v>0</v>
      </c>
      <c r="I23" s="34"/>
      <c r="J23" s="35">
        <f t="shared" si="0"/>
        <v>-90</v>
      </c>
      <c r="K23" s="36"/>
      <c r="L23" s="37"/>
      <c r="M23" s="38"/>
      <c r="N23" s="92"/>
      <c r="O23" s="108"/>
      <c r="P23" s="37"/>
      <c r="Q23" s="39"/>
      <c r="R23" s="201"/>
      <c r="S23" s="202"/>
      <c r="T23" s="202"/>
      <c r="U23" s="202"/>
      <c r="V23" s="203"/>
      <c r="W23" s="46" t="s">
        <v>18</v>
      </c>
      <c r="X23" s="154"/>
      <c r="Y23" s="155" t="s">
        <v>51</v>
      </c>
      <c r="Z23" s="156"/>
      <c r="AA23" s="157">
        <f t="shared" si="3"/>
        <v>0</v>
      </c>
      <c r="AB23" s="158"/>
      <c r="AC23" s="159" t="s">
        <v>51</v>
      </c>
      <c r="AD23" s="160"/>
      <c r="AE23" s="161">
        <f t="shared" si="4"/>
        <v>0</v>
      </c>
      <c r="AF23" s="162"/>
      <c r="AG23" s="163" t="s">
        <v>51</v>
      </c>
      <c r="AH23" s="164"/>
      <c r="AI23" s="165">
        <f t="shared" si="5"/>
        <v>0</v>
      </c>
    </row>
    <row r="24" spans="1:35" s="40" customFormat="1" ht="26.25" customHeight="1">
      <c r="A24" s="27"/>
      <c r="B24" s="28"/>
      <c r="C24" s="29"/>
      <c r="D24" s="30"/>
      <c r="E24" s="31">
        <f t="shared" si="1"/>
        <v>0</v>
      </c>
      <c r="F24" s="32"/>
      <c r="G24" s="32"/>
      <c r="H24" s="33">
        <f t="shared" si="8"/>
        <v>0</v>
      </c>
      <c r="I24" s="34"/>
      <c r="J24" s="35">
        <f t="shared" si="0"/>
        <v>-90</v>
      </c>
      <c r="K24" s="36"/>
      <c r="L24" s="37"/>
      <c r="M24" s="38"/>
      <c r="N24" s="92"/>
      <c r="O24" s="108"/>
      <c r="P24" s="37"/>
      <c r="Q24" s="39"/>
      <c r="R24" s="201"/>
      <c r="S24" s="202"/>
      <c r="T24" s="202"/>
      <c r="U24" s="202"/>
      <c r="V24" s="203"/>
      <c r="W24" s="46" t="s">
        <v>18</v>
      </c>
      <c r="X24" s="154"/>
      <c r="Y24" s="155" t="s">
        <v>51</v>
      </c>
      <c r="Z24" s="156"/>
      <c r="AA24" s="157">
        <f t="shared" si="3"/>
        <v>0</v>
      </c>
      <c r="AB24" s="158"/>
      <c r="AC24" s="159" t="s">
        <v>51</v>
      </c>
      <c r="AD24" s="160"/>
      <c r="AE24" s="161">
        <f t="shared" si="4"/>
        <v>0</v>
      </c>
      <c r="AF24" s="162"/>
      <c r="AG24" s="163" t="s">
        <v>51</v>
      </c>
      <c r="AH24" s="164"/>
      <c r="AI24" s="165">
        <f t="shared" si="5"/>
        <v>0</v>
      </c>
    </row>
    <row r="25" spans="1:35" s="40" customFormat="1" ht="26.25" customHeight="1">
      <c r="A25" s="27"/>
      <c r="B25" s="28"/>
      <c r="C25" s="29"/>
      <c r="D25" s="30"/>
      <c r="E25" s="31">
        <f t="shared" si="1"/>
        <v>0</v>
      </c>
      <c r="F25" s="32"/>
      <c r="G25" s="32"/>
      <c r="H25" s="33">
        <f>E25-G25-F25</f>
        <v>0</v>
      </c>
      <c r="I25" s="34"/>
      <c r="J25" s="35">
        <f t="shared" si="0"/>
        <v>-90</v>
      </c>
      <c r="K25" s="36"/>
      <c r="L25" s="37"/>
      <c r="M25" s="38"/>
      <c r="N25" s="92"/>
      <c r="O25" s="108"/>
      <c r="P25" s="37"/>
      <c r="Q25" s="39"/>
      <c r="R25" s="201"/>
      <c r="S25" s="202"/>
      <c r="T25" s="202"/>
      <c r="U25" s="202"/>
      <c r="V25" s="203"/>
      <c r="W25" s="46" t="s">
        <v>18</v>
      </c>
      <c r="X25" s="154"/>
      <c r="Y25" s="155" t="s">
        <v>51</v>
      </c>
      <c r="Z25" s="156"/>
      <c r="AA25" s="157">
        <f t="shared" si="3"/>
        <v>0</v>
      </c>
      <c r="AB25" s="158"/>
      <c r="AC25" s="159" t="s">
        <v>51</v>
      </c>
      <c r="AD25" s="160"/>
      <c r="AE25" s="161">
        <f t="shared" si="4"/>
        <v>0</v>
      </c>
      <c r="AF25" s="162"/>
      <c r="AG25" s="163" t="s">
        <v>51</v>
      </c>
      <c r="AH25" s="164"/>
      <c r="AI25" s="165">
        <f t="shared" si="5"/>
        <v>0</v>
      </c>
    </row>
    <row r="26" spans="1:35" s="40" customFormat="1" ht="26.25" customHeight="1">
      <c r="A26" s="27"/>
      <c r="B26" s="28"/>
      <c r="C26" s="29"/>
      <c r="D26" s="30"/>
      <c r="E26" s="31">
        <f t="shared" si="1"/>
        <v>0</v>
      </c>
      <c r="F26" s="32"/>
      <c r="G26" s="32"/>
      <c r="H26" s="33">
        <f t="shared" ref="H26:H32" si="9">E26-G26-F26</f>
        <v>0</v>
      </c>
      <c r="I26" s="34"/>
      <c r="J26" s="35">
        <f t="shared" si="0"/>
        <v>-90</v>
      </c>
      <c r="K26" s="36"/>
      <c r="L26" s="37"/>
      <c r="M26" s="38"/>
      <c r="N26" s="92"/>
      <c r="O26" s="108"/>
      <c r="P26" s="37"/>
      <c r="Q26" s="39"/>
      <c r="R26" s="201"/>
      <c r="S26" s="202"/>
      <c r="T26" s="202"/>
      <c r="U26" s="202"/>
      <c r="V26" s="203"/>
      <c r="W26" s="46" t="s">
        <v>18</v>
      </c>
      <c r="X26" s="154"/>
      <c r="Y26" s="155" t="s">
        <v>51</v>
      </c>
      <c r="Z26" s="156"/>
      <c r="AA26" s="157">
        <f t="shared" si="3"/>
        <v>0</v>
      </c>
      <c r="AB26" s="158"/>
      <c r="AC26" s="159" t="s">
        <v>51</v>
      </c>
      <c r="AD26" s="160"/>
      <c r="AE26" s="161">
        <f t="shared" si="4"/>
        <v>0</v>
      </c>
      <c r="AF26" s="162"/>
      <c r="AG26" s="163" t="s">
        <v>51</v>
      </c>
      <c r="AH26" s="164"/>
      <c r="AI26" s="165">
        <f t="shared" si="5"/>
        <v>0</v>
      </c>
    </row>
    <row r="27" spans="1:35" s="40" customFormat="1" ht="26.25" customHeight="1">
      <c r="A27" s="27"/>
      <c r="B27" s="28"/>
      <c r="C27" s="29"/>
      <c r="D27" s="30"/>
      <c r="E27" s="31">
        <f t="shared" si="1"/>
        <v>0</v>
      </c>
      <c r="F27" s="32"/>
      <c r="G27" s="32"/>
      <c r="H27" s="33">
        <f t="shared" si="9"/>
        <v>0</v>
      </c>
      <c r="I27" s="34"/>
      <c r="J27" s="35">
        <f t="shared" si="0"/>
        <v>-90</v>
      </c>
      <c r="K27" s="36"/>
      <c r="L27" s="37"/>
      <c r="M27" s="38"/>
      <c r="N27" s="92"/>
      <c r="O27" s="108"/>
      <c r="P27" s="37"/>
      <c r="Q27" s="39"/>
      <c r="R27" s="201"/>
      <c r="S27" s="202"/>
      <c r="T27" s="202"/>
      <c r="U27" s="202"/>
      <c r="V27" s="203"/>
      <c r="W27" s="46" t="s">
        <v>18</v>
      </c>
      <c r="X27" s="154"/>
      <c r="Y27" s="155" t="s">
        <v>51</v>
      </c>
      <c r="Z27" s="156"/>
      <c r="AA27" s="157">
        <f t="shared" si="3"/>
        <v>0</v>
      </c>
      <c r="AB27" s="158"/>
      <c r="AC27" s="159" t="s">
        <v>51</v>
      </c>
      <c r="AD27" s="160"/>
      <c r="AE27" s="161">
        <f t="shared" si="4"/>
        <v>0</v>
      </c>
      <c r="AF27" s="162"/>
      <c r="AG27" s="163" t="s">
        <v>51</v>
      </c>
      <c r="AH27" s="164"/>
      <c r="AI27" s="165">
        <f t="shared" si="5"/>
        <v>0</v>
      </c>
    </row>
    <row r="28" spans="1:35" s="40" customFormat="1" ht="26.25" customHeight="1">
      <c r="A28" s="27"/>
      <c r="B28" s="28"/>
      <c r="C28" s="29"/>
      <c r="D28" s="30"/>
      <c r="E28" s="31">
        <f t="shared" si="1"/>
        <v>0</v>
      </c>
      <c r="F28" s="32"/>
      <c r="G28" s="32"/>
      <c r="H28" s="33">
        <f t="shared" si="9"/>
        <v>0</v>
      </c>
      <c r="I28" s="34"/>
      <c r="J28" s="35">
        <f t="shared" si="0"/>
        <v>-90</v>
      </c>
      <c r="K28" s="36"/>
      <c r="L28" s="37"/>
      <c r="M28" s="38"/>
      <c r="N28" s="92"/>
      <c r="O28" s="108"/>
      <c r="P28" s="37"/>
      <c r="Q28" s="39"/>
      <c r="R28" s="201"/>
      <c r="S28" s="202"/>
      <c r="T28" s="202"/>
      <c r="U28" s="202"/>
      <c r="V28" s="203"/>
      <c r="W28" s="46" t="s">
        <v>18</v>
      </c>
      <c r="X28" s="154"/>
      <c r="Y28" s="155" t="s">
        <v>51</v>
      </c>
      <c r="Z28" s="156"/>
      <c r="AA28" s="157">
        <f t="shared" si="3"/>
        <v>0</v>
      </c>
      <c r="AB28" s="158"/>
      <c r="AC28" s="159" t="s">
        <v>51</v>
      </c>
      <c r="AD28" s="160"/>
      <c r="AE28" s="161">
        <f t="shared" si="4"/>
        <v>0</v>
      </c>
      <c r="AF28" s="162"/>
      <c r="AG28" s="163" t="s">
        <v>51</v>
      </c>
      <c r="AH28" s="164"/>
      <c r="AI28" s="165">
        <f t="shared" si="5"/>
        <v>0</v>
      </c>
    </row>
    <row r="29" spans="1:35" s="40" customFormat="1" ht="26.25" customHeight="1">
      <c r="A29" s="27"/>
      <c r="B29" s="28"/>
      <c r="C29" s="29"/>
      <c r="D29" s="30"/>
      <c r="E29" s="31">
        <f t="shared" si="1"/>
        <v>0</v>
      </c>
      <c r="F29" s="32"/>
      <c r="G29" s="32"/>
      <c r="H29" s="33">
        <f t="shared" si="9"/>
        <v>0</v>
      </c>
      <c r="I29" s="34"/>
      <c r="J29" s="35">
        <f t="shared" si="0"/>
        <v>-90</v>
      </c>
      <c r="K29" s="36"/>
      <c r="L29" s="37"/>
      <c r="M29" s="38"/>
      <c r="N29" s="92"/>
      <c r="O29" s="108"/>
      <c r="P29" s="37"/>
      <c r="Q29" s="39"/>
      <c r="R29" s="201"/>
      <c r="S29" s="202"/>
      <c r="T29" s="202"/>
      <c r="U29" s="202"/>
      <c r="V29" s="203"/>
      <c r="W29" s="46" t="s">
        <v>18</v>
      </c>
      <c r="X29" s="154"/>
      <c r="Y29" s="155" t="s">
        <v>51</v>
      </c>
      <c r="Z29" s="156"/>
      <c r="AA29" s="157">
        <f t="shared" si="3"/>
        <v>0</v>
      </c>
      <c r="AB29" s="158"/>
      <c r="AC29" s="159" t="s">
        <v>51</v>
      </c>
      <c r="AD29" s="160"/>
      <c r="AE29" s="161">
        <f t="shared" si="4"/>
        <v>0</v>
      </c>
      <c r="AF29" s="162"/>
      <c r="AG29" s="163" t="s">
        <v>51</v>
      </c>
      <c r="AH29" s="164"/>
      <c r="AI29" s="165">
        <f t="shared" si="5"/>
        <v>0</v>
      </c>
    </row>
    <row r="30" spans="1:35" s="40" customFormat="1" ht="26.25" customHeight="1">
      <c r="A30" s="27"/>
      <c r="B30" s="28"/>
      <c r="C30" s="29"/>
      <c r="D30" s="30"/>
      <c r="E30" s="31">
        <f t="shared" si="1"/>
        <v>0</v>
      </c>
      <c r="F30" s="32"/>
      <c r="G30" s="32"/>
      <c r="H30" s="33">
        <f t="shared" si="9"/>
        <v>0</v>
      </c>
      <c r="I30" s="34"/>
      <c r="J30" s="35">
        <f t="shared" si="0"/>
        <v>-90</v>
      </c>
      <c r="K30" s="36"/>
      <c r="L30" s="37"/>
      <c r="M30" s="38"/>
      <c r="N30" s="92"/>
      <c r="O30" s="108"/>
      <c r="P30" s="37"/>
      <c r="Q30" s="39"/>
      <c r="R30" s="201"/>
      <c r="S30" s="202"/>
      <c r="T30" s="202"/>
      <c r="U30" s="202"/>
      <c r="V30" s="203"/>
      <c r="W30" s="46" t="s">
        <v>18</v>
      </c>
      <c r="X30" s="154"/>
      <c r="Y30" s="155" t="s">
        <v>51</v>
      </c>
      <c r="Z30" s="156"/>
      <c r="AA30" s="157">
        <f t="shared" si="3"/>
        <v>0</v>
      </c>
      <c r="AB30" s="158"/>
      <c r="AC30" s="159" t="s">
        <v>51</v>
      </c>
      <c r="AD30" s="160"/>
      <c r="AE30" s="161">
        <f t="shared" si="4"/>
        <v>0</v>
      </c>
      <c r="AF30" s="162"/>
      <c r="AG30" s="163" t="s">
        <v>51</v>
      </c>
      <c r="AH30" s="164"/>
      <c r="AI30" s="165">
        <f t="shared" si="5"/>
        <v>0</v>
      </c>
    </row>
    <row r="31" spans="1:35" s="40" customFormat="1" ht="26.25" customHeight="1">
      <c r="A31" s="27"/>
      <c r="B31" s="28"/>
      <c r="C31" s="29"/>
      <c r="D31" s="30"/>
      <c r="E31" s="31">
        <f t="shared" si="1"/>
        <v>0</v>
      </c>
      <c r="F31" s="32"/>
      <c r="G31" s="32"/>
      <c r="H31" s="33">
        <f t="shared" si="9"/>
        <v>0</v>
      </c>
      <c r="I31" s="34"/>
      <c r="J31" s="35">
        <f t="shared" si="0"/>
        <v>-90</v>
      </c>
      <c r="K31" s="36"/>
      <c r="L31" s="37"/>
      <c r="M31" s="38"/>
      <c r="N31" s="92"/>
      <c r="O31" s="108"/>
      <c r="P31" s="37"/>
      <c r="Q31" s="39"/>
      <c r="R31" s="201"/>
      <c r="S31" s="202"/>
      <c r="T31" s="202"/>
      <c r="U31" s="202"/>
      <c r="V31" s="203"/>
      <c r="W31" s="46" t="s">
        <v>18</v>
      </c>
      <c r="X31" s="154"/>
      <c r="Y31" s="155" t="s">
        <v>51</v>
      </c>
      <c r="Z31" s="156"/>
      <c r="AA31" s="157">
        <f t="shared" si="3"/>
        <v>0</v>
      </c>
      <c r="AB31" s="158"/>
      <c r="AC31" s="159" t="s">
        <v>51</v>
      </c>
      <c r="AD31" s="160"/>
      <c r="AE31" s="161">
        <f t="shared" si="4"/>
        <v>0</v>
      </c>
      <c r="AF31" s="162"/>
      <c r="AG31" s="163" t="s">
        <v>51</v>
      </c>
      <c r="AH31" s="164"/>
      <c r="AI31" s="165">
        <f t="shared" si="5"/>
        <v>0</v>
      </c>
    </row>
    <row r="32" spans="1:35" s="40" customFormat="1" ht="26.25" customHeight="1">
      <c r="A32" s="27"/>
      <c r="B32" s="28"/>
      <c r="C32" s="29"/>
      <c r="D32" s="30"/>
      <c r="E32" s="31">
        <f t="shared" si="1"/>
        <v>0</v>
      </c>
      <c r="F32" s="32"/>
      <c r="G32" s="32"/>
      <c r="H32" s="33">
        <f t="shared" si="9"/>
        <v>0</v>
      </c>
      <c r="I32" s="34"/>
      <c r="J32" s="35">
        <f t="shared" si="0"/>
        <v>-90</v>
      </c>
      <c r="K32" s="36"/>
      <c r="L32" s="37"/>
      <c r="M32" s="38"/>
      <c r="N32" s="92"/>
      <c r="O32" s="108"/>
      <c r="P32" s="37"/>
      <c r="Q32" s="39"/>
      <c r="R32" s="201"/>
      <c r="S32" s="202"/>
      <c r="T32" s="202"/>
      <c r="U32" s="202"/>
      <c r="V32" s="203"/>
      <c r="W32" s="46" t="s">
        <v>18</v>
      </c>
      <c r="X32" s="154"/>
      <c r="Y32" s="155" t="s">
        <v>51</v>
      </c>
      <c r="Z32" s="156"/>
      <c r="AA32" s="157">
        <f t="shared" si="3"/>
        <v>0</v>
      </c>
      <c r="AB32" s="158"/>
      <c r="AC32" s="159" t="s">
        <v>51</v>
      </c>
      <c r="AD32" s="160"/>
      <c r="AE32" s="161">
        <f t="shared" si="4"/>
        <v>0</v>
      </c>
      <c r="AF32" s="162"/>
      <c r="AG32" s="163" t="s">
        <v>51</v>
      </c>
      <c r="AH32" s="164"/>
      <c r="AI32" s="165">
        <f t="shared" si="5"/>
        <v>0</v>
      </c>
    </row>
    <row r="33" spans="1:35" s="40" customFormat="1" ht="26.25" customHeight="1">
      <c r="A33" s="27"/>
      <c r="B33" s="28"/>
      <c r="C33" s="29"/>
      <c r="D33" s="30"/>
      <c r="E33" s="31">
        <f t="shared" si="1"/>
        <v>0</v>
      </c>
      <c r="F33" s="32"/>
      <c r="G33" s="32"/>
      <c r="H33" s="33">
        <f t="shared" ref="H33:H34" si="10">E33-G33-F33</f>
        <v>0</v>
      </c>
      <c r="I33" s="34"/>
      <c r="J33" s="35">
        <f t="shared" si="0"/>
        <v>-90</v>
      </c>
      <c r="K33" s="36"/>
      <c r="L33" s="37"/>
      <c r="M33" s="38"/>
      <c r="N33" s="92"/>
      <c r="O33" s="108"/>
      <c r="P33" s="37"/>
      <c r="Q33" s="39"/>
      <c r="R33" s="201"/>
      <c r="S33" s="202"/>
      <c r="T33" s="202"/>
      <c r="U33" s="202"/>
      <c r="V33" s="203"/>
      <c r="W33" s="46" t="s">
        <v>18</v>
      </c>
      <c r="X33" s="154"/>
      <c r="Y33" s="155" t="s">
        <v>51</v>
      </c>
      <c r="Z33" s="156"/>
      <c r="AA33" s="157">
        <f t="shared" si="3"/>
        <v>0</v>
      </c>
      <c r="AB33" s="158"/>
      <c r="AC33" s="159" t="s">
        <v>51</v>
      </c>
      <c r="AD33" s="160"/>
      <c r="AE33" s="161">
        <f t="shared" si="4"/>
        <v>0</v>
      </c>
      <c r="AF33" s="162"/>
      <c r="AG33" s="163" t="s">
        <v>51</v>
      </c>
      <c r="AH33" s="164"/>
      <c r="AI33" s="165">
        <f t="shared" si="5"/>
        <v>0</v>
      </c>
    </row>
    <row r="34" spans="1:35" s="40" customFormat="1" ht="26.25" customHeight="1">
      <c r="A34" s="27"/>
      <c r="B34" s="28"/>
      <c r="C34" s="29"/>
      <c r="D34" s="30"/>
      <c r="E34" s="31">
        <f t="shared" si="1"/>
        <v>0</v>
      </c>
      <c r="F34" s="32"/>
      <c r="G34" s="32"/>
      <c r="H34" s="33">
        <f t="shared" si="10"/>
        <v>0</v>
      </c>
      <c r="I34" s="34"/>
      <c r="J34" s="35">
        <f t="shared" si="0"/>
        <v>-90</v>
      </c>
      <c r="K34" s="36"/>
      <c r="L34" s="37"/>
      <c r="M34" s="38"/>
      <c r="N34" s="92"/>
      <c r="O34" s="108"/>
      <c r="P34" s="37"/>
      <c r="Q34" s="39"/>
      <c r="R34" s="201"/>
      <c r="S34" s="202"/>
      <c r="T34" s="202"/>
      <c r="U34" s="202"/>
      <c r="V34" s="203"/>
      <c r="W34" s="46" t="s">
        <v>18</v>
      </c>
      <c r="X34" s="154"/>
      <c r="Y34" s="155" t="s">
        <v>51</v>
      </c>
      <c r="Z34" s="156"/>
      <c r="AA34" s="157">
        <f t="shared" si="3"/>
        <v>0</v>
      </c>
      <c r="AB34" s="158"/>
      <c r="AC34" s="159" t="s">
        <v>51</v>
      </c>
      <c r="AD34" s="160"/>
      <c r="AE34" s="161">
        <f t="shared" si="4"/>
        <v>0</v>
      </c>
      <c r="AF34" s="162"/>
      <c r="AG34" s="163" t="s">
        <v>51</v>
      </c>
      <c r="AH34" s="164"/>
      <c r="AI34" s="165">
        <f t="shared" si="5"/>
        <v>0</v>
      </c>
    </row>
    <row r="35" spans="1:35" s="40" customFormat="1" ht="26.25" customHeight="1">
      <c r="A35" s="27"/>
      <c r="B35" s="28"/>
      <c r="C35" s="29"/>
      <c r="D35" s="30"/>
      <c r="E35" s="31">
        <f t="shared" si="1"/>
        <v>0</v>
      </c>
      <c r="F35" s="32"/>
      <c r="G35" s="32"/>
      <c r="H35" s="33">
        <f>E35-G35-F35</f>
        <v>0</v>
      </c>
      <c r="I35" s="34"/>
      <c r="J35" s="35">
        <f t="shared" si="0"/>
        <v>-90</v>
      </c>
      <c r="K35" s="36"/>
      <c r="L35" s="37"/>
      <c r="M35" s="38"/>
      <c r="N35" s="92"/>
      <c r="O35" s="108"/>
      <c r="P35" s="37"/>
      <c r="Q35" s="39"/>
      <c r="R35" s="201"/>
      <c r="S35" s="202"/>
      <c r="T35" s="202"/>
      <c r="U35" s="202"/>
      <c r="V35" s="203"/>
      <c r="W35" s="46" t="s">
        <v>18</v>
      </c>
      <c r="X35" s="154"/>
      <c r="Y35" s="155" t="s">
        <v>51</v>
      </c>
      <c r="Z35" s="156"/>
      <c r="AA35" s="157">
        <f t="shared" si="3"/>
        <v>0</v>
      </c>
      <c r="AB35" s="158"/>
      <c r="AC35" s="159" t="s">
        <v>51</v>
      </c>
      <c r="AD35" s="160"/>
      <c r="AE35" s="161">
        <f t="shared" si="4"/>
        <v>0</v>
      </c>
      <c r="AF35" s="162"/>
      <c r="AG35" s="163" t="s">
        <v>51</v>
      </c>
      <c r="AH35" s="164"/>
      <c r="AI35" s="165">
        <f t="shared" si="5"/>
        <v>0</v>
      </c>
    </row>
    <row r="36" spans="1:35" s="40" customFormat="1" ht="26.25" customHeight="1">
      <c r="A36" s="27"/>
      <c r="B36" s="28"/>
      <c r="C36" s="29"/>
      <c r="D36" s="30"/>
      <c r="E36" s="31">
        <f t="shared" si="1"/>
        <v>0</v>
      </c>
      <c r="F36" s="32"/>
      <c r="G36" s="32"/>
      <c r="H36" s="33">
        <f t="shared" ref="H36:H42" si="11">E36-G36-F36</f>
        <v>0</v>
      </c>
      <c r="I36" s="34"/>
      <c r="J36" s="35">
        <f t="shared" si="0"/>
        <v>-90</v>
      </c>
      <c r="K36" s="36"/>
      <c r="L36" s="37"/>
      <c r="M36" s="38"/>
      <c r="N36" s="92"/>
      <c r="O36" s="108"/>
      <c r="P36" s="37"/>
      <c r="Q36" s="39"/>
      <c r="R36" s="201"/>
      <c r="S36" s="202"/>
      <c r="T36" s="202"/>
      <c r="U36" s="202"/>
      <c r="V36" s="203"/>
      <c r="W36" s="46" t="s">
        <v>18</v>
      </c>
      <c r="X36" s="154"/>
      <c r="Y36" s="155" t="s">
        <v>51</v>
      </c>
      <c r="Z36" s="156"/>
      <c r="AA36" s="157">
        <f t="shared" si="3"/>
        <v>0</v>
      </c>
      <c r="AB36" s="158"/>
      <c r="AC36" s="159" t="s">
        <v>51</v>
      </c>
      <c r="AD36" s="160"/>
      <c r="AE36" s="161">
        <f t="shared" si="4"/>
        <v>0</v>
      </c>
      <c r="AF36" s="162"/>
      <c r="AG36" s="163" t="s">
        <v>51</v>
      </c>
      <c r="AH36" s="164"/>
      <c r="AI36" s="165">
        <f t="shared" si="5"/>
        <v>0</v>
      </c>
    </row>
    <row r="37" spans="1:35" s="40" customFormat="1" ht="26.25" customHeight="1">
      <c r="A37" s="27"/>
      <c r="B37" s="28"/>
      <c r="C37" s="29"/>
      <c r="D37" s="30"/>
      <c r="E37" s="31">
        <f t="shared" si="1"/>
        <v>0</v>
      </c>
      <c r="F37" s="32"/>
      <c r="G37" s="32"/>
      <c r="H37" s="33">
        <f t="shared" si="11"/>
        <v>0</v>
      </c>
      <c r="I37" s="34"/>
      <c r="J37" s="35">
        <f t="shared" si="0"/>
        <v>-90</v>
      </c>
      <c r="K37" s="36"/>
      <c r="L37" s="37"/>
      <c r="M37" s="38"/>
      <c r="N37" s="92"/>
      <c r="O37" s="108"/>
      <c r="P37" s="37"/>
      <c r="Q37" s="39"/>
      <c r="R37" s="201"/>
      <c r="S37" s="202"/>
      <c r="T37" s="202"/>
      <c r="U37" s="202"/>
      <c r="V37" s="203"/>
      <c r="W37" s="46" t="s">
        <v>18</v>
      </c>
      <c r="X37" s="154"/>
      <c r="Y37" s="155" t="s">
        <v>51</v>
      </c>
      <c r="Z37" s="156"/>
      <c r="AA37" s="157">
        <f>X37+Z37</f>
        <v>0</v>
      </c>
      <c r="AB37" s="158"/>
      <c r="AC37" s="159" t="s">
        <v>51</v>
      </c>
      <c r="AD37" s="160"/>
      <c r="AE37" s="161">
        <f t="shared" si="4"/>
        <v>0</v>
      </c>
      <c r="AF37" s="162"/>
      <c r="AG37" s="163" t="s">
        <v>51</v>
      </c>
      <c r="AH37" s="164"/>
      <c r="AI37" s="165">
        <f t="shared" si="5"/>
        <v>0</v>
      </c>
    </row>
    <row r="38" spans="1:35" s="40" customFormat="1" ht="26.25" customHeight="1">
      <c r="A38" s="27"/>
      <c r="B38" s="28"/>
      <c r="C38" s="29"/>
      <c r="D38" s="30"/>
      <c r="E38" s="31">
        <f t="shared" si="1"/>
        <v>0</v>
      </c>
      <c r="F38" s="32"/>
      <c r="G38" s="32"/>
      <c r="H38" s="33">
        <f t="shared" si="11"/>
        <v>0</v>
      </c>
      <c r="I38" s="34"/>
      <c r="J38" s="35">
        <f t="shared" si="0"/>
        <v>-90</v>
      </c>
      <c r="K38" s="36"/>
      <c r="L38" s="37"/>
      <c r="M38" s="38"/>
      <c r="N38" s="92"/>
      <c r="O38" s="108"/>
      <c r="P38" s="37"/>
      <c r="Q38" s="39"/>
      <c r="R38" s="201"/>
      <c r="S38" s="202"/>
      <c r="T38" s="202"/>
      <c r="U38" s="202"/>
      <c r="V38" s="203"/>
      <c r="W38" s="46" t="s">
        <v>18</v>
      </c>
      <c r="X38" s="154"/>
      <c r="Y38" s="155" t="s">
        <v>51</v>
      </c>
      <c r="Z38" s="156"/>
      <c r="AA38" s="157">
        <f t="shared" ref="AA38:AA56" si="12">X38+Z38</f>
        <v>0</v>
      </c>
      <c r="AB38" s="158"/>
      <c r="AC38" s="159" t="s">
        <v>51</v>
      </c>
      <c r="AD38" s="160"/>
      <c r="AE38" s="161">
        <f t="shared" si="4"/>
        <v>0</v>
      </c>
      <c r="AF38" s="162"/>
      <c r="AG38" s="163" t="s">
        <v>51</v>
      </c>
      <c r="AH38" s="164"/>
      <c r="AI38" s="165">
        <f t="shared" si="5"/>
        <v>0</v>
      </c>
    </row>
    <row r="39" spans="1:35" s="40" customFormat="1" ht="26.25" customHeight="1">
      <c r="A39" s="27"/>
      <c r="B39" s="28"/>
      <c r="C39" s="29"/>
      <c r="D39" s="30"/>
      <c r="E39" s="31">
        <f t="shared" si="1"/>
        <v>0</v>
      </c>
      <c r="F39" s="32"/>
      <c r="G39" s="32"/>
      <c r="H39" s="33">
        <f t="shared" si="11"/>
        <v>0</v>
      </c>
      <c r="I39" s="34"/>
      <c r="J39" s="35">
        <f t="shared" si="0"/>
        <v>-90</v>
      </c>
      <c r="K39" s="36"/>
      <c r="L39" s="37"/>
      <c r="M39" s="38"/>
      <c r="N39" s="92"/>
      <c r="O39" s="108"/>
      <c r="P39" s="37"/>
      <c r="Q39" s="39"/>
      <c r="R39" s="201"/>
      <c r="S39" s="202"/>
      <c r="T39" s="202"/>
      <c r="U39" s="202"/>
      <c r="V39" s="203"/>
      <c r="W39" s="46" t="s">
        <v>18</v>
      </c>
      <c r="X39" s="154"/>
      <c r="Y39" s="155" t="s">
        <v>51</v>
      </c>
      <c r="Z39" s="156"/>
      <c r="AA39" s="157">
        <f t="shared" si="12"/>
        <v>0</v>
      </c>
      <c r="AB39" s="158"/>
      <c r="AC39" s="159" t="s">
        <v>51</v>
      </c>
      <c r="AD39" s="160"/>
      <c r="AE39" s="161">
        <f t="shared" si="4"/>
        <v>0</v>
      </c>
      <c r="AF39" s="162"/>
      <c r="AG39" s="163" t="s">
        <v>51</v>
      </c>
      <c r="AH39" s="164"/>
      <c r="AI39" s="165">
        <f t="shared" si="5"/>
        <v>0</v>
      </c>
    </row>
    <row r="40" spans="1:35" s="40" customFormat="1" ht="26.25" customHeight="1">
      <c r="A40" s="27"/>
      <c r="B40" s="28"/>
      <c r="C40" s="29"/>
      <c r="D40" s="30"/>
      <c r="E40" s="31">
        <f t="shared" si="1"/>
        <v>0</v>
      </c>
      <c r="F40" s="32"/>
      <c r="G40" s="32"/>
      <c r="H40" s="33">
        <f t="shared" si="11"/>
        <v>0</v>
      </c>
      <c r="I40" s="34"/>
      <c r="J40" s="35">
        <f t="shared" si="0"/>
        <v>-90</v>
      </c>
      <c r="K40" s="36"/>
      <c r="L40" s="37"/>
      <c r="M40" s="38"/>
      <c r="N40" s="92"/>
      <c r="O40" s="108"/>
      <c r="P40" s="37"/>
      <c r="Q40" s="39"/>
      <c r="R40" s="201"/>
      <c r="S40" s="202"/>
      <c r="T40" s="202"/>
      <c r="U40" s="202"/>
      <c r="V40" s="203"/>
      <c r="W40" s="46" t="s">
        <v>18</v>
      </c>
      <c r="X40" s="154"/>
      <c r="Y40" s="155" t="s">
        <v>51</v>
      </c>
      <c r="Z40" s="156"/>
      <c r="AA40" s="157">
        <f t="shared" si="12"/>
        <v>0</v>
      </c>
      <c r="AB40" s="158"/>
      <c r="AC40" s="159" t="s">
        <v>51</v>
      </c>
      <c r="AD40" s="160"/>
      <c r="AE40" s="161">
        <f t="shared" si="4"/>
        <v>0</v>
      </c>
      <c r="AF40" s="162"/>
      <c r="AG40" s="163" t="s">
        <v>51</v>
      </c>
      <c r="AH40" s="164"/>
      <c r="AI40" s="165">
        <f t="shared" si="5"/>
        <v>0</v>
      </c>
    </row>
    <row r="41" spans="1:35" s="40" customFormat="1" ht="26.25" customHeight="1">
      <c r="A41" s="27"/>
      <c r="B41" s="28"/>
      <c r="C41" s="29"/>
      <c r="D41" s="30"/>
      <c r="E41" s="31">
        <f t="shared" si="1"/>
        <v>0</v>
      </c>
      <c r="F41" s="32"/>
      <c r="G41" s="32"/>
      <c r="H41" s="33">
        <f t="shared" si="11"/>
        <v>0</v>
      </c>
      <c r="I41" s="34"/>
      <c r="J41" s="35">
        <f t="shared" si="0"/>
        <v>-90</v>
      </c>
      <c r="K41" s="36"/>
      <c r="L41" s="37"/>
      <c r="M41" s="38"/>
      <c r="N41" s="92"/>
      <c r="O41" s="108"/>
      <c r="P41" s="37"/>
      <c r="Q41" s="39"/>
      <c r="R41" s="201"/>
      <c r="S41" s="202"/>
      <c r="T41" s="202"/>
      <c r="U41" s="202"/>
      <c r="V41" s="203"/>
      <c r="W41" s="46" t="s">
        <v>18</v>
      </c>
      <c r="X41" s="154"/>
      <c r="Y41" s="155" t="s">
        <v>51</v>
      </c>
      <c r="Z41" s="156"/>
      <c r="AA41" s="157">
        <f t="shared" si="12"/>
        <v>0</v>
      </c>
      <c r="AB41" s="158"/>
      <c r="AC41" s="159" t="s">
        <v>51</v>
      </c>
      <c r="AD41" s="160"/>
      <c r="AE41" s="161">
        <f t="shared" si="4"/>
        <v>0</v>
      </c>
      <c r="AF41" s="162"/>
      <c r="AG41" s="163" t="s">
        <v>51</v>
      </c>
      <c r="AH41" s="164"/>
      <c r="AI41" s="165">
        <f t="shared" si="5"/>
        <v>0</v>
      </c>
    </row>
    <row r="42" spans="1:35" s="40" customFormat="1" ht="26.25" customHeight="1">
      <c r="A42" s="27"/>
      <c r="B42" s="28"/>
      <c r="C42" s="29"/>
      <c r="D42" s="30"/>
      <c r="E42" s="31">
        <f t="shared" si="1"/>
        <v>0</v>
      </c>
      <c r="F42" s="32"/>
      <c r="G42" s="32"/>
      <c r="H42" s="33">
        <f t="shared" si="11"/>
        <v>0</v>
      </c>
      <c r="I42" s="34"/>
      <c r="J42" s="35">
        <f t="shared" si="0"/>
        <v>-90</v>
      </c>
      <c r="K42" s="36"/>
      <c r="L42" s="37"/>
      <c r="M42" s="38"/>
      <c r="N42" s="92"/>
      <c r="O42" s="108"/>
      <c r="P42" s="37"/>
      <c r="Q42" s="39"/>
      <c r="R42" s="201"/>
      <c r="S42" s="202"/>
      <c r="T42" s="202"/>
      <c r="U42" s="202"/>
      <c r="V42" s="203"/>
      <c r="W42" s="46" t="s">
        <v>18</v>
      </c>
      <c r="X42" s="154"/>
      <c r="Y42" s="155" t="s">
        <v>51</v>
      </c>
      <c r="Z42" s="156"/>
      <c r="AA42" s="157">
        <f t="shared" si="12"/>
        <v>0</v>
      </c>
      <c r="AB42" s="158"/>
      <c r="AC42" s="159" t="s">
        <v>51</v>
      </c>
      <c r="AD42" s="160"/>
      <c r="AE42" s="161">
        <f t="shared" si="4"/>
        <v>0</v>
      </c>
      <c r="AF42" s="162"/>
      <c r="AG42" s="163" t="s">
        <v>51</v>
      </c>
      <c r="AH42" s="164"/>
      <c r="AI42" s="165">
        <f t="shared" si="5"/>
        <v>0</v>
      </c>
    </row>
    <row r="43" spans="1:35" s="40" customFormat="1" ht="26.25" customHeight="1">
      <c r="A43" s="27"/>
      <c r="B43" s="28"/>
      <c r="C43" s="29"/>
      <c r="D43" s="30"/>
      <c r="E43" s="31">
        <f t="shared" si="1"/>
        <v>0</v>
      </c>
      <c r="F43" s="32"/>
      <c r="G43" s="32"/>
      <c r="H43" s="33">
        <f>E43-G43-F43</f>
        <v>0</v>
      </c>
      <c r="I43" s="34"/>
      <c r="J43" s="35">
        <f t="shared" si="0"/>
        <v>-90</v>
      </c>
      <c r="K43" s="36"/>
      <c r="L43" s="37"/>
      <c r="M43" s="38"/>
      <c r="N43" s="92"/>
      <c r="O43" s="108"/>
      <c r="P43" s="37"/>
      <c r="Q43" s="39"/>
      <c r="R43" s="201"/>
      <c r="S43" s="202"/>
      <c r="T43" s="202"/>
      <c r="U43" s="202"/>
      <c r="V43" s="203"/>
      <c r="W43" s="46" t="s">
        <v>18</v>
      </c>
      <c r="X43" s="154"/>
      <c r="Y43" s="155" t="s">
        <v>51</v>
      </c>
      <c r="Z43" s="156"/>
      <c r="AA43" s="157">
        <f t="shared" si="12"/>
        <v>0</v>
      </c>
      <c r="AB43" s="158"/>
      <c r="AC43" s="159" t="s">
        <v>51</v>
      </c>
      <c r="AD43" s="160"/>
      <c r="AE43" s="161">
        <f t="shared" si="4"/>
        <v>0</v>
      </c>
      <c r="AF43" s="162"/>
      <c r="AG43" s="163" t="s">
        <v>51</v>
      </c>
      <c r="AH43" s="164"/>
      <c r="AI43" s="165">
        <f t="shared" si="5"/>
        <v>0</v>
      </c>
    </row>
    <row r="44" spans="1:35" s="40" customFormat="1" ht="26.25" customHeight="1">
      <c r="A44" s="27"/>
      <c r="B44" s="28"/>
      <c r="C44" s="29"/>
      <c r="D44" s="30"/>
      <c r="E44" s="31">
        <f t="shared" si="1"/>
        <v>0</v>
      </c>
      <c r="F44" s="32"/>
      <c r="G44" s="32"/>
      <c r="H44" s="33">
        <f t="shared" ref="H44:H49" si="13">E44-G44-F44</f>
        <v>0</v>
      </c>
      <c r="I44" s="34"/>
      <c r="J44" s="35">
        <f t="shared" si="0"/>
        <v>-90</v>
      </c>
      <c r="K44" s="36"/>
      <c r="L44" s="37"/>
      <c r="M44" s="38"/>
      <c r="N44" s="92"/>
      <c r="O44" s="108"/>
      <c r="P44" s="37"/>
      <c r="Q44" s="39"/>
      <c r="R44" s="201"/>
      <c r="S44" s="202"/>
      <c r="T44" s="202"/>
      <c r="U44" s="202"/>
      <c r="V44" s="203"/>
      <c r="W44" s="46" t="s">
        <v>18</v>
      </c>
      <c r="X44" s="154"/>
      <c r="Y44" s="155" t="s">
        <v>51</v>
      </c>
      <c r="Z44" s="156"/>
      <c r="AA44" s="157">
        <f t="shared" si="12"/>
        <v>0</v>
      </c>
      <c r="AB44" s="158"/>
      <c r="AC44" s="159" t="s">
        <v>51</v>
      </c>
      <c r="AD44" s="160"/>
      <c r="AE44" s="161">
        <f t="shared" si="4"/>
        <v>0</v>
      </c>
      <c r="AF44" s="162"/>
      <c r="AG44" s="163" t="s">
        <v>51</v>
      </c>
      <c r="AH44" s="164"/>
      <c r="AI44" s="165">
        <f t="shared" si="5"/>
        <v>0</v>
      </c>
    </row>
    <row r="45" spans="1:35" s="40" customFormat="1" ht="26.25" customHeight="1">
      <c r="A45" s="27"/>
      <c r="B45" s="28"/>
      <c r="C45" s="29"/>
      <c r="D45" s="30"/>
      <c r="E45" s="31">
        <f t="shared" si="1"/>
        <v>0</v>
      </c>
      <c r="F45" s="32"/>
      <c r="G45" s="32"/>
      <c r="H45" s="33">
        <f t="shared" si="13"/>
        <v>0</v>
      </c>
      <c r="I45" s="34"/>
      <c r="J45" s="35">
        <f t="shared" si="0"/>
        <v>-90</v>
      </c>
      <c r="K45" s="36"/>
      <c r="L45" s="37"/>
      <c r="M45" s="38"/>
      <c r="N45" s="92"/>
      <c r="O45" s="108"/>
      <c r="P45" s="37"/>
      <c r="Q45" s="39"/>
      <c r="R45" s="201"/>
      <c r="S45" s="202"/>
      <c r="T45" s="202"/>
      <c r="U45" s="202"/>
      <c r="V45" s="203"/>
      <c r="W45" s="46" t="s">
        <v>18</v>
      </c>
      <c r="X45" s="154"/>
      <c r="Y45" s="155" t="s">
        <v>51</v>
      </c>
      <c r="Z45" s="156"/>
      <c r="AA45" s="157">
        <f t="shared" si="12"/>
        <v>0</v>
      </c>
      <c r="AB45" s="158"/>
      <c r="AC45" s="159" t="s">
        <v>51</v>
      </c>
      <c r="AD45" s="160"/>
      <c r="AE45" s="161">
        <f t="shared" si="4"/>
        <v>0</v>
      </c>
      <c r="AF45" s="162"/>
      <c r="AG45" s="163" t="s">
        <v>51</v>
      </c>
      <c r="AH45" s="164"/>
      <c r="AI45" s="165">
        <f t="shared" si="5"/>
        <v>0</v>
      </c>
    </row>
    <row r="46" spans="1:35" s="40" customFormat="1" ht="26.25" customHeight="1">
      <c r="A46" s="27"/>
      <c r="B46" s="28"/>
      <c r="C46" s="29"/>
      <c r="D46" s="30"/>
      <c r="E46" s="31">
        <f t="shared" si="1"/>
        <v>0</v>
      </c>
      <c r="F46" s="32"/>
      <c r="G46" s="32"/>
      <c r="H46" s="33">
        <f t="shared" si="13"/>
        <v>0</v>
      </c>
      <c r="I46" s="34"/>
      <c r="J46" s="35">
        <f t="shared" si="0"/>
        <v>-90</v>
      </c>
      <c r="K46" s="36"/>
      <c r="L46" s="37"/>
      <c r="M46" s="38"/>
      <c r="N46" s="92"/>
      <c r="O46" s="108"/>
      <c r="P46" s="37"/>
      <c r="Q46" s="39"/>
      <c r="R46" s="201"/>
      <c r="S46" s="202"/>
      <c r="T46" s="202"/>
      <c r="U46" s="202"/>
      <c r="V46" s="203"/>
      <c r="W46" s="46" t="s">
        <v>18</v>
      </c>
      <c r="X46" s="154"/>
      <c r="Y46" s="155" t="s">
        <v>51</v>
      </c>
      <c r="Z46" s="156"/>
      <c r="AA46" s="157">
        <f t="shared" si="12"/>
        <v>0</v>
      </c>
      <c r="AB46" s="158"/>
      <c r="AC46" s="159" t="s">
        <v>51</v>
      </c>
      <c r="AD46" s="160"/>
      <c r="AE46" s="161">
        <f t="shared" si="4"/>
        <v>0</v>
      </c>
      <c r="AF46" s="162"/>
      <c r="AG46" s="163" t="s">
        <v>51</v>
      </c>
      <c r="AH46" s="164"/>
      <c r="AI46" s="165">
        <f t="shared" si="5"/>
        <v>0</v>
      </c>
    </row>
    <row r="47" spans="1:35" s="40" customFormat="1" ht="26.25" customHeight="1">
      <c r="A47" s="27"/>
      <c r="B47" s="28"/>
      <c r="C47" s="29"/>
      <c r="D47" s="30"/>
      <c r="E47" s="31">
        <f t="shared" si="1"/>
        <v>0</v>
      </c>
      <c r="F47" s="32"/>
      <c r="G47" s="32"/>
      <c r="H47" s="33">
        <f t="shared" si="13"/>
        <v>0</v>
      </c>
      <c r="I47" s="34"/>
      <c r="J47" s="35">
        <f t="shared" si="0"/>
        <v>-90</v>
      </c>
      <c r="K47" s="36"/>
      <c r="L47" s="37"/>
      <c r="M47" s="38"/>
      <c r="N47" s="92"/>
      <c r="O47" s="108"/>
      <c r="P47" s="37"/>
      <c r="Q47" s="39"/>
      <c r="R47" s="201"/>
      <c r="S47" s="202"/>
      <c r="T47" s="202"/>
      <c r="U47" s="202"/>
      <c r="V47" s="203"/>
      <c r="W47" s="46" t="s">
        <v>18</v>
      </c>
      <c r="X47" s="154"/>
      <c r="Y47" s="155" t="s">
        <v>51</v>
      </c>
      <c r="Z47" s="156"/>
      <c r="AA47" s="157">
        <f t="shared" si="12"/>
        <v>0</v>
      </c>
      <c r="AB47" s="158"/>
      <c r="AC47" s="159" t="s">
        <v>51</v>
      </c>
      <c r="AD47" s="160"/>
      <c r="AE47" s="161">
        <f t="shared" si="4"/>
        <v>0</v>
      </c>
      <c r="AF47" s="162"/>
      <c r="AG47" s="163" t="s">
        <v>51</v>
      </c>
      <c r="AH47" s="164"/>
      <c r="AI47" s="165">
        <f t="shared" si="5"/>
        <v>0</v>
      </c>
    </row>
    <row r="48" spans="1:35" s="40" customFormat="1" ht="26.25" customHeight="1">
      <c r="A48" s="27"/>
      <c r="B48" s="28"/>
      <c r="C48" s="29"/>
      <c r="D48" s="30"/>
      <c r="E48" s="31">
        <f t="shared" si="1"/>
        <v>0</v>
      </c>
      <c r="F48" s="32"/>
      <c r="G48" s="32"/>
      <c r="H48" s="33">
        <f t="shared" si="13"/>
        <v>0</v>
      </c>
      <c r="I48" s="34"/>
      <c r="J48" s="35">
        <f t="shared" si="0"/>
        <v>-90</v>
      </c>
      <c r="K48" s="36"/>
      <c r="L48" s="37"/>
      <c r="M48" s="38"/>
      <c r="N48" s="92"/>
      <c r="O48" s="108"/>
      <c r="P48" s="37"/>
      <c r="Q48" s="39"/>
      <c r="R48" s="201"/>
      <c r="S48" s="202"/>
      <c r="T48" s="202"/>
      <c r="U48" s="202"/>
      <c r="V48" s="203"/>
      <c r="W48" s="46" t="s">
        <v>18</v>
      </c>
      <c r="X48" s="154"/>
      <c r="Y48" s="155" t="s">
        <v>51</v>
      </c>
      <c r="Z48" s="156"/>
      <c r="AA48" s="157">
        <f t="shared" si="12"/>
        <v>0</v>
      </c>
      <c r="AB48" s="158"/>
      <c r="AC48" s="159" t="s">
        <v>51</v>
      </c>
      <c r="AD48" s="160"/>
      <c r="AE48" s="161">
        <f t="shared" si="4"/>
        <v>0</v>
      </c>
      <c r="AF48" s="162"/>
      <c r="AG48" s="163" t="s">
        <v>51</v>
      </c>
      <c r="AH48" s="164"/>
      <c r="AI48" s="165">
        <f t="shared" si="5"/>
        <v>0</v>
      </c>
    </row>
    <row r="49" spans="1:35" s="40" customFormat="1" ht="26.25" customHeight="1">
      <c r="A49" s="27"/>
      <c r="B49" s="28"/>
      <c r="C49" s="29"/>
      <c r="D49" s="30"/>
      <c r="E49" s="31">
        <f t="shared" si="1"/>
        <v>0</v>
      </c>
      <c r="F49" s="32"/>
      <c r="G49" s="32"/>
      <c r="H49" s="33">
        <f t="shared" si="13"/>
        <v>0</v>
      </c>
      <c r="I49" s="34"/>
      <c r="J49" s="35">
        <f t="shared" si="0"/>
        <v>-90</v>
      </c>
      <c r="K49" s="36"/>
      <c r="L49" s="37"/>
      <c r="M49" s="38"/>
      <c r="N49" s="92"/>
      <c r="O49" s="108"/>
      <c r="P49" s="37"/>
      <c r="Q49" s="39"/>
      <c r="R49" s="201"/>
      <c r="S49" s="202"/>
      <c r="T49" s="202"/>
      <c r="U49" s="202"/>
      <c r="V49" s="203"/>
      <c r="W49" s="46" t="s">
        <v>18</v>
      </c>
      <c r="X49" s="154"/>
      <c r="Y49" s="155" t="s">
        <v>51</v>
      </c>
      <c r="Z49" s="156"/>
      <c r="AA49" s="157">
        <f t="shared" si="12"/>
        <v>0</v>
      </c>
      <c r="AB49" s="158"/>
      <c r="AC49" s="159" t="s">
        <v>51</v>
      </c>
      <c r="AD49" s="160"/>
      <c r="AE49" s="161">
        <f t="shared" si="4"/>
        <v>0</v>
      </c>
      <c r="AF49" s="162"/>
      <c r="AG49" s="163" t="s">
        <v>51</v>
      </c>
      <c r="AH49" s="164"/>
      <c r="AI49" s="165">
        <f t="shared" si="5"/>
        <v>0</v>
      </c>
    </row>
    <row r="50" spans="1:35" s="40" customFormat="1" ht="26.25" customHeight="1">
      <c r="A50" s="27"/>
      <c r="B50" s="28"/>
      <c r="C50" s="29"/>
      <c r="D50" s="30"/>
      <c r="E50" s="31">
        <f t="shared" si="1"/>
        <v>0</v>
      </c>
      <c r="F50" s="32"/>
      <c r="G50" s="32"/>
      <c r="H50" s="33">
        <f>E50-G50-F50</f>
        <v>0</v>
      </c>
      <c r="I50" s="34"/>
      <c r="J50" s="35">
        <f t="shared" si="0"/>
        <v>-90</v>
      </c>
      <c r="K50" s="36"/>
      <c r="L50" s="37"/>
      <c r="M50" s="38"/>
      <c r="N50" s="92"/>
      <c r="O50" s="108"/>
      <c r="P50" s="37"/>
      <c r="Q50" s="39"/>
      <c r="R50" s="201"/>
      <c r="S50" s="202"/>
      <c r="T50" s="202"/>
      <c r="U50" s="202"/>
      <c r="V50" s="203"/>
      <c r="W50" s="46" t="s">
        <v>18</v>
      </c>
      <c r="X50" s="154"/>
      <c r="Y50" s="155" t="s">
        <v>51</v>
      </c>
      <c r="Z50" s="156"/>
      <c r="AA50" s="157">
        <f t="shared" si="12"/>
        <v>0</v>
      </c>
      <c r="AB50" s="158"/>
      <c r="AC50" s="159" t="s">
        <v>51</v>
      </c>
      <c r="AD50" s="160"/>
      <c r="AE50" s="161">
        <f t="shared" si="4"/>
        <v>0</v>
      </c>
      <c r="AF50" s="162"/>
      <c r="AG50" s="163" t="s">
        <v>51</v>
      </c>
      <c r="AH50" s="164"/>
      <c r="AI50" s="165">
        <f t="shared" si="5"/>
        <v>0</v>
      </c>
    </row>
    <row r="51" spans="1:35" s="40" customFormat="1" ht="26.25" customHeight="1">
      <c r="A51" s="27"/>
      <c r="B51" s="28"/>
      <c r="C51" s="29"/>
      <c r="D51" s="30"/>
      <c r="E51" s="31">
        <f t="shared" si="1"/>
        <v>0</v>
      </c>
      <c r="F51" s="32"/>
      <c r="G51" s="32"/>
      <c r="H51" s="33">
        <f t="shared" ref="H51:H57" si="14">E51-G51-F51</f>
        <v>0</v>
      </c>
      <c r="I51" s="34"/>
      <c r="J51" s="35">
        <f t="shared" si="0"/>
        <v>-90</v>
      </c>
      <c r="K51" s="36"/>
      <c r="L51" s="37"/>
      <c r="M51" s="38"/>
      <c r="N51" s="92"/>
      <c r="O51" s="108"/>
      <c r="P51" s="37"/>
      <c r="Q51" s="39"/>
      <c r="R51" s="201"/>
      <c r="S51" s="202"/>
      <c r="T51" s="202"/>
      <c r="U51" s="202"/>
      <c r="V51" s="203"/>
      <c r="W51" s="46" t="s">
        <v>18</v>
      </c>
      <c r="X51" s="154"/>
      <c r="Y51" s="155" t="s">
        <v>51</v>
      </c>
      <c r="Z51" s="156"/>
      <c r="AA51" s="157">
        <f t="shared" si="12"/>
        <v>0</v>
      </c>
      <c r="AB51" s="158"/>
      <c r="AC51" s="159" t="s">
        <v>51</v>
      </c>
      <c r="AD51" s="160"/>
      <c r="AE51" s="161">
        <f t="shared" si="4"/>
        <v>0</v>
      </c>
      <c r="AF51" s="162"/>
      <c r="AG51" s="163" t="s">
        <v>51</v>
      </c>
      <c r="AH51" s="164"/>
      <c r="AI51" s="165">
        <f t="shared" si="5"/>
        <v>0</v>
      </c>
    </row>
    <row r="52" spans="1:35" s="40" customFormat="1" ht="26.25" customHeight="1">
      <c r="A52" s="27"/>
      <c r="B52" s="28"/>
      <c r="C52" s="29"/>
      <c r="D52" s="30"/>
      <c r="E52" s="31">
        <f t="shared" si="1"/>
        <v>0</v>
      </c>
      <c r="F52" s="32"/>
      <c r="G52" s="32"/>
      <c r="H52" s="33">
        <f t="shared" si="14"/>
        <v>0</v>
      </c>
      <c r="I52" s="34"/>
      <c r="J52" s="35">
        <f t="shared" si="0"/>
        <v>-90</v>
      </c>
      <c r="K52" s="36"/>
      <c r="L52" s="37"/>
      <c r="M52" s="38"/>
      <c r="N52" s="92"/>
      <c r="O52" s="108"/>
      <c r="P52" s="37"/>
      <c r="Q52" s="39"/>
      <c r="R52" s="201"/>
      <c r="S52" s="202"/>
      <c r="T52" s="202"/>
      <c r="U52" s="202"/>
      <c r="V52" s="203"/>
      <c r="W52" s="46" t="s">
        <v>18</v>
      </c>
      <c r="X52" s="154"/>
      <c r="Y52" s="155" t="s">
        <v>51</v>
      </c>
      <c r="Z52" s="156"/>
      <c r="AA52" s="157">
        <f t="shared" si="12"/>
        <v>0</v>
      </c>
      <c r="AB52" s="158"/>
      <c r="AC52" s="159" t="s">
        <v>51</v>
      </c>
      <c r="AD52" s="160"/>
      <c r="AE52" s="161">
        <f t="shared" si="4"/>
        <v>0</v>
      </c>
      <c r="AF52" s="162"/>
      <c r="AG52" s="163" t="s">
        <v>51</v>
      </c>
      <c r="AH52" s="164"/>
      <c r="AI52" s="165">
        <f t="shared" si="5"/>
        <v>0</v>
      </c>
    </row>
    <row r="53" spans="1:35" s="40" customFormat="1" ht="26.25" customHeight="1">
      <c r="A53" s="27"/>
      <c r="B53" s="28"/>
      <c r="C53" s="29"/>
      <c r="D53" s="30"/>
      <c r="E53" s="31">
        <f t="shared" si="1"/>
        <v>0</v>
      </c>
      <c r="F53" s="32"/>
      <c r="G53" s="32"/>
      <c r="H53" s="33">
        <f t="shared" si="14"/>
        <v>0</v>
      </c>
      <c r="I53" s="34"/>
      <c r="J53" s="35">
        <f t="shared" si="0"/>
        <v>-90</v>
      </c>
      <c r="K53" s="36"/>
      <c r="L53" s="37"/>
      <c r="M53" s="38"/>
      <c r="N53" s="92"/>
      <c r="O53" s="108"/>
      <c r="P53" s="37"/>
      <c r="Q53" s="39"/>
      <c r="R53" s="201"/>
      <c r="S53" s="202"/>
      <c r="T53" s="202"/>
      <c r="U53" s="202"/>
      <c r="V53" s="203"/>
      <c r="W53" s="46" t="s">
        <v>18</v>
      </c>
      <c r="X53" s="154"/>
      <c r="Y53" s="155" t="s">
        <v>51</v>
      </c>
      <c r="Z53" s="156"/>
      <c r="AA53" s="157">
        <f t="shared" si="12"/>
        <v>0</v>
      </c>
      <c r="AB53" s="158"/>
      <c r="AC53" s="159" t="s">
        <v>51</v>
      </c>
      <c r="AD53" s="160"/>
      <c r="AE53" s="161">
        <f t="shared" si="4"/>
        <v>0</v>
      </c>
      <c r="AF53" s="162"/>
      <c r="AG53" s="163" t="s">
        <v>51</v>
      </c>
      <c r="AH53" s="164"/>
      <c r="AI53" s="165">
        <f t="shared" si="5"/>
        <v>0</v>
      </c>
    </row>
    <row r="54" spans="1:35" s="40" customFormat="1" ht="26.25" customHeight="1">
      <c r="A54" s="27"/>
      <c r="B54" s="28"/>
      <c r="C54" s="29"/>
      <c r="D54" s="30"/>
      <c r="E54" s="31">
        <f t="shared" si="1"/>
        <v>0</v>
      </c>
      <c r="F54" s="32"/>
      <c r="G54" s="32"/>
      <c r="H54" s="33">
        <f t="shared" si="14"/>
        <v>0</v>
      </c>
      <c r="I54" s="34"/>
      <c r="J54" s="35">
        <f t="shared" si="0"/>
        <v>-90</v>
      </c>
      <c r="K54" s="36"/>
      <c r="L54" s="37"/>
      <c r="M54" s="38"/>
      <c r="N54" s="92"/>
      <c r="O54" s="108"/>
      <c r="P54" s="37"/>
      <c r="Q54" s="39"/>
      <c r="R54" s="201"/>
      <c r="S54" s="202"/>
      <c r="T54" s="202"/>
      <c r="U54" s="202"/>
      <c r="V54" s="203"/>
      <c r="W54" s="46" t="s">
        <v>18</v>
      </c>
      <c r="X54" s="154"/>
      <c r="Y54" s="155" t="s">
        <v>51</v>
      </c>
      <c r="Z54" s="156"/>
      <c r="AA54" s="157">
        <f t="shared" si="12"/>
        <v>0</v>
      </c>
      <c r="AB54" s="158"/>
      <c r="AC54" s="159" t="s">
        <v>51</v>
      </c>
      <c r="AD54" s="160"/>
      <c r="AE54" s="161">
        <f t="shared" si="4"/>
        <v>0</v>
      </c>
      <c r="AF54" s="162"/>
      <c r="AG54" s="163" t="s">
        <v>51</v>
      </c>
      <c r="AH54" s="164"/>
      <c r="AI54" s="165">
        <f t="shared" si="5"/>
        <v>0</v>
      </c>
    </row>
    <row r="55" spans="1:35" s="40" customFormat="1" ht="26.25" customHeight="1">
      <c r="A55" s="27"/>
      <c r="B55" s="28"/>
      <c r="C55" s="29"/>
      <c r="D55" s="30"/>
      <c r="E55" s="31">
        <f t="shared" si="1"/>
        <v>0</v>
      </c>
      <c r="F55" s="32"/>
      <c r="G55" s="32"/>
      <c r="H55" s="33">
        <f t="shared" si="14"/>
        <v>0</v>
      </c>
      <c r="I55" s="34"/>
      <c r="J55" s="35">
        <f t="shared" si="0"/>
        <v>-90</v>
      </c>
      <c r="K55" s="36"/>
      <c r="L55" s="37"/>
      <c r="M55" s="38"/>
      <c r="N55" s="92"/>
      <c r="O55" s="108"/>
      <c r="P55" s="37"/>
      <c r="Q55" s="39"/>
      <c r="R55" s="201"/>
      <c r="S55" s="202"/>
      <c r="T55" s="202"/>
      <c r="U55" s="202"/>
      <c r="V55" s="203"/>
      <c r="W55" s="46" t="s">
        <v>18</v>
      </c>
      <c r="X55" s="154"/>
      <c r="Y55" s="155" t="s">
        <v>51</v>
      </c>
      <c r="Z55" s="156"/>
      <c r="AA55" s="157">
        <f t="shared" si="12"/>
        <v>0</v>
      </c>
      <c r="AB55" s="158"/>
      <c r="AC55" s="159" t="s">
        <v>51</v>
      </c>
      <c r="AD55" s="160"/>
      <c r="AE55" s="161">
        <f t="shared" si="4"/>
        <v>0</v>
      </c>
      <c r="AF55" s="162"/>
      <c r="AG55" s="163" t="s">
        <v>51</v>
      </c>
      <c r="AH55" s="164"/>
      <c r="AI55" s="165">
        <f t="shared" si="5"/>
        <v>0</v>
      </c>
    </row>
    <row r="56" spans="1:35" s="40" customFormat="1" ht="26.25" customHeight="1">
      <c r="A56" s="27"/>
      <c r="B56" s="28"/>
      <c r="C56" s="29"/>
      <c r="D56" s="30"/>
      <c r="E56" s="31">
        <f t="shared" si="1"/>
        <v>0</v>
      </c>
      <c r="F56" s="32"/>
      <c r="G56" s="32"/>
      <c r="H56" s="33">
        <f t="shared" si="14"/>
        <v>0</v>
      </c>
      <c r="I56" s="34"/>
      <c r="J56" s="35">
        <f t="shared" si="0"/>
        <v>-90</v>
      </c>
      <c r="K56" s="36"/>
      <c r="L56" s="37"/>
      <c r="M56" s="38"/>
      <c r="N56" s="92"/>
      <c r="O56" s="108"/>
      <c r="P56" s="37"/>
      <c r="Q56" s="39"/>
      <c r="R56" s="201"/>
      <c r="S56" s="202"/>
      <c r="T56" s="202"/>
      <c r="U56" s="202"/>
      <c r="V56" s="203"/>
      <c r="W56" s="46" t="s">
        <v>18</v>
      </c>
      <c r="X56" s="154"/>
      <c r="Y56" s="155" t="s">
        <v>51</v>
      </c>
      <c r="Z56" s="156"/>
      <c r="AA56" s="157">
        <f t="shared" si="12"/>
        <v>0</v>
      </c>
      <c r="AB56" s="158"/>
      <c r="AC56" s="159" t="s">
        <v>51</v>
      </c>
      <c r="AD56" s="160"/>
      <c r="AE56" s="161">
        <f t="shared" si="4"/>
        <v>0</v>
      </c>
      <c r="AF56" s="162"/>
      <c r="AG56" s="163" t="s">
        <v>51</v>
      </c>
      <c r="AH56" s="164"/>
      <c r="AI56" s="165">
        <f t="shared" si="5"/>
        <v>0</v>
      </c>
    </row>
    <row r="57" spans="1:35" s="40" customFormat="1" ht="26.25" customHeight="1">
      <c r="A57" s="27"/>
      <c r="B57" s="28"/>
      <c r="C57" s="29"/>
      <c r="D57" s="30"/>
      <c r="E57" s="31">
        <f t="shared" si="1"/>
        <v>0</v>
      </c>
      <c r="F57" s="32"/>
      <c r="G57" s="32"/>
      <c r="H57" s="33">
        <f t="shared" si="14"/>
        <v>0</v>
      </c>
      <c r="I57" s="34"/>
      <c r="J57" s="35">
        <f t="shared" si="0"/>
        <v>-90</v>
      </c>
      <c r="K57" s="36"/>
      <c r="L57" s="37"/>
      <c r="M57" s="38"/>
      <c r="N57" s="92"/>
      <c r="O57" s="108"/>
      <c r="P57" s="37"/>
      <c r="Q57" s="39"/>
      <c r="R57" s="201"/>
      <c r="S57" s="202"/>
      <c r="T57" s="202"/>
      <c r="U57" s="202"/>
      <c r="V57" s="203"/>
      <c r="W57" s="46" t="s">
        <v>18</v>
      </c>
      <c r="X57" s="154" t="s">
        <v>18</v>
      </c>
      <c r="Y57" s="155" t="s">
        <v>18</v>
      </c>
      <c r="Z57" s="156" t="s">
        <v>18</v>
      </c>
      <c r="AA57" s="157" t="s">
        <v>18</v>
      </c>
      <c r="AB57" s="158" t="s">
        <v>18</v>
      </c>
      <c r="AC57" s="159" t="s">
        <v>18</v>
      </c>
      <c r="AD57" s="160" t="s">
        <v>18</v>
      </c>
      <c r="AE57" s="161" t="s">
        <v>18</v>
      </c>
      <c r="AF57" s="162" t="s">
        <v>18</v>
      </c>
      <c r="AG57" s="163" t="s">
        <v>18</v>
      </c>
      <c r="AH57" s="164" t="s">
        <v>18</v>
      </c>
      <c r="AI57" s="165" t="s">
        <v>18</v>
      </c>
    </row>
    <row r="58" spans="1:35" s="40" customFormat="1" ht="26.25" customHeight="1">
      <c r="A58" s="41"/>
      <c r="B58" s="42"/>
      <c r="C58" s="43"/>
      <c r="D58" s="44"/>
      <c r="E58" s="31" t="s">
        <v>18</v>
      </c>
      <c r="F58" s="45" t="s">
        <v>18</v>
      </c>
      <c r="G58" s="46" t="s">
        <v>18</v>
      </c>
      <c r="H58" s="33" t="s">
        <v>18</v>
      </c>
      <c r="I58" s="47" t="s">
        <v>18</v>
      </c>
      <c r="J58" s="35" t="e">
        <f t="shared" si="0"/>
        <v>#VALUE!</v>
      </c>
      <c r="K58" s="48" t="s">
        <v>18</v>
      </c>
      <c r="L58" s="49" t="s">
        <v>18</v>
      </c>
      <c r="M58" s="50" t="s">
        <v>18</v>
      </c>
      <c r="N58" s="93" t="s">
        <v>18</v>
      </c>
      <c r="O58" s="104" t="s">
        <v>18</v>
      </c>
      <c r="P58" s="49" t="s">
        <v>18</v>
      </c>
      <c r="Q58" s="51" t="s">
        <v>18</v>
      </c>
      <c r="R58" s="204"/>
      <c r="S58" s="205"/>
      <c r="T58" s="205"/>
      <c r="U58" s="205"/>
      <c r="V58" s="206"/>
      <c r="W58" s="46"/>
      <c r="X58" s="154" t="s">
        <v>18</v>
      </c>
      <c r="Y58" s="155" t="s">
        <v>18</v>
      </c>
      <c r="Z58" s="156" t="s">
        <v>18</v>
      </c>
      <c r="AA58" s="157" t="s">
        <v>18</v>
      </c>
      <c r="AB58" s="158" t="s">
        <v>18</v>
      </c>
      <c r="AC58" s="159" t="s">
        <v>18</v>
      </c>
      <c r="AD58" s="160" t="s">
        <v>18</v>
      </c>
      <c r="AE58" s="161" t="s">
        <v>18</v>
      </c>
      <c r="AF58" s="162" t="s">
        <v>18</v>
      </c>
      <c r="AG58" s="163" t="s">
        <v>18</v>
      </c>
      <c r="AH58" s="164" t="s">
        <v>18</v>
      </c>
      <c r="AI58" s="165" t="s">
        <v>18</v>
      </c>
    </row>
    <row r="59" spans="1:35" ht="7.5" customHeight="1" thickBot="1">
      <c r="A59" s="52"/>
      <c r="B59" s="53"/>
      <c r="C59" s="54"/>
      <c r="D59" s="55"/>
      <c r="E59" s="56">
        <v>0</v>
      </c>
      <c r="F59" s="57"/>
      <c r="G59" s="57"/>
      <c r="H59" s="58">
        <v>0</v>
      </c>
      <c r="I59" s="59"/>
      <c r="J59" s="60"/>
      <c r="K59" s="61"/>
      <c r="L59" s="62"/>
      <c r="M59" s="57"/>
      <c r="N59" s="94"/>
      <c r="O59" s="105"/>
      <c r="P59" s="99"/>
      <c r="Q59" s="63"/>
      <c r="R59" s="207"/>
      <c r="S59" s="208"/>
      <c r="T59" s="208"/>
      <c r="U59" s="208"/>
      <c r="V59" s="209"/>
      <c r="W59" s="116"/>
      <c r="X59" s="149"/>
      <c r="Y59" s="150"/>
      <c r="Z59" s="151"/>
      <c r="AA59" s="116"/>
      <c r="AB59" s="149"/>
      <c r="AC59" s="150"/>
      <c r="AD59" s="151"/>
      <c r="AE59" s="116"/>
      <c r="AF59" s="149"/>
      <c r="AG59" s="150"/>
      <c r="AH59" s="151"/>
      <c r="AI59" s="116"/>
    </row>
    <row r="60" spans="1:35" s="64" customFormat="1" ht="30.75" customHeight="1">
      <c r="B60" s="65"/>
      <c r="D60" s="66"/>
      <c r="E60" s="67">
        <f>SUM(E2:E59)</f>
        <v>0</v>
      </c>
      <c r="F60" s="68">
        <f>SUM(F2:F59)</f>
        <v>0</v>
      </c>
      <c r="G60" s="68">
        <f>SUM(G2:G59)</f>
        <v>0</v>
      </c>
      <c r="H60" s="69">
        <f>E60-F60-G60</f>
        <v>0</v>
      </c>
      <c r="I60" s="70">
        <f>SUM(I2:I59)</f>
        <v>0</v>
      </c>
      <c r="J60" s="71" t="e">
        <f t="shared" ref="J60:Q60" si="15">SUM(J2:J59)</f>
        <v>#VALUE!</v>
      </c>
      <c r="K60" s="72">
        <f>SUM(K2:K59)</f>
        <v>0</v>
      </c>
      <c r="L60" s="73">
        <f>SUM(L2:L59)</f>
        <v>0</v>
      </c>
      <c r="M60" s="74">
        <f t="shared" si="15"/>
        <v>0</v>
      </c>
      <c r="N60" s="95">
        <f t="shared" si="15"/>
        <v>0</v>
      </c>
      <c r="O60" s="106">
        <f>SUM(O2:O59)</f>
        <v>0</v>
      </c>
      <c r="P60" s="100">
        <f t="shared" si="15"/>
        <v>0</v>
      </c>
      <c r="Q60" s="74">
        <f t="shared" si="15"/>
        <v>0</v>
      </c>
      <c r="R60" s="75">
        <f>SUM(L60:Q60)</f>
        <v>0</v>
      </c>
      <c r="S60" s="210" t="s">
        <v>19</v>
      </c>
      <c r="T60" s="211"/>
      <c r="U60" s="211"/>
      <c r="V60" s="212"/>
      <c r="W60" s="175">
        <f>SUM(W2:W59)</f>
        <v>0</v>
      </c>
      <c r="X60" s="154">
        <f>SUM(X2:X59)</f>
        <v>0</v>
      </c>
      <c r="Y60" s="155" t="s">
        <v>51</v>
      </c>
      <c r="Z60" s="156">
        <f>SUM(Z2:Z59)</f>
        <v>0</v>
      </c>
      <c r="AA60" s="169">
        <f>SUM(AA2:AA59)</f>
        <v>0</v>
      </c>
      <c r="AB60" s="158">
        <f>SUM(AB2:AB59)</f>
        <v>0</v>
      </c>
      <c r="AC60" s="159" t="s">
        <v>51</v>
      </c>
      <c r="AD60" s="160">
        <f>SUM(AD2:AD59)</f>
        <v>0</v>
      </c>
      <c r="AE60" s="170">
        <f>SUM(AE2:AE59)</f>
        <v>0</v>
      </c>
      <c r="AF60" s="171">
        <f>SUM(AF2:AF59)</f>
        <v>0</v>
      </c>
      <c r="AG60" s="163" t="s">
        <v>51</v>
      </c>
      <c r="AH60" s="172">
        <f>SUM(AH2:AH59)</f>
        <v>0</v>
      </c>
      <c r="AI60" s="173">
        <f>SUM(AI2:AI59)</f>
        <v>0</v>
      </c>
    </row>
    <row r="61" spans="1:35" ht="147" thickBot="1">
      <c r="E61" s="77" t="s">
        <v>20</v>
      </c>
      <c r="F61" s="78" t="s">
        <v>21</v>
      </c>
      <c r="G61" s="78" t="s">
        <v>22</v>
      </c>
      <c r="H61" s="79" t="s">
        <v>5</v>
      </c>
      <c r="I61" s="80" t="s">
        <v>23</v>
      </c>
      <c r="J61" s="81" t="s">
        <v>7</v>
      </c>
      <c r="K61" s="82" t="s">
        <v>8</v>
      </c>
      <c r="L61" s="83" t="s">
        <v>9</v>
      </c>
      <c r="M61" s="84" t="s">
        <v>10</v>
      </c>
      <c r="N61" s="96" t="s">
        <v>11</v>
      </c>
      <c r="O61" s="107" t="s">
        <v>4</v>
      </c>
      <c r="P61" s="101" t="s">
        <v>24</v>
      </c>
      <c r="Q61" s="84" t="s">
        <v>25</v>
      </c>
      <c r="R61" s="85" t="s">
        <v>26</v>
      </c>
      <c r="S61" s="198"/>
      <c r="T61" s="199"/>
      <c r="U61" s="199"/>
      <c r="V61" s="200"/>
    </row>
    <row r="62" spans="1:35" s="76" customFormat="1">
      <c r="A62"/>
      <c r="B62" s="1"/>
      <c r="I62" s="86">
        <f>I60+G60</f>
        <v>0</v>
      </c>
      <c r="J62" s="64"/>
      <c r="K62" s="87"/>
      <c r="M62" s="76">
        <f>L60+M60</f>
        <v>0</v>
      </c>
      <c r="R62" s="88"/>
      <c r="S62" s="88"/>
      <c r="T62" s="88"/>
      <c r="U62" s="88"/>
      <c r="V62" s="88"/>
      <c r="W62" s="64"/>
      <c r="X62" s="64"/>
      <c r="Y62" s="64"/>
      <c r="Z62" s="64"/>
      <c r="AA62" s="64"/>
      <c r="AB62" s="64"/>
      <c r="AC62" s="64"/>
      <c r="AD62" s="64"/>
      <c r="AE62" s="64"/>
      <c r="AF62" s="64"/>
      <c r="AG62" s="64"/>
      <c r="AH62" s="64"/>
      <c r="AI62" s="64"/>
    </row>
    <row r="63" spans="1:35" s="76" customFormat="1">
      <c r="A63"/>
      <c r="B63" s="1"/>
      <c r="E63" s="89"/>
      <c r="I63" s="86"/>
      <c r="J63" s="64"/>
      <c r="K63" s="87"/>
      <c r="R63" s="88"/>
      <c r="S63" s="88"/>
      <c r="T63" s="88"/>
      <c r="U63" s="88"/>
      <c r="V63" s="88"/>
      <c r="W63" s="64"/>
      <c r="X63" s="64"/>
      <c r="Y63" s="64"/>
      <c r="Z63" s="64"/>
      <c r="AA63" s="64"/>
      <c r="AB63" s="64"/>
      <c r="AC63" s="64"/>
      <c r="AD63" s="64"/>
      <c r="AE63" s="64"/>
      <c r="AF63" s="64"/>
      <c r="AG63" s="64"/>
      <c r="AH63" s="64"/>
      <c r="AI63" s="64"/>
    </row>
  </sheetData>
  <mergeCells count="61">
    <mergeCell ref="R6:V6"/>
    <mergeCell ref="R1:V1"/>
    <mergeCell ref="R2:V2"/>
    <mergeCell ref="R3:V3"/>
    <mergeCell ref="R4:V4"/>
    <mergeCell ref="R5:V5"/>
    <mergeCell ref="R18:V18"/>
    <mergeCell ref="R7:V7"/>
    <mergeCell ref="R8:V8"/>
    <mergeCell ref="R9:V9"/>
    <mergeCell ref="R10:V10"/>
    <mergeCell ref="R11:V11"/>
    <mergeCell ref="R12:V12"/>
    <mergeCell ref="R13:V13"/>
    <mergeCell ref="R14:V14"/>
    <mergeCell ref="R15:V15"/>
    <mergeCell ref="R16:V16"/>
    <mergeCell ref="R17:V17"/>
    <mergeCell ref="R30:V30"/>
    <mergeCell ref="R19:V19"/>
    <mergeCell ref="R20:V20"/>
    <mergeCell ref="R21:V21"/>
    <mergeCell ref="R22:V22"/>
    <mergeCell ref="R23:V23"/>
    <mergeCell ref="R24:V24"/>
    <mergeCell ref="R25:V25"/>
    <mergeCell ref="R26:V26"/>
    <mergeCell ref="R27:V27"/>
    <mergeCell ref="R28:V28"/>
    <mergeCell ref="R29:V29"/>
    <mergeCell ref="R42:V42"/>
    <mergeCell ref="R31:V31"/>
    <mergeCell ref="R32:V32"/>
    <mergeCell ref="R33:V33"/>
    <mergeCell ref="R34:V34"/>
    <mergeCell ref="R35:V35"/>
    <mergeCell ref="R36:V36"/>
    <mergeCell ref="R37:V37"/>
    <mergeCell ref="R38:V38"/>
    <mergeCell ref="R39:V39"/>
    <mergeCell ref="R40:V40"/>
    <mergeCell ref="R41:V41"/>
    <mergeCell ref="R54:V54"/>
    <mergeCell ref="R43:V43"/>
    <mergeCell ref="R44:V44"/>
    <mergeCell ref="R45:V45"/>
    <mergeCell ref="R46:V46"/>
    <mergeCell ref="R47:V47"/>
    <mergeCell ref="R48:V48"/>
    <mergeCell ref="R49:V49"/>
    <mergeCell ref="R50:V50"/>
    <mergeCell ref="R51:V51"/>
    <mergeCell ref="R52:V52"/>
    <mergeCell ref="R53:V53"/>
    <mergeCell ref="S61:V61"/>
    <mergeCell ref="R55:V55"/>
    <mergeCell ref="R56:V56"/>
    <mergeCell ref="R57:V57"/>
    <mergeCell ref="R58:V58"/>
    <mergeCell ref="R59:V59"/>
    <mergeCell ref="S60:V60"/>
  </mergeCells>
  <conditionalFormatting sqref="J1:J61">
    <cfRule type="cellIs" dxfId="27" priority="1" stopIfTrue="1" operator="equal">
      <formula>-90</formula>
    </cfRule>
  </conditionalFormatting>
  <conditionalFormatting sqref="J3:J58">
    <cfRule type="cellIs" dxfId="26" priority="2" operator="equal">
      <formula>0</formula>
    </cfRule>
    <cfRule type="cellIs" dxfId="25" priority="3" operator="lessThan">
      <formula>0</formula>
    </cfRule>
    <cfRule type="cellIs" dxfId="24" priority="4" operator="greaterThan">
      <formula>0</formula>
    </cfRule>
  </conditionalFormatting>
  <pageMargins left="0.25" right="0.25" top="0.75" bottom="0.75" header="0.3" footer="0.3"/>
  <pageSetup scale="1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Sheet1</vt:lpstr>
      <vt:lpstr>00.00</vt:lpstr>
      <vt:lpstr>m03.25</vt:lpstr>
      <vt:lpstr>Tu03.26</vt:lpstr>
      <vt:lpstr>W03.27</vt:lpstr>
      <vt:lpstr>Th03.28</vt:lpstr>
      <vt:lpstr>F03.29</vt:lpstr>
      <vt:lpstr>Sa03.30</vt:lpstr>
      <vt:lpstr>Su03.31</vt:lpstr>
      <vt:lpstr>SUM</vt:lpstr>
      <vt:lpstr>ALL</vt:lpstr>
      <vt:lpstr>PIVOT</vt:lpstr>
      <vt:lpstr>Sheet4</vt:lpstr>
      <vt:lpstr>Sheet4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Blair Berger</dc:creator>
  <cp:lastModifiedBy>Blair Berger</cp:lastModifiedBy>
  <cp:lastPrinted>2024-04-09T20:05:28Z</cp:lastPrinted>
  <dcterms:created xsi:type="dcterms:W3CDTF">2024-02-21T16:27:09Z</dcterms:created>
  <dcterms:modified xsi:type="dcterms:W3CDTF">2024-04-09T20:12:57Z</dcterms:modified>
</cp:coreProperties>
</file>