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27" documentId="13_ncr:1_{01018686-AFFA-40D6-A745-553E4B6C227B}" xr6:coauthVersionLast="47" xr6:coauthVersionMax="47" xr10:uidLastSave="{96C3C028-DC86-43F9-8E2B-84B250C23413}"/>
  <bookViews>
    <workbookView xWindow="28680" yWindow="-120" windowWidth="29040" windowHeight="16440" activeTab="10" xr2:uid="{FB9DF1CC-0253-4ADA-9111-92173BCB803D}"/>
  </bookViews>
  <sheets>
    <sheet name="00.00" sheetId="1" r:id="rId1"/>
    <sheet name="m03.11" sheetId="2" r:id="rId2"/>
    <sheet name="Tu03.12" sheetId="3" r:id="rId3"/>
    <sheet name="W03.13" sheetId="4" r:id="rId4"/>
    <sheet name="Th03.14" sheetId="5" r:id="rId5"/>
    <sheet name="F03.15" sheetId="6" r:id="rId6"/>
    <sheet name="Sa03.16" sheetId="7" r:id="rId7"/>
    <sheet name="Su03.17" sheetId="8" r:id="rId8"/>
    <sheet name="SUM" sheetId="9" r:id="rId9"/>
    <sheet name="all" sheetId="10" r:id="rId10"/>
    <sheet name="pivot" sheetId="12" r:id="rId11"/>
  </sheets>
  <calcPr calcId="191029"/>
  <pivotCaches>
    <pivotCache cacheId="9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4" i="10" l="1"/>
  <c r="J113" i="10"/>
  <c r="J112" i="10"/>
  <c r="J111" i="10"/>
  <c r="J110" i="10"/>
  <c r="J109" i="10"/>
  <c r="J108" i="10"/>
  <c r="J107" i="10"/>
  <c r="J106" i="10"/>
  <c r="J105" i="10"/>
  <c r="Y104" i="10"/>
  <c r="X104" i="10"/>
  <c r="Z104" i="10" s="1"/>
  <c r="Y103" i="10"/>
  <c r="X103" i="10"/>
  <c r="Z103" i="10" s="1"/>
  <c r="Y102" i="10"/>
  <c r="X102" i="10"/>
  <c r="Z102" i="10" s="1"/>
  <c r="Y101" i="10"/>
  <c r="X101" i="10"/>
  <c r="Y100" i="10"/>
  <c r="X100" i="10"/>
  <c r="Z100" i="10" s="1"/>
  <c r="Z99" i="10"/>
  <c r="Z98" i="10"/>
  <c r="Y98" i="10"/>
  <c r="X98" i="10"/>
  <c r="K98" i="10"/>
  <c r="Z97" i="10"/>
  <c r="Y96" i="10"/>
  <c r="X96" i="10"/>
  <c r="Z96" i="10" s="1"/>
  <c r="Y95" i="10"/>
  <c r="Z95" i="10" s="1"/>
  <c r="X95" i="10"/>
  <c r="Y94" i="10"/>
  <c r="X94" i="10"/>
  <c r="Z93" i="10"/>
  <c r="Y92" i="10"/>
  <c r="X92" i="10"/>
  <c r="Z92" i="10" s="1"/>
  <c r="Y91" i="10"/>
  <c r="X91" i="10"/>
  <c r="Y90" i="10"/>
  <c r="X90" i="10"/>
  <c r="Z90" i="10" s="1"/>
  <c r="Y89" i="10"/>
  <c r="X89" i="10"/>
  <c r="Z89" i="10" s="1"/>
  <c r="K89" i="10"/>
  <c r="I86" i="10"/>
  <c r="J86" i="10" s="1"/>
  <c r="E86" i="10"/>
  <c r="H86" i="10" s="1"/>
  <c r="I85" i="10"/>
  <c r="J85" i="10" s="1"/>
  <c r="E85" i="10"/>
  <c r="H85" i="10" s="1"/>
  <c r="I84" i="10"/>
  <c r="J84" i="10" s="1"/>
  <c r="E84" i="10"/>
  <c r="H84" i="10" s="1"/>
  <c r="I83" i="10"/>
  <c r="J83" i="10" s="1"/>
  <c r="E83" i="10"/>
  <c r="H83" i="10" s="1"/>
  <c r="I82" i="10"/>
  <c r="J82" i="10" s="1"/>
  <c r="E82" i="10"/>
  <c r="H82" i="10" s="1"/>
  <c r="I81" i="10"/>
  <c r="J81" i="10" s="1"/>
  <c r="E81" i="10"/>
  <c r="H81" i="10" s="1"/>
  <c r="I80" i="10"/>
  <c r="J80" i="10" s="1"/>
  <c r="E80" i="10"/>
  <c r="H80" i="10" s="1"/>
  <c r="J79" i="10"/>
  <c r="J78" i="10"/>
  <c r="I77" i="10"/>
  <c r="J77" i="10" s="1"/>
  <c r="E77" i="10"/>
  <c r="H77" i="10" s="1"/>
  <c r="I76" i="10"/>
  <c r="J76" i="10" s="1"/>
  <c r="E76" i="10"/>
  <c r="H76" i="10" s="1"/>
  <c r="I75" i="10"/>
  <c r="J75" i="10" s="1"/>
  <c r="E75" i="10"/>
  <c r="H75" i="10" s="1"/>
  <c r="I74" i="10"/>
  <c r="J74" i="10" s="1"/>
  <c r="E74" i="10"/>
  <c r="H74" i="10" s="1"/>
  <c r="I73" i="10"/>
  <c r="J73" i="10" s="1"/>
  <c r="E73" i="10"/>
  <c r="H73" i="10" s="1"/>
  <c r="I72" i="10"/>
  <c r="J72" i="10" s="1"/>
  <c r="E72" i="10"/>
  <c r="H72" i="10" s="1"/>
  <c r="K71" i="10"/>
  <c r="I71" i="10"/>
  <c r="E71" i="10"/>
  <c r="H71" i="10" s="1"/>
  <c r="J70" i="10"/>
  <c r="I69" i="10"/>
  <c r="J69" i="10" s="1"/>
  <c r="E69" i="10"/>
  <c r="H69" i="10" s="1"/>
  <c r="I68" i="10"/>
  <c r="J68" i="10" s="1"/>
  <c r="E68" i="10"/>
  <c r="H68" i="10" s="1"/>
  <c r="I67" i="10"/>
  <c r="J67" i="10" s="1"/>
  <c r="E67" i="10"/>
  <c r="H67" i="10" s="1"/>
  <c r="I66" i="10"/>
  <c r="J66" i="10" s="1"/>
  <c r="E66" i="10"/>
  <c r="H66" i="10" s="1"/>
  <c r="I65" i="10"/>
  <c r="J65" i="10" s="1"/>
  <c r="E65" i="10"/>
  <c r="H65" i="10" s="1"/>
  <c r="I64" i="10"/>
  <c r="J64" i="10" s="1"/>
  <c r="E64" i="10"/>
  <c r="H64" i="10" s="1"/>
  <c r="I63" i="10"/>
  <c r="J63" i="10" s="1"/>
  <c r="E63" i="10"/>
  <c r="H63" i="10" s="1"/>
  <c r="I62" i="10"/>
  <c r="J62" i="10" s="1"/>
  <c r="E62" i="10"/>
  <c r="H62" i="10" s="1"/>
  <c r="I61" i="10"/>
  <c r="J61" i="10" s="1"/>
  <c r="E61" i="10"/>
  <c r="H61" i="10" s="1"/>
  <c r="I60" i="10"/>
  <c r="J60" i="10" s="1"/>
  <c r="E60" i="10"/>
  <c r="H60" i="10" s="1"/>
  <c r="I59" i="10"/>
  <c r="J59" i="10" s="1"/>
  <c r="E59" i="10"/>
  <c r="H59" i="10" s="1"/>
  <c r="I58" i="10"/>
  <c r="J58" i="10" s="1"/>
  <c r="E58" i="10"/>
  <c r="H58" i="10" s="1"/>
  <c r="I57" i="10"/>
  <c r="J57" i="10" s="1"/>
  <c r="E57" i="10"/>
  <c r="H57" i="10" s="1"/>
  <c r="I56" i="10"/>
  <c r="J56" i="10" s="1"/>
  <c r="E56" i="10"/>
  <c r="H56" i="10" s="1"/>
  <c r="J55" i="10"/>
  <c r="J54" i="10"/>
  <c r="J53" i="10"/>
  <c r="I52" i="10"/>
  <c r="J52" i="10" s="1"/>
  <c r="E52" i="10"/>
  <c r="H52" i="10" s="1"/>
  <c r="J51" i="10"/>
  <c r="I50" i="10"/>
  <c r="J50" i="10" s="1"/>
  <c r="E50" i="10"/>
  <c r="H50" i="10" s="1"/>
  <c r="I49" i="10"/>
  <c r="J49" i="10" s="1"/>
  <c r="E49" i="10"/>
  <c r="H49" i="10" s="1"/>
  <c r="I48" i="10"/>
  <c r="J48" i="10" s="1"/>
  <c r="E48" i="10"/>
  <c r="H48" i="10" s="1"/>
  <c r="I47" i="10"/>
  <c r="J47" i="10" s="1"/>
  <c r="E47" i="10"/>
  <c r="H47" i="10" s="1"/>
  <c r="I46" i="10"/>
  <c r="J46" i="10" s="1"/>
  <c r="E46" i="10"/>
  <c r="H46" i="10" s="1"/>
  <c r="I45" i="10"/>
  <c r="J45" i="10" s="1"/>
  <c r="E45" i="10"/>
  <c r="H45" i="10" s="1"/>
  <c r="I44" i="10"/>
  <c r="J44" i="10" s="1"/>
  <c r="E44" i="10"/>
  <c r="H44" i="10" s="1"/>
  <c r="I43" i="10"/>
  <c r="J43" i="10" s="1"/>
  <c r="E43" i="10"/>
  <c r="H43" i="10" s="1"/>
  <c r="I42" i="10"/>
  <c r="J42" i="10" s="1"/>
  <c r="E42" i="10"/>
  <c r="H42" i="10" s="1"/>
  <c r="I41" i="10"/>
  <c r="J41" i="10" s="1"/>
  <c r="E41" i="10"/>
  <c r="H41" i="10" s="1"/>
  <c r="I40" i="10"/>
  <c r="J40" i="10" s="1"/>
  <c r="E40" i="10"/>
  <c r="H40" i="10" s="1"/>
  <c r="I39" i="10"/>
  <c r="J39" i="10" s="1"/>
  <c r="E39" i="10"/>
  <c r="H39" i="10" s="1"/>
  <c r="I38" i="10"/>
  <c r="J38" i="10" s="1"/>
  <c r="E38" i="10"/>
  <c r="H38" i="10" s="1"/>
  <c r="J37" i="10"/>
  <c r="I36" i="10"/>
  <c r="J36" i="10" s="1"/>
  <c r="E36" i="10"/>
  <c r="H36" i="10" s="1"/>
  <c r="I35" i="10"/>
  <c r="J35" i="10" s="1"/>
  <c r="E35" i="10"/>
  <c r="H35" i="10" s="1"/>
  <c r="J34" i="10"/>
  <c r="J33" i="10"/>
  <c r="J32" i="10"/>
  <c r="I31" i="10"/>
  <c r="J31" i="10" s="1"/>
  <c r="E31" i="10"/>
  <c r="H31" i="10" s="1"/>
  <c r="I30" i="10"/>
  <c r="J30" i="10" s="1"/>
  <c r="E30" i="10"/>
  <c r="H30" i="10" s="1"/>
  <c r="I29" i="10"/>
  <c r="J29" i="10" s="1"/>
  <c r="E29" i="10"/>
  <c r="H29" i="10" s="1"/>
  <c r="J28" i="10"/>
  <c r="I28" i="10"/>
  <c r="E28" i="10"/>
  <c r="H28" i="10" s="1"/>
  <c r="I27" i="10"/>
  <c r="J27" i="10" s="1"/>
  <c r="E27" i="10"/>
  <c r="H27" i="10" s="1"/>
  <c r="I26" i="10"/>
  <c r="J26" i="10" s="1"/>
  <c r="E26" i="10"/>
  <c r="H26" i="10" s="1"/>
  <c r="J25" i="10"/>
  <c r="I24" i="10"/>
  <c r="J24" i="10" s="1"/>
  <c r="E24" i="10"/>
  <c r="H24" i="10" s="1"/>
  <c r="I23" i="10"/>
  <c r="J23" i="10" s="1"/>
  <c r="E23" i="10"/>
  <c r="H23" i="10" s="1"/>
  <c r="I22" i="10"/>
  <c r="J22" i="10" s="1"/>
  <c r="E22" i="10"/>
  <c r="H22" i="10" s="1"/>
  <c r="I21" i="10"/>
  <c r="J21" i="10" s="1"/>
  <c r="H21" i="10"/>
  <c r="E21" i="10"/>
  <c r="I20" i="10"/>
  <c r="J20" i="10" s="1"/>
  <c r="E20" i="10"/>
  <c r="H20" i="10" s="1"/>
  <c r="J19" i="10"/>
  <c r="Q121" i="10"/>
  <c r="P121" i="10"/>
  <c r="O121" i="10"/>
  <c r="N121" i="10"/>
  <c r="M121" i="10"/>
  <c r="L121" i="10"/>
  <c r="G121" i="10"/>
  <c r="F121" i="10"/>
  <c r="J119" i="10"/>
  <c r="J118" i="10"/>
  <c r="E118" i="10"/>
  <c r="H118" i="10" s="1"/>
  <c r="J117" i="10"/>
  <c r="E117" i="10"/>
  <c r="H117" i="10" s="1"/>
  <c r="J116" i="10"/>
  <c r="E116" i="10"/>
  <c r="H116" i="10" s="1"/>
  <c r="J115" i="10"/>
  <c r="E115" i="10"/>
  <c r="H115" i="10" s="1"/>
  <c r="X18" i="10"/>
  <c r="I18" i="10"/>
  <c r="J18" i="10" s="1"/>
  <c r="E18" i="10"/>
  <c r="H18" i="10" s="1"/>
  <c r="Y17" i="10"/>
  <c r="X17" i="10"/>
  <c r="I17" i="10"/>
  <c r="J17" i="10" s="1"/>
  <c r="E17" i="10"/>
  <c r="H17" i="10" s="1"/>
  <c r="Y16" i="10"/>
  <c r="X16" i="10"/>
  <c r="I16" i="10"/>
  <c r="J16" i="10" s="1"/>
  <c r="E16" i="10"/>
  <c r="H16" i="10" s="1"/>
  <c r="J15" i="10"/>
  <c r="Y14" i="10"/>
  <c r="X14" i="10"/>
  <c r="K14" i="10"/>
  <c r="I14" i="10"/>
  <c r="E14" i="10"/>
  <c r="H14" i="10" s="1"/>
  <c r="Y13" i="10"/>
  <c r="X13" i="10"/>
  <c r="K13" i="10"/>
  <c r="I13" i="10"/>
  <c r="E13" i="10"/>
  <c r="H13" i="10" s="1"/>
  <c r="Y12" i="10"/>
  <c r="X12" i="10"/>
  <c r="I12" i="10"/>
  <c r="J12" i="10" s="1"/>
  <c r="E12" i="10"/>
  <c r="H12" i="10" s="1"/>
  <c r="Y11" i="10"/>
  <c r="X11" i="10"/>
  <c r="I11" i="10"/>
  <c r="J11" i="10" s="1"/>
  <c r="E11" i="10"/>
  <c r="H11" i="10" s="1"/>
  <c r="J10" i="10"/>
  <c r="Y9" i="10"/>
  <c r="X9" i="10"/>
  <c r="I9" i="10"/>
  <c r="J9" i="10" s="1"/>
  <c r="E9" i="10"/>
  <c r="H9" i="10" s="1"/>
  <c r="Y8" i="10"/>
  <c r="X8" i="10"/>
  <c r="K8" i="10"/>
  <c r="I8" i="10"/>
  <c r="E8" i="10"/>
  <c r="H8" i="10" s="1"/>
  <c r="Y7" i="10"/>
  <c r="X7" i="10"/>
  <c r="I7" i="10"/>
  <c r="E7" i="10"/>
  <c r="H7" i="10" s="1"/>
  <c r="Y6" i="10"/>
  <c r="X6" i="10"/>
  <c r="I6" i="10"/>
  <c r="J6" i="10" s="1"/>
  <c r="E6" i="10"/>
  <c r="H6" i="10" s="1"/>
  <c r="J5" i="10"/>
  <c r="Y4" i="10"/>
  <c r="K4" i="10"/>
  <c r="I4" i="10"/>
  <c r="E4" i="10"/>
  <c r="H4" i="10" s="1"/>
  <c r="J3" i="10"/>
  <c r="J121" i="10" s="1"/>
  <c r="J10" i="1"/>
  <c r="Y9" i="1"/>
  <c r="X9" i="1"/>
  <c r="Z9" i="1" s="1"/>
  <c r="I8" i="1"/>
  <c r="J8" i="1" s="1"/>
  <c r="E8" i="1"/>
  <c r="H8" i="1" s="1"/>
  <c r="I7" i="1"/>
  <c r="J7" i="1" s="1"/>
  <c r="E7" i="1"/>
  <c r="H7" i="1" s="1"/>
  <c r="I6" i="1"/>
  <c r="J6" i="1" s="1"/>
  <c r="E6" i="1"/>
  <c r="H6" i="1" s="1"/>
  <c r="I5" i="1"/>
  <c r="J5" i="1" s="1"/>
  <c r="E5" i="1"/>
  <c r="H5" i="1" s="1"/>
  <c r="I4" i="1"/>
  <c r="J4" i="1" s="1"/>
  <c r="E4" i="1"/>
  <c r="H4" i="1" s="1"/>
  <c r="I3" i="1"/>
  <c r="J3" i="1" s="1"/>
  <c r="E3" i="1"/>
  <c r="H3" i="1" s="1"/>
  <c r="I10" i="9"/>
  <c r="H10" i="9"/>
  <c r="G10" i="9"/>
  <c r="F10" i="9"/>
  <c r="E10" i="9"/>
  <c r="D10" i="9"/>
  <c r="C10" i="9"/>
  <c r="B10" i="9"/>
  <c r="J71" i="10" l="1"/>
  <c r="Z101" i="10"/>
  <c r="Z94" i="10"/>
  <c r="Z91" i="10"/>
  <c r="J8" i="10"/>
  <c r="K121" i="10"/>
  <c r="J4" i="10"/>
  <c r="J14" i="10"/>
  <c r="Y121" i="10"/>
  <c r="J13" i="10"/>
  <c r="X121" i="10"/>
  <c r="I121" i="10"/>
  <c r="M123" i="10"/>
  <c r="R121" i="10"/>
  <c r="J7" i="10"/>
  <c r="E121" i="10"/>
  <c r="H121" i="10" s="1"/>
  <c r="I123" i="10" s="1"/>
  <c r="I20" i="3"/>
  <c r="I19" i="3"/>
  <c r="J19" i="3" s="1"/>
  <c r="I15" i="3"/>
  <c r="I14" i="3"/>
  <c r="I13" i="3"/>
  <c r="I12" i="3"/>
  <c r="I11" i="3"/>
  <c r="I10" i="3"/>
  <c r="J10" i="3" s="1"/>
  <c r="I8" i="3"/>
  <c r="I7" i="3"/>
  <c r="I6" i="3"/>
  <c r="I5" i="3"/>
  <c r="I4" i="3"/>
  <c r="J20" i="3"/>
  <c r="E20" i="3"/>
  <c r="H20" i="3" s="1"/>
  <c r="E19" i="3"/>
  <c r="H19" i="3" s="1"/>
  <c r="J18" i="3"/>
  <c r="J17" i="3"/>
  <c r="J16" i="3"/>
  <c r="J15" i="3"/>
  <c r="E15" i="3"/>
  <c r="H15" i="3" s="1"/>
  <c r="J14" i="3"/>
  <c r="E14" i="3"/>
  <c r="H14" i="3" s="1"/>
  <c r="J13" i="3"/>
  <c r="E13" i="3"/>
  <c r="H13" i="3" s="1"/>
  <c r="J12" i="3"/>
  <c r="E12" i="3"/>
  <c r="H12" i="3" s="1"/>
  <c r="J11" i="3"/>
  <c r="E11" i="3"/>
  <c r="H11" i="3" s="1"/>
  <c r="E10" i="3"/>
  <c r="H10" i="3" s="1"/>
  <c r="J9" i="3"/>
  <c r="J8" i="3"/>
  <c r="E8" i="3"/>
  <c r="H8" i="3" s="1"/>
  <c r="J7" i="3"/>
  <c r="E7" i="3"/>
  <c r="H7" i="3" s="1"/>
  <c r="J6" i="3"/>
  <c r="E6" i="3"/>
  <c r="H6" i="3" s="1"/>
  <c r="J5" i="3"/>
  <c r="E5" i="3"/>
  <c r="H5" i="3" s="1"/>
  <c r="J4" i="3"/>
  <c r="E4" i="3"/>
  <c r="H4" i="3" s="1"/>
  <c r="J3" i="3"/>
  <c r="Z121" i="10" l="1"/>
  <c r="J19" i="4"/>
  <c r="I18" i="4"/>
  <c r="J18" i="4" s="1"/>
  <c r="E18" i="4"/>
  <c r="H18" i="4" s="1"/>
  <c r="J17" i="4"/>
  <c r="I16" i="4"/>
  <c r="J16" i="4" s="1"/>
  <c r="H16" i="4"/>
  <c r="E16" i="4"/>
  <c r="I15" i="4"/>
  <c r="J15" i="4" s="1"/>
  <c r="E15" i="4"/>
  <c r="H15" i="4" s="1"/>
  <c r="I14" i="4"/>
  <c r="J14" i="4" s="1"/>
  <c r="H14" i="4"/>
  <c r="E14" i="4"/>
  <c r="I13" i="4"/>
  <c r="J13" i="4" s="1"/>
  <c r="E13" i="4"/>
  <c r="H13" i="4" s="1"/>
  <c r="I12" i="4"/>
  <c r="J12" i="4" s="1"/>
  <c r="H12" i="4"/>
  <c r="E12" i="4"/>
  <c r="I11" i="4"/>
  <c r="J11" i="4" s="1"/>
  <c r="E11" i="4"/>
  <c r="H11" i="4" s="1"/>
  <c r="I10" i="4"/>
  <c r="J10" i="4" s="1"/>
  <c r="H10" i="4"/>
  <c r="E10" i="4"/>
  <c r="I9" i="4"/>
  <c r="J9" i="4" s="1"/>
  <c r="E9" i="4"/>
  <c r="H9" i="4" s="1"/>
  <c r="I8" i="4"/>
  <c r="J8" i="4" s="1"/>
  <c r="H8" i="4"/>
  <c r="E8" i="4"/>
  <c r="I7" i="4"/>
  <c r="J7" i="4" s="1"/>
  <c r="E7" i="4"/>
  <c r="H7" i="4" s="1"/>
  <c r="I6" i="4"/>
  <c r="J6" i="4" s="1"/>
  <c r="H6" i="4"/>
  <c r="E6" i="4"/>
  <c r="I5" i="4"/>
  <c r="J5" i="4" s="1"/>
  <c r="E5" i="4"/>
  <c r="H5" i="4" s="1"/>
  <c r="I4" i="4"/>
  <c r="J4" i="4" s="1"/>
  <c r="H4" i="4"/>
  <c r="E4" i="4"/>
  <c r="J3" i="4"/>
  <c r="I20" i="5" l="1"/>
  <c r="J20" i="5" s="1"/>
  <c r="E20" i="5"/>
  <c r="H20" i="5" s="1"/>
  <c r="I19" i="5"/>
  <c r="J19" i="5" s="1"/>
  <c r="E19" i="5"/>
  <c r="H19" i="5" s="1"/>
  <c r="I18" i="5"/>
  <c r="J18" i="5" s="1"/>
  <c r="H18" i="5"/>
  <c r="E18" i="5"/>
  <c r="I17" i="5"/>
  <c r="J17" i="5" s="1"/>
  <c r="E17" i="5"/>
  <c r="H17" i="5" s="1"/>
  <c r="J16" i="5"/>
  <c r="I16" i="5"/>
  <c r="H16" i="5"/>
  <c r="E16" i="5"/>
  <c r="I15" i="5"/>
  <c r="J15" i="5" s="1"/>
  <c r="E15" i="5"/>
  <c r="H15" i="5" s="1"/>
  <c r="J14" i="5"/>
  <c r="I14" i="5"/>
  <c r="E14" i="5"/>
  <c r="H14" i="5" s="1"/>
  <c r="I13" i="5"/>
  <c r="J13" i="5" s="1"/>
  <c r="E13" i="5"/>
  <c r="H13" i="5" s="1"/>
  <c r="I12" i="5"/>
  <c r="J12" i="5" s="1"/>
  <c r="E12" i="5"/>
  <c r="H12" i="5" s="1"/>
  <c r="I11" i="5"/>
  <c r="J11" i="5" s="1"/>
  <c r="E11" i="5"/>
  <c r="H11" i="5" s="1"/>
  <c r="I10" i="5"/>
  <c r="J10" i="5" s="1"/>
  <c r="H10" i="5"/>
  <c r="E10" i="5"/>
  <c r="J9" i="5"/>
  <c r="I9" i="5"/>
  <c r="E9" i="5"/>
  <c r="H9" i="5" s="1"/>
  <c r="J8" i="5"/>
  <c r="I8" i="5"/>
  <c r="H8" i="5"/>
  <c r="E8" i="5"/>
  <c r="I7" i="5"/>
  <c r="J7" i="5" s="1"/>
  <c r="E7" i="5"/>
  <c r="H7" i="5" s="1"/>
  <c r="J6" i="5"/>
  <c r="J5" i="5"/>
  <c r="I19" i="6" l="1"/>
  <c r="J19" i="6" s="1"/>
  <c r="E19" i="6"/>
  <c r="H19" i="6" s="1"/>
  <c r="I18" i="6"/>
  <c r="J18" i="6" s="1"/>
  <c r="E18" i="6"/>
  <c r="H18" i="6" s="1"/>
  <c r="I17" i="6"/>
  <c r="J17" i="6" s="1"/>
  <c r="E17" i="6"/>
  <c r="H17" i="6" s="1"/>
  <c r="I16" i="6"/>
  <c r="J16" i="6" s="1"/>
  <c r="E16" i="6"/>
  <c r="H16" i="6" s="1"/>
  <c r="I15" i="6"/>
  <c r="J15" i="6" s="1"/>
  <c r="E15" i="6"/>
  <c r="H15" i="6" s="1"/>
  <c r="I14" i="6"/>
  <c r="J14" i="6" s="1"/>
  <c r="E14" i="6"/>
  <c r="H14" i="6" s="1"/>
  <c r="I13" i="6"/>
  <c r="J13" i="6" s="1"/>
  <c r="E13" i="6"/>
  <c r="H13" i="6" s="1"/>
  <c r="J12" i="6"/>
  <c r="J11" i="6"/>
  <c r="I10" i="6"/>
  <c r="J10" i="6" s="1"/>
  <c r="E10" i="6"/>
  <c r="H10" i="6" s="1"/>
  <c r="I9" i="6"/>
  <c r="J9" i="6" s="1"/>
  <c r="E9" i="6"/>
  <c r="H9" i="6" s="1"/>
  <c r="I8" i="6"/>
  <c r="J8" i="6" s="1"/>
  <c r="E8" i="6"/>
  <c r="H8" i="6" s="1"/>
  <c r="I7" i="6"/>
  <c r="J7" i="6" s="1"/>
  <c r="E7" i="6"/>
  <c r="H7" i="6" s="1"/>
  <c r="I6" i="6"/>
  <c r="J6" i="6" s="1"/>
  <c r="E6" i="6"/>
  <c r="H6" i="6" s="1"/>
  <c r="I5" i="6"/>
  <c r="J5" i="6" s="1"/>
  <c r="E5" i="6"/>
  <c r="H5" i="6" s="1"/>
  <c r="K4" i="6"/>
  <c r="J4" i="6"/>
  <c r="I4" i="6"/>
  <c r="E4" i="6"/>
  <c r="H4" i="6" s="1"/>
  <c r="J3" i="6"/>
  <c r="X60" i="7" l="1"/>
  <c r="E21" i="7"/>
  <c r="H21" i="7" s="1"/>
  <c r="J21" i="7"/>
  <c r="E22" i="7"/>
  <c r="H22" i="7" s="1"/>
  <c r="J22" i="7"/>
  <c r="E23" i="7"/>
  <c r="H23" i="7" s="1"/>
  <c r="J23" i="7"/>
  <c r="E24" i="7"/>
  <c r="H24" i="7" s="1"/>
  <c r="J24" i="7"/>
  <c r="E25" i="7"/>
  <c r="H25" i="7"/>
  <c r="J25" i="7"/>
  <c r="E26" i="7"/>
  <c r="H26" i="7" s="1"/>
  <c r="J26" i="7"/>
  <c r="E27" i="7"/>
  <c r="H27" i="7" s="1"/>
  <c r="J27" i="7"/>
  <c r="E28" i="7"/>
  <c r="H28" i="7" s="1"/>
  <c r="J28" i="7"/>
  <c r="E29" i="7"/>
  <c r="H29" i="7" s="1"/>
  <c r="J29" i="7"/>
  <c r="E30" i="7"/>
  <c r="H30" i="7" s="1"/>
  <c r="J30" i="7"/>
  <c r="E31" i="7"/>
  <c r="H31" i="7" s="1"/>
  <c r="J31" i="7"/>
  <c r="E32" i="7"/>
  <c r="H32" i="7" s="1"/>
  <c r="J32" i="7"/>
  <c r="E33" i="7"/>
  <c r="H33" i="7" s="1"/>
  <c r="J33" i="7"/>
  <c r="E34" i="7"/>
  <c r="H34" i="7" s="1"/>
  <c r="J34" i="7"/>
  <c r="E35" i="7"/>
  <c r="H35" i="7" s="1"/>
  <c r="J35" i="7"/>
  <c r="E36" i="7"/>
  <c r="H36" i="7" s="1"/>
  <c r="J36" i="7"/>
  <c r="E37" i="7"/>
  <c r="H37" i="7"/>
  <c r="J37" i="7"/>
  <c r="E38" i="7"/>
  <c r="H38" i="7" s="1"/>
  <c r="J38" i="7"/>
  <c r="E39" i="7"/>
  <c r="H39" i="7"/>
  <c r="J39" i="7"/>
  <c r="E40" i="7"/>
  <c r="H40" i="7" s="1"/>
  <c r="J40" i="7"/>
  <c r="E41" i="7"/>
  <c r="H41" i="7" s="1"/>
  <c r="J41" i="7"/>
  <c r="E42" i="7"/>
  <c r="H42" i="7" s="1"/>
  <c r="J42" i="7"/>
  <c r="E43" i="7"/>
  <c r="H43" i="7" s="1"/>
  <c r="J43" i="7"/>
  <c r="E44" i="7"/>
  <c r="H44" i="7" s="1"/>
  <c r="J44" i="7"/>
  <c r="E45" i="7"/>
  <c r="H45" i="7" s="1"/>
  <c r="J45" i="7"/>
  <c r="E46" i="7"/>
  <c r="H46" i="7"/>
  <c r="J46" i="7"/>
  <c r="E47" i="7"/>
  <c r="H47" i="7" s="1"/>
  <c r="J47" i="7"/>
  <c r="E48" i="7"/>
  <c r="H48" i="7" s="1"/>
  <c r="J48" i="7"/>
  <c r="E49" i="7"/>
  <c r="H49" i="7"/>
  <c r="J49" i="7"/>
  <c r="E50" i="7"/>
  <c r="H50" i="7" s="1"/>
  <c r="J50" i="7"/>
  <c r="E51" i="7"/>
  <c r="H51" i="7" s="1"/>
  <c r="J51" i="7"/>
  <c r="E52" i="7"/>
  <c r="H52" i="7" s="1"/>
  <c r="J52" i="7"/>
  <c r="E53" i="7"/>
  <c r="H53" i="7" s="1"/>
  <c r="J53" i="7"/>
  <c r="E54" i="7"/>
  <c r="H54" i="7" s="1"/>
  <c r="J54" i="7"/>
  <c r="E55" i="7"/>
  <c r="H55" i="7"/>
  <c r="J55" i="7"/>
  <c r="E56" i="7"/>
  <c r="H56" i="7" s="1"/>
  <c r="J56" i="7"/>
  <c r="E57" i="7"/>
  <c r="H57" i="7" s="1"/>
  <c r="J57" i="7"/>
  <c r="J58" i="7"/>
  <c r="Y20" i="7"/>
  <c r="X20" i="7"/>
  <c r="Z20" i="7" s="1"/>
  <c r="Y19" i="7"/>
  <c r="X19" i="7"/>
  <c r="Z19" i="7" s="1"/>
  <c r="Y18" i="7"/>
  <c r="X18" i="7"/>
  <c r="Z18" i="7" s="1"/>
  <c r="Y17" i="7"/>
  <c r="X17" i="7"/>
  <c r="Y16" i="7"/>
  <c r="X16" i="7"/>
  <c r="Z16" i="7" s="1"/>
  <c r="Z15" i="7"/>
  <c r="Y14" i="7"/>
  <c r="X14" i="7"/>
  <c r="Z13" i="7"/>
  <c r="Y12" i="7"/>
  <c r="X12" i="7"/>
  <c r="Y11" i="7"/>
  <c r="X11" i="7"/>
  <c r="Z11" i="7" s="1"/>
  <c r="Y10" i="7"/>
  <c r="X10" i="7"/>
  <c r="Z9" i="7"/>
  <c r="Y8" i="7"/>
  <c r="X8" i="7"/>
  <c r="Y7" i="7"/>
  <c r="X7" i="7"/>
  <c r="Y6" i="7"/>
  <c r="Z6" i="7" s="1"/>
  <c r="X6" i="7"/>
  <c r="Y5" i="7"/>
  <c r="X5" i="7"/>
  <c r="Z5" i="7" s="1"/>
  <c r="K14" i="7"/>
  <c r="K5" i="7"/>
  <c r="Z10" i="7" l="1"/>
  <c r="Z17" i="7"/>
  <c r="Z8" i="7"/>
  <c r="Z12" i="7"/>
  <c r="Z14" i="7"/>
  <c r="Z7" i="7"/>
  <c r="J3" i="8" l="1"/>
  <c r="R7" i="9"/>
  <c r="R4" i="9"/>
  <c r="R3" i="9"/>
  <c r="X18" i="2"/>
  <c r="Y17" i="2"/>
  <c r="X17" i="2"/>
  <c r="Y16" i="2"/>
  <c r="X16" i="2"/>
  <c r="Y14" i="2"/>
  <c r="X14" i="2"/>
  <c r="Y13" i="2"/>
  <c r="X13" i="2"/>
  <c r="Y12" i="2"/>
  <c r="X12" i="2"/>
  <c r="Y11" i="2"/>
  <c r="X11" i="2"/>
  <c r="Y9" i="2"/>
  <c r="X9" i="2"/>
  <c r="Y8" i="2"/>
  <c r="X8" i="2"/>
  <c r="Y7" i="2"/>
  <c r="X7" i="2"/>
  <c r="Y6" i="2"/>
  <c r="X6" i="2"/>
  <c r="Y4" i="2"/>
  <c r="Y60" i="2" s="1"/>
  <c r="K14" i="2"/>
  <c r="K13" i="2"/>
  <c r="K8" i="2"/>
  <c r="K4" i="2"/>
  <c r="E16" i="2"/>
  <c r="E60" i="2" s="1"/>
  <c r="H60" i="2" s="1"/>
  <c r="I62" i="2" s="1"/>
  <c r="I18" i="2"/>
  <c r="I17" i="2"/>
  <c r="I16" i="2"/>
  <c r="I14" i="2"/>
  <c r="I13" i="2"/>
  <c r="I12" i="2"/>
  <c r="J12" i="2" s="1"/>
  <c r="I11" i="2"/>
  <c r="J11" i="2" s="1"/>
  <c r="I9" i="2"/>
  <c r="I8" i="2"/>
  <c r="I7" i="2"/>
  <c r="I6" i="2"/>
  <c r="J5" i="2"/>
  <c r="I4" i="2"/>
  <c r="J4" i="2" s="1"/>
  <c r="J3" i="2"/>
  <c r="J60" i="2" s="1"/>
  <c r="Y60" i="3"/>
  <c r="X60" i="3"/>
  <c r="Z60" i="3" s="1"/>
  <c r="Q60" i="3"/>
  <c r="H4" i="9" s="1"/>
  <c r="P60" i="3"/>
  <c r="G4" i="9" s="1"/>
  <c r="O60" i="3"/>
  <c r="F4" i="9" s="1"/>
  <c r="N60" i="3"/>
  <c r="E4" i="9" s="1"/>
  <c r="M60" i="3"/>
  <c r="D4" i="9" s="1"/>
  <c r="L60" i="3"/>
  <c r="C4" i="9" s="1"/>
  <c r="K60" i="3"/>
  <c r="I4" i="9" s="1"/>
  <c r="I60" i="3"/>
  <c r="B4" i="9" s="1"/>
  <c r="G60" i="3"/>
  <c r="F60" i="3"/>
  <c r="J58" i="3"/>
  <c r="J57" i="3"/>
  <c r="E57" i="3"/>
  <c r="H57" i="3" s="1"/>
  <c r="J56" i="3"/>
  <c r="E56" i="3"/>
  <c r="H56" i="3" s="1"/>
  <c r="J55" i="3"/>
  <c r="H55" i="3"/>
  <c r="E55" i="3"/>
  <c r="J54" i="3"/>
  <c r="E54" i="3"/>
  <c r="H54" i="3" s="1"/>
  <c r="J53" i="3"/>
  <c r="E53" i="3"/>
  <c r="H53" i="3" s="1"/>
  <c r="J52" i="3"/>
  <c r="H52" i="3"/>
  <c r="E52" i="3"/>
  <c r="J51" i="3"/>
  <c r="H51" i="3"/>
  <c r="E51" i="3"/>
  <c r="J50" i="3"/>
  <c r="E50" i="3"/>
  <c r="H50" i="3" s="1"/>
  <c r="J49" i="3"/>
  <c r="E49" i="3"/>
  <c r="H49" i="3" s="1"/>
  <c r="J48" i="3"/>
  <c r="E48" i="3"/>
  <c r="H48" i="3" s="1"/>
  <c r="J47" i="3"/>
  <c r="H47" i="3"/>
  <c r="E47" i="3"/>
  <c r="J46" i="3"/>
  <c r="E46" i="3"/>
  <c r="H46" i="3" s="1"/>
  <c r="J45" i="3"/>
  <c r="E45" i="3"/>
  <c r="H45" i="3" s="1"/>
  <c r="J44" i="3"/>
  <c r="H44" i="3"/>
  <c r="E44" i="3"/>
  <c r="J43" i="3"/>
  <c r="H43" i="3"/>
  <c r="E43" i="3"/>
  <c r="J42" i="3"/>
  <c r="E42" i="3"/>
  <c r="H42" i="3" s="1"/>
  <c r="J41" i="3"/>
  <c r="E41" i="3"/>
  <c r="H41" i="3" s="1"/>
  <c r="J40" i="3"/>
  <c r="E40" i="3"/>
  <c r="H40" i="3" s="1"/>
  <c r="J39" i="3"/>
  <c r="H39" i="3"/>
  <c r="E39" i="3"/>
  <c r="J38" i="3"/>
  <c r="E38" i="3"/>
  <c r="H38" i="3" s="1"/>
  <c r="J37" i="3"/>
  <c r="E37" i="3"/>
  <c r="H37" i="3" s="1"/>
  <c r="J36" i="3"/>
  <c r="H36" i="3"/>
  <c r="E36" i="3"/>
  <c r="J35" i="3"/>
  <c r="H35" i="3"/>
  <c r="E35" i="3"/>
  <c r="J34" i="3"/>
  <c r="E34" i="3"/>
  <c r="H34" i="3" s="1"/>
  <c r="J33" i="3"/>
  <c r="E33" i="3"/>
  <c r="H33" i="3" s="1"/>
  <c r="J32" i="3"/>
  <c r="E32" i="3"/>
  <c r="H32" i="3" s="1"/>
  <c r="J31" i="3"/>
  <c r="H31" i="3"/>
  <c r="E31" i="3"/>
  <c r="J30" i="3"/>
  <c r="E30" i="3"/>
  <c r="H30" i="3" s="1"/>
  <c r="J29" i="3"/>
  <c r="E29" i="3"/>
  <c r="H29" i="3" s="1"/>
  <c r="J28" i="3"/>
  <c r="H28" i="3"/>
  <c r="E28" i="3"/>
  <c r="J27" i="3"/>
  <c r="H27" i="3"/>
  <c r="E27" i="3"/>
  <c r="J26" i="3"/>
  <c r="E26" i="3"/>
  <c r="H26" i="3" s="1"/>
  <c r="J25" i="3"/>
  <c r="E25" i="3"/>
  <c r="H25" i="3" s="1"/>
  <c r="J24" i="3"/>
  <c r="E24" i="3"/>
  <c r="H24" i="3" s="1"/>
  <c r="J23" i="3"/>
  <c r="H23" i="3"/>
  <c r="E23" i="3"/>
  <c r="J22" i="3"/>
  <c r="E22" i="3"/>
  <c r="H22" i="3" s="1"/>
  <c r="J21" i="3"/>
  <c r="E21" i="3"/>
  <c r="H21" i="3" s="1"/>
  <c r="J60" i="3"/>
  <c r="E60" i="3"/>
  <c r="Y60" i="4"/>
  <c r="X60" i="4"/>
  <c r="Z60" i="4" s="1"/>
  <c r="Q60" i="4"/>
  <c r="R60" i="4" s="1"/>
  <c r="P60" i="4"/>
  <c r="O60" i="4"/>
  <c r="N60" i="4"/>
  <c r="M60" i="4"/>
  <c r="L60" i="4"/>
  <c r="M62" i="4" s="1"/>
  <c r="K60" i="4"/>
  <c r="R5" i="9" s="1"/>
  <c r="I60" i="4"/>
  <c r="G60" i="4"/>
  <c r="F60" i="4"/>
  <c r="J58" i="4"/>
  <c r="J57" i="4"/>
  <c r="H57" i="4"/>
  <c r="E57" i="4"/>
  <c r="J56" i="4"/>
  <c r="E56" i="4"/>
  <c r="H56" i="4" s="1"/>
  <c r="J55" i="4"/>
  <c r="H55" i="4"/>
  <c r="E55" i="4"/>
  <c r="J54" i="4"/>
  <c r="E54" i="4"/>
  <c r="H54" i="4" s="1"/>
  <c r="J53" i="4"/>
  <c r="E53" i="4"/>
  <c r="H53" i="4" s="1"/>
  <c r="J52" i="4"/>
  <c r="E52" i="4"/>
  <c r="H52" i="4" s="1"/>
  <c r="J51" i="4"/>
  <c r="H51" i="4"/>
  <c r="E51" i="4"/>
  <c r="J50" i="4"/>
  <c r="E50" i="4"/>
  <c r="H50" i="4" s="1"/>
  <c r="J49" i="4"/>
  <c r="H49" i="4"/>
  <c r="E49" i="4"/>
  <c r="J48" i="4"/>
  <c r="E48" i="4"/>
  <c r="H48" i="4" s="1"/>
  <c r="J47" i="4"/>
  <c r="H47" i="4"/>
  <c r="E47" i="4"/>
  <c r="J46" i="4"/>
  <c r="E46" i="4"/>
  <c r="H46" i="4" s="1"/>
  <c r="J45" i="4"/>
  <c r="E45" i="4"/>
  <c r="H45" i="4" s="1"/>
  <c r="J44" i="4"/>
  <c r="E44" i="4"/>
  <c r="H44" i="4" s="1"/>
  <c r="J43" i="4"/>
  <c r="H43" i="4"/>
  <c r="E43" i="4"/>
  <c r="J42" i="4"/>
  <c r="E42" i="4"/>
  <c r="H42" i="4" s="1"/>
  <c r="J41" i="4"/>
  <c r="H41" i="4"/>
  <c r="E41" i="4"/>
  <c r="J40" i="4"/>
  <c r="E40" i="4"/>
  <c r="H40" i="4" s="1"/>
  <c r="J39" i="4"/>
  <c r="H39" i="4"/>
  <c r="E39" i="4"/>
  <c r="J38" i="4"/>
  <c r="E38" i="4"/>
  <c r="H38" i="4" s="1"/>
  <c r="J37" i="4"/>
  <c r="E37" i="4"/>
  <c r="H37" i="4" s="1"/>
  <c r="J36" i="4"/>
  <c r="E36" i="4"/>
  <c r="H36" i="4" s="1"/>
  <c r="J35" i="4"/>
  <c r="H35" i="4"/>
  <c r="E35" i="4"/>
  <c r="J34" i="4"/>
  <c r="E34" i="4"/>
  <c r="H34" i="4" s="1"/>
  <c r="J33" i="4"/>
  <c r="H33" i="4"/>
  <c r="E33" i="4"/>
  <c r="J32" i="4"/>
  <c r="E32" i="4"/>
  <c r="H32" i="4" s="1"/>
  <c r="J31" i="4"/>
  <c r="H31" i="4"/>
  <c r="E31" i="4"/>
  <c r="J30" i="4"/>
  <c r="E30" i="4"/>
  <c r="H30" i="4" s="1"/>
  <c r="J29" i="4"/>
  <c r="E29" i="4"/>
  <c r="H29" i="4" s="1"/>
  <c r="J28" i="4"/>
  <c r="E28" i="4"/>
  <c r="H28" i="4" s="1"/>
  <c r="J27" i="4"/>
  <c r="H27" i="4"/>
  <c r="E27" i="4"/>
  <c r="J26" i="4"/>
  <c r="E26" i="4"/>
  <c r="H26" i="4" s="1"/>
  <c r="J25" i="4"/>
  <c r="H25" i="4"/>
  <c r="E25" i="4"/>
  <c r="J24" i="4"/>
  <c r="E24" i="4"/>
  <c r="H24" i="4" s="1"/>
  <c r="J23" i="4"/>
  <c r="H23" i="4"/>
  <c r="E23" i="4"/>
  <c r="J22" i="4"/>
  <c r="E22" i="4"/>
  <c r="H22" i="4" s="1"/>
  <c r="J21" i="4"/>
  <c r="E21" i="4"/>
  <c r="H21" i="4" s="1"/>
  <c r="J20" i="4"/>
  <c r="E20" i="4"/>
  <c r="H20" i="4" s="1"/>
  <c r="J60" i="4"/>
  <c r="E60" i="4"/>
  <c r="Y60" i="5"/>
  <c r="X60" i="5"/>
  <c r="Z60" i="5" s="1"/>
  <c r="Q60" i="5"/>
  <c r="P60" i="5"/>
  <c r="O60" i="5"/>
  <c r="N60" i="5"/>
  <c r="M60" i="5"/>
  <c r="L60" i="5"/>
  <c r="M62" i="5" s="1"/>
  <c r="K60" i="5"/>
  <c r="R6" i="9" s="1"/>
  <c r="I60" i="5"/>
  <c r="I62" i="5" s="1"/>
  <c r="G60" i="5"/>
  <c r="F60" i="5"/>
  <c r="J58" i="5"/>
  <c r="J57" i="5"/>
  <c r="E57" i="5"/>
  <c r="H57" i="5" s="1"/>
  <c r="J56" i="5"/>
  <c r="E56" i="5"/>
  <c r="H56" i="5" s="1"/>
  <c r="J55" i="5"/>
  <c r="H55" i="5"/>
  <c r="E55" i="5"/>
  <c r="J54" i="5"/>
  <c r="E54" i="5"/>
  <c r="H54" i="5" s="1"/>
  <c r="J53" i="5"/>
  <c r="E53" i="5"/>
  <c r="H53" i="5" s="1"/>
  <c r="J52" i="5"/>
  <c r="H52" i="5"/>
  <c r="E52" i="5"/>
  <c r="J51" i="5"/>
  <c r="H51" i="5"/>
  <c r="E51" i="5"/>
  <c r="J50" i="5"/>
  <c r="E50" i="5"/>
  <c r="H50" i="5" s="1"/>
  <c r="J49" i="5"/>
  <c r="E49" i="5"/>
  <c r="H49" i="5" s="1"/>
  <c r="J48" i="5"/>
  <c r="E48" i="5"/>
  <c r="H48" i="5" s="1"/>
  <c r="J47" i="5"/>
  <c r="H47" i="5"/>
  <c r="E47" i="5"/>
  <c r="J46" i="5"/>
  <c r="E46" i="5"/>
  <c r="H46" i="5" s="1"/>
  <c r="J45" i="5"/>
  <c r="E45" i="5"/>
  <c r="H45" i="5" s="1"/>
  <c r="J44" i="5"/>
  <c r="H44" i="5"/>
  <c r="E44" i="5"/>
  <c r="J43" i="5"/>
  <c r="H43" i="5"/>
  <c r="E43" i="5"/>
  <c r="J42" i="5"/>
  <c r="E42" i="5"/>
  <c r="H42" i="5" s="1"/>
  <c r="J41" i="5"/>
  <c r="E41" i="5"/>
  <c r="H41" i="5" s="1"/>
  <c r="J40" i="5"/>
  <c r="E40" i="5"/>
  <c r="H40" i="5" s="1"/>
  <c r="J39" i="5"/>
  <c r="H39" i="5"/>
  <c r="E39" i="5"/>
  <c r="J38" i="5"/>
  <c r="E38" i="5"/>
  <c r="H38" i="5" s="1"/>
  <c r="J37" i="5"/>
  <c r="E37" i="5"/>
  <c r="H37" i="5" s="1"/>
  <c r="J36" i="5"/>
  <c r="H36" i="5"/>
  <c r="E36" i="5"/>
  <c r="J35" i="5"/>
  <c r="H35" i="5"/>
  <c r="E35" i="5"/>
  <c r="J34" i="5"/>
  <c r="E34" i="5"/>
  <c r="H34" i="5" s="1"/>
  <c r="J33" i="5"/>
  <c r="H33" i="5"/>
  <c r="E33" i="5"/>
  <c r="J32" i="5"/>
  <c r="E32" i="5"/>
  <c r="H32" i="5" s="1"/>
  <c r="J31" i="5"/>
  <c r="H31" i="5"/>
  <c r="E31" i="5"/>
  <c r="J30" i="5"/>
  <c r="E30" i="5"/>
  <c r="H30" i="5" s="1"/>
  <c r="J29" i="5"/>
  <c r="E29" i="5"/>
  <c r="H29" i="5" s="1"/>
  <c r="J28" i="5"/>
  <c r="H28" i="5"/>
  <c r="E28" i="5"/>
  <c r="J27" i="5"/>
  <c r="H27" i="5"/>
  <c r="E27" i="5"/>
  <c r="J26" i="5"/>
  <c r="E26" i="5"/>
  <c r="H26" i="5" s="1"/>
  <c r="J25" i="5"/>
  <c r="H25" i="5"/>
  <c r="E25" i="5"/>
  <c r="J24" i="5"/>
  <c r="H24" i="5"/>
  <c r="E24" i="5"/>
  <c r="J23" i="5"/>
  <c r="E23" i="5"/>
  <c r="H23" i="5" s="1"/>
  <c r="J22" i="5"/>
  <c r="E22" i="5"/>
  <c r="H22" i="5" s="1"/>
  <c r="J21" i="5"/>
  <c r="E21" i="5"/>
  <c r="H21" i="5" s="1"/>
  <c r="J4" i="5"/>
  <c r="H4" i="5"/>
  <c r="E4" i="5"/>
  <c r="J3" i="5"/>
  <c r="J60" i="5" s="1"/>
  <c r="H3" i="5"/>
  <c r="E3" i="5"/>
  <c r="E60" i="5" s="1"/>
  <c r="H60" i="5" s="1"/>
  <c r="Y60" i="6"/>
  <c r="X60" i="6"/>
  <c r="Z60" i="6" s="1"/>
  <c r="Q60" i="6"/>
  <c r="P60" i="6"/>
  <c r="O60" i="6"/>
  <c r="N60" i="6"/>
  <c r="M60" i="6"/>
  <c r="L60" i="6"/>
  <c r="M62" i="6" s="1"/>
  <c r="K60" i="6"/>
  <c r="I60" i="6"/>
  <c r="G60" i="6"/>
  <c r="F60" i="6"/>
  <c r="J58" i="6"/>
  <c r="J57" i="6"/>
  <c r="H57" i="6"/>
  <c r="E57" i="6"/>
  <c r="J56" i="6"/>
  <c r="E56" i="6"/>
  <c r="H56" i="6" s="1"/>
  <c r="J55" i="6"/>
  <c r="E55" i="6"/>
  <c r="H55" i="6" s="1"/>
  <c r="J54" i="6"/>
  <c r="H54" i="6"/>
  <c r="E54" i="6"/>
  <c r="J53" i="6"/>
  <c r="E53" i="6"/>
  <c r="H53" i="6" s="1"/>
  <c r="J52" i="6"/>
  <c r="E52" i="6"/>
  <c r="H52" i="6" s="1"/>
  <c r="J51" i="6"/>
  <c r="E51" i="6"/>
  <c r="H51" i="6" s="1"/>
  <c r="J50" i="6"/>
  <c r="E50" i="6"/>
  <c r="H50" i="6" s="1"/>
  <c r="J49" i="6"/>
  <c r="H49" i="6"/>
  <c r="E49" i="6"/>
  <c r="J48" i="6"/>
  <c r="E48" i="6"/>
  <c r="H48" i="6" s="1"/>
  <c r="J47" i="6"/>
  <c r="E47" i="6"/>
  <c r="H47" i="6" s="1"/>
  <c r="J46" i="6"/>
  <c r="H46" i="6"/>
  <c r="E46" i="6"/>
  <c r="J45" i="6"/>
  <c r="H45" i="6"/>
  <c r="E45" i="6"/>
  <c r="J44" i="6"/>
  <c r="E44" i="6"/>
  <c r="H44" i="6" s="1"/>
  <c r="J43" i="6"/>
  <c r="E43" i="6"/>
  <c r="H43" i="6" s="1"/>
  <c r="J42" i="6"/>
  <c r="E42" i="6"/>
  <c r="H42" i="6" s="1"/>
  <c r="J41" i="6"/>
  <c r="H41" i="6"/>
  <c r="E41" i="6"/>
  <c r="J40" i="6"/>
  <c r="E40" i="6"/>
  <c r="H40" i="6" s="1"/>
  <c r="J39" i="6"/>
  <c r="E39" i="6"/>
  <c r="H39" i="6" s="1"/>
  <c r="J38" i="6"/>
  <c r="H38" i="6"/>
  <c r="E38" i="6"/>
  <c r="J37" i="6"/>
  <c r="H37" i="6"/>
  <c r="E37" i="6"/>
  <c r="J36" i="6"/>
  <c r="E36" i="6"/>
  <c r="H36" i="6" s="1"/>
  <c r="J35" i="6"/>
  <c r="E35" i="6"/>
  <c r="H35" i="6" s="1"/>
  <c r="J34" i="6"/>
  <c r="E34" i="6"/>
  <c r="H34" i="6" s="1"/>
  <c r="J33" i="6"/>
  <c r="H33" i="6"/>
  <c r="E33" i="6"/>
  <c r="J32" i="6"/>
  <c r="E32" i="6"/>
  <c r="H32" i="6" s="1"/>
  <c r="J31" i="6"/>
  <c r="E31" i="6"/>
  <c r="H31" i="6" s="1"/>
  <c r="J30" i="6"/>
  <c r="H30" i="6"/>
  <c r="E30" i="6"/>
  <c r="J29" i="6"/>
  <c r="H29" i="6"/>
  <c r="E29" i="6"/>
  <c r="J28" i="6"/>
  <c r="E28" i="6"/>
  <c r="H28" i="6" s="1"/>
  <c r="J27" i="6"/>
  <c r="E27" i="6"/>
  <c r="H27" i="6" s="1"/>
  <c r="J26" i="6"/>
  <c r="E26" i="6"/>
  <c r="H26" i="6" s="1"/>
  <c r="J25" i="6"/>
  <c r="H25" i="6"/>
  <c r="E25" i="6"/>
  <c r="J24" i="6"/>
  <c r="E24" i="6"/>
  <c r="H24" i="6" s="1"/>
  <c r="J23" i="6"/>
  <c r="E23" i="6"/>
  <c r="H23" i="6" s="1"/>
  <c r="J22" i="6"/>
  <c r="H22" i="6"/>
  <c r="E22" i="6"/>
  <c r="J21" i="6"/>
  <c r="H21" i="6"/>
  <c r="E21" i="6"/>
  <c r="J20" i="6"/>
  <c r="E20" i="6"/>
  <c r="H20" i="6" s="1"/>
  <c r="J60" i="6"/>
  <c r="E60" i="6"/>
  <c r="X60" i="2"/>
  <c r="Q60" i="2"/>
  <c r="P60" i="2"/>
  <c r="R60" i="2" s="1"/>
  <c r="O60" i="2"/>
  <c r="N60" i="2"/>
  <c r="M60" i="2"/>
  <c r="L60" i="2"/>
  <c r="M62" i="2" s="1"/>
  <c r="K60" i="2"/>
  <c r="G60" i="2"/>
  <c r="F60" i="2"/>
  <c r="J58" i="2"/>
  <c r="J57" i="2"/>
  <c r="E57" i="2"/>
  <c r="H57" i="2" s="1"/>
  <c r="J56" i="2"/>
  <c r="E56" i="2"/>
  <c r="H56" i="2" s="1"/>
  <c r="J55" i="2"/>
  <c r="E55" i="2"/>
  <c r="H55" i="2" s="1"/>
  <c r="J54" i="2"/>
  <c r="E54" i="2"/>
  <c r="H54" i="2" s="1"/>
  <c r="J53" i="2"/>
  <c r="H53" i="2"/>
  <c r="E53" i="2"/>
  <c r="J52" i="2"/>
  <c r="E52" i="2"/>
  <c r="H52" i="2" s="1"/>
  <c r="J51" i="2"/>
  <c r="E51" i="2"/>
  <c r="H51" i="2" s="1"/>
  <c r="J50" i="2"/>
  <c r="E50" i="2"/>
  <c r="H50" i="2" s="1"/>
  <c r="J49" i="2"/>
  <c r="E49" i="2"/>
  <c r="H49" i="2" s="1"/>
  <c r="J48" i="2"/>
  <c r="E48" i="2"/>
  <c r="H48" i="2" s="1"/>
  <c r="J47" i="2"/>
  <c r="H47" i="2"/>
  <c r="E47" i="2"/>
  <c r="J46" i="2"/>
  <c r="E46" i="2"/>
  <c r="H46" i="2" s="1"/>
  <c r="J45" i="2"/>
  <c r="H45" i="2"/>
  <c r="E45" i="2"/>
  <c r="J44" i="2"/>
  <c r="E44" i="2"/>
  <c r="H44" i="2" s="1"/>
  <c r="J43" i="2"/>
  <c r="E43" i="2"/>
  <c r="H43" i="2" s="1"/>
  <c r="J42" i="2"/>
  <c r="E42" i="2"/>
  <c r="H42" i="2" s="1"/>
  <c r="J41" i="2"/>
  <c r="E41" i="2"/>
  <c r="H41" i="2" s="1"/>
  <c r="J40" i="2"/>
  <c r="E40" i="2"/>
  <c r="H40" i="2" s="1"/>
  <c r="J39" i="2"/>
  <c r="E39" i="2"/>
  <c r="H39" i="2" s="1"/>
  <c r="J38" i="2"/>
  <c r="E38" i="2"/>
  <c r="H38" i="2" s="1"/>
  <c r="J37" i="2"/>
  <c r="E37" i="2"/>
  <c r="H37" i="2" s="1"/>
  <c r="J36" i="2"/>
  <c r="E36" i="2"/>
  <c r="H36" i="2" s="1"/>
  <c r="J35" i="2"/>
  <c r="E35" i="2"/>
  <c r="H35" i="2" s="1"/>
  <c r="J34" i="2"/>
  <c r="E34" i="2"/>
  <c r="H34" i="2" s="1"/>
  <c r="J33" i="2"/>
  <c r="H33" i="2"/>
  <c r="E33" i="2"/>
  <c r="J32" i="2"/>
  <c r="E32" i="2"/>
  <c r="H32" i="2" s="1"/>
  <c r="J31" i="2"/>
  <c r="H31" i="2"/>
  <c r="E31" i="2"/>
  <c r="J30" i="2"/>
  <c r="E30" i="2"/>
  <c r="H30" i="2" s="1"/>
  <c r="J29" i="2"/>
  <c r="H29" i="2"/>
  <c r="E29" i="2"/>
  <c r="J28" i="2"/>
  <c r="E28" i="2"/>
  <c r="H28" i="2" s="1"/>
  <c r="J27" i="2"/>
  <c r="E27" i="2"/>
  <c r="H27" i="2" s="1"/>
  <c r="J26" i="2"/>
  <c r="E26" i="2"/>
  <c r="H26" i="2" s="1"/>
  <c r="J25" i="2"/>
  <c r="E25" i="2"/>
  <c r="H25" i="2" s="1"/>
  <c r="J24" i="2"/>
  <c r="E24" i="2"/>
  <c r="H24" i="2" s="1"/>
  <c r="J23" i="2"/>
  <c r="E23" i="2"/>
  <c r="H23" i="2" s="1"/>
  <c r="J22" i="2"/>
  <c r="E22" i="2"/>
  <c r="H22" i="2" s="1"/>
  <c r="J21" i="2"/>
  <c r="E21" i="2"/>
  <c r="H21" i="2" s="1"/>
  <c r="J20" i="2"/>
  <c r="E20" i="2"/>
  <c r="H20" i="2" s="1"/>
  <c r="J19" i="2"/>
  <c r="E19" i="2"/>
  <c r="H19" i="2" s="1"/>
  <c r="J18" i="2"/>
  <c r="E18" i="2"/>
  <c r="H18" i="2" s="1"/>
  <c r="J17" i="2"/>
  <c r="E17" i="2"/>
  <c r="H17" i="2" s="1"/>
  <c r="J16" i="2"/>
  <c r="H16" i="2"/>
  <c r="J15" i="2"/>
  <c r="J14" i="2"/>
  <c r="E14" i="2"/>
  <c r="H14" i="2" s="1"/>
  <c r="J13" i="2"/>
  <c r="E13" i="2"/>
  <c r="H13" i="2" s="1"/>
  <c r="E12" i="2"/>
  <c r="H12" i="2" s="1"/>
  <c r="E11" i="2"/>
  <c r="H11" i="2" s="1"/>
  <c r="J10" i="2"/>
  <c r="J9" i="2"/>
  <c r="H9" i="2"/>
  <c r="E9" i="2"/>
  <c r="J8" i="2"/>
  <c r="E8" i="2"/>
  <c r="H8" i="2" s="1"/>
  <c r="J7" i="2"/>
  <c r="E7" i="2"/>
  <c r="H7" i="2" s="1"/>
  <c r="J6" i="2"/>
  <c r="E6" i="2"/>
  <c r="H6" i="2" s="1"/>
  <c r="E4" i="2"/>
  <c r="H4" i="2" s="1"/>
  <c r="X60" i="8"/>
  <c r="P4" i="9" l="1"/>
  <c r="I62" i="3"/>
  <c r="M62" i="3"/>
  <c r="H60" i="3"/>
  <c r="H60" i="4"/>
  <c r="I62" i="4"/>
  <c r="I62" i="6"/>
  <c r="R60" i="6"/>
  <c r="H60" i="6"/>
  <c r="O4" i="9"/>
  <c r="N4" i="9"/>
  <c r="M4" i="9"/>
  <c r="L4" i="9"/>
  <c r="Q4" i="9"/>
  <c r="Z60" i="2"/>
  <c r="I60" i="2"/>
  <c r="R60" i="3"/>
  <c r="R60" i="5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E13" i="8" l="1"/>
  <c r="E14" i="8"/>
  <c r="E15" i="8"/>
  <c r="H15" i="8" s="1"/>
  <c r="E16" i="8"/>
  <c r="H16" i="8" s="1"/>
  <c r="E17" i="8"/>
  <c r="H17" i="8" s="1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H20" i="8"/>
  <c r="H19" i="8"/>
  <c r="H18" i="8"/>
  <c r="H14" i="8"/>
  <c r="H13" i="8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J4" i="9" l="1"/>
  <c r="J5" i="9"/>
  <c r="J6" i="9"/>
  <c r="J7" i="9"/>
  <c r="J8" i="9"/>
  <c r="J9" i="9"/>
  <c r="J3" i="9"/>
  <c r="Y60" i="8"/>
  <c r="Z60" i="8" s="1"/>
  <c r="Q60" i="8"/>
  <c r="H9" i="9" s="1"/>
  <c r="P60" i="8"/>
  <c r="G9" i="9" s="1"/>
  <c r="O60" i="8"/>
  <c r="F9" i="9" s="1"/>
  <c r="N60" i="8"/>
  <c r="E9" i="9" s="1"/>
  <c r="M60" i="8"/>
  <c r="D9" i="9" s="1"/>
  <c r="L60" i="8"/>
  <c r="K60" i="8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Y60" i="7"/>
  <c r="Z60" i="7" s="1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60" i="7"/>
  <c r="G60" i="7"/>
  <c r="F60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3" i="9"/>
  <c r="G3" i="9"/>
  <c r="F3" i="9"/>
  <c r="E3" i="9"/>
  <c r="D3" i="9"/>
  <c r="I3" i="9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Y60" i="1"/>
  <c r="Z60" i="1" s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I8" i="9" l="1"/>
  <c r="R8" i="9"/>
  <c r="I9" i="9"/>
  <c r="K9" i="9" s="1"/>
  <c r="R9" i="9"/>
  <c r="M9" i="9"/>
  <c r="N9" i="9"/>
  <c r="O9" i="9"/>
  <c r="P9" i="9"/>
  <c r="Q9" i="9"/>
  <c r="I62" i="7"/>
  <c r="B8" i="9"/>
  <c r="M62" i="7"/>
  <c r="C8" i="9"/>
  <c r="C5" i="9"/>
  <c r="M62" i="8"/>
  <c r="C9" i="9"/>
  <c r="L9" i="9" s="1"/>
  <c r="I62" i="8"/>
  <c r="C7" i="9"/>
  <c r="B7" i="9"/>
  <c r="K7" i="9" s="1"/>
  <c r="C6" i="9"/>
  <c r="B6" i="9"/>
  <c r="K6" i="9" s="1"/>
  <c r="B5" i="9"/>
  <c r="K5" i="9" s="1"/>
  <c r="M62" i="1"/>
  <c r="I62" i="1"/>
  <c r="C3" i="9"/>
  <c r="G12" i="9"/>
  <c r="B3" i="9"/>
  <c r="K3" i="9" s="1"/>
  <c r="K4" i="9"/>
  <c r="E12" i="9"/>
  <c r="F12" i="9"/>
  <c r="H12" i="9"/>
  <c r="D12" i="9"/>
  <c r="R60" i="8"/>
  <c r="E60" i="8"/>
  <c r="H60" i="8" s="1"/>
  <c r="R60" i="7"/>
  <c r="E60" i="7"/>
  <c r="H60" i="7" s="1"/>
  <c r="E60" i="1"/>
  <c r="H60" i="1" s="1"/>
  <c r="R60" i="1"/>
  <c r="O6" i="9" l="1"/>
  <c r="N7" i="9"/>
  <c r="L7" i="9"/>
  <c r="Q7" i="9"/>
  <c r="K8" i="9"/>
  <c r="L3" i="9"/>
  <c r="I12" i="9"/>
  <c r="O8" i="9"/>
  <c r="M5" i="9"/>
  <c r="O7" i="9"/>
  <c r="P3" i="9"/>
  <c r="P6" i="9"/>
  <c r="M6" i="9"/>
  <c r="Q6" i="9"/>
  <c r="N8" i="9"/>
  <c r="N5" i="9"/>
  <c r="P8" i="9"/>
  <c r="Q3" i="9"/>
  <c r="M8" i="9"/>
  <c r="L5" i="9"/>
  <c r="M3" i="9"/>
  <c r="P7" i="9"/>
  <c r="P5" i="9"/>
  <c r="M7" i="9"/>
  <c r="L6" i="9"/>
  <c r="L8" i="9"/>
  <c r="N6" i="9"/>
  <c r="O5" i="9"/>
  <c r="Q5" i="9"/>
  <c r="Q8" i="9"/>
  <c r="N3" i="9"/>
  <c r="O3" i="9"/>
  <c r="C12" i="9"/>
  <c r="C11" i="9" s="1"/>
  <c r="B12" i="9"/>
  <c r="F11" i="9" s="1"/>
  <c r="G11" i="9" l="1"/>
  <c r="I11" i="9"/>
  <c r="H11" i="9"/>
  <c r="D11" i="9"/>
  <c r="E11" i="9"/>
  <c r="J60" i="1"/>
</calcChain>
</file>

<file path=xl/sharedStrings.xml><?xml version="1.0" encoding="utf-8"?>
<sst xmlns="http://schemas.openxmlformats.org/spreadsheetml/2006/main" count="2140" uniqueCount="179">
  <si>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</si>
  <si>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</si>
  <si>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</si>
  <si>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</si>
  <si>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</si>
  <si>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</si>
  <si>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</si>
  <si>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</si>
  <si>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</si>
  <si>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</si>
  <si>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</si>
  <si>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</si>
  <si>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</si>
  <si>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</si>
  <si>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</si>
  <si>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</si>
  <si>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</si>
  <si>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</si>
  <si>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</si>
  <si>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</si>
  <si>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</si>
  <si>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</si>
  <si>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</si>
  <si>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</si>
  <si>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</si>
  <si>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</si>
  <si>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</si>
  <si>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</si>
  <si>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</si>
  <si>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</si>
  <si>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</si>
  <si>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</si>
  <si>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</si>
  <si>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</si>
  <si>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</si>
  <si>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</si>
  <si>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</si>
  <si>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</si>
  <si>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</si>
  <si>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</si>
  <si>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</si>
  <si>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</si>
  <si>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r>
      <rPr>
        <b/>
        <sz val="20"/>
        <color theme="1"/>
        <rFont val="Aptos Narrow"/>
        <scheme val="minor"/>
      </rPr>
      <t xml:space="preserve">WEEK 9 </t>
    </r>
    <r>
      <rPr>
        <sz val="20"/>
        <color theme="1"/>
        <rFont val="Aptos Narrow"/>
        <scheme val="minor"/>
      </rPr>
      <t>(3/11 - 3/17)</t>
    </r>
  </si>
  <si>
    <t>Joy</t>
  </si>
  <si>
    <t>Tim</t>
  </si>
  <si>
    <t>Carrie</t>
  </si>
  <si>
    <t>Bart</t>
  </si>
  <si>
    <t>Kathy</t>
  </si>
  <si>
    <t>Kim</t>
  </si>
  <si>
    <t>Brent</t>
  </si>
  <si>
    <t>Maria</t>
  </si>
  <si>
    <r>
      <t>Group VIP photo → [</t>
    </r>
    <r>
      <rPr>
        <b/>
        <sz val="7"/>
        <color theme="1"/>
        <rFont val="Calibri"/>
        <family val="2"/>
      </rPr>
      <t>GS PHOTO OP</t>
    </r>
    <r>
      <rPr>
        <sz val="7"/>
        <color theme="1"/>
        <rFont val="Calibri"/>
        <family val="2"/>
      </rPr>
      <t xml:space="preserve">]; 
Print → one 5x7 / person </t>
    </r>
    <r>
      <rPr>
        <b/>
        <sz val="7"/>
        <color theme="1"/>
        <rFont val="Calibri"/>
        <family val="2"/>
      </rPr>
      <t xml:space="preserve">
Printed 6; Rastered 2875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</si>
  <si>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26; Rastered 3965</t>
    </r>
  </si>
  <si>
    <t>2874 2875 ART Tour 10am</t>
  </si>
  <si>
    <t>1 sale panarama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</si>
  <si>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50 ; Rastered 3971</t>
    </r>
  </si>
  <si>
    <t>2916 not printed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</si>
  <si>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35; Rastered 3975</t>
    </r>
  </si>
  <si>
    <t>3012 3013 new added photos</t>
  </si>
  <si>
    <t>no print 2985- no flash</t>
  </si>
  <si>
    <t>see notes above in red</t>
  </si>
  <si>
    <r>
      <rPr>
        <b/>
        <sz val="7"/>
        <color theme="0" tint="-0.499984740745262"/>
        <rFont val="Calibri"/>
        <family val="2"/>
      </rPr>
      <t>2833 - test photo</t>
    </r>
    <r>
      <rPr>
        <b/>
        <sz val="7"/>
        <color theme="1"/>
        <rFont val="Calibri"/>
        <family val="2"/>
      </rPr>
      <t xml:space="preserve">; sold 1 extra sheet &amp; 
</t>
    </r>
    <r>
      <rPr>
        <b/>
        <sz val="7"/>
        <color rgb="FFC00000"/>
        <rFont val="Calibri"/>
        <family val="2"/>
      </rPr>
      <t xml:space="preserve">3 (1+2) sheets had issues with register but didnt notice until gone
</t>
    </r>
    <r>
      <rPr>
        <b/>
        <sz val="7"/>
        <color rgb="FFFF0000"/>
        <rFont val="Calibri"/>
        <family val="2"/>
      </rPr>
      <t>charged 1 customer for 2 single sheets.</t>
    </r>
  </si>
  <si>
    <r>
      <rPr>
        <b/>
        <sz val="7"/>
        <color theme="0" tint="-0.499984740745262"/>
        <rFont val="Calibri"/>
        <family val="2"/>
      </rPr>
      <t xml:space="preserve">2901 isaac, </t>
    </r>
    <r>
      <rPr>
        <b/>
        <sz val="7"/>
        <color rgb="FFC00000"/>
        <rFont val="Calibri"/>
        <family val="2"/>
      </rPr>
      <t>one off sales… Another issue w/ POS?</t>
    </r>
  </si>
  <si>
    <r>
      <rPr>
        <b/>
        <sz val="7"/>
        <color theme="0" tint="-0.499984740745262"/>
        <rFont val="Calibri"/>
        <family val="2"/>
      </rPr>
      <t>2937 BLURRY PHOTO</t>
    </r>
    <r>
      <rPr>
        <b/>
        <sz val="7"/>
        <color theme="1"/>
        <rFont val="Calibri"/>
        <family val="2"/>
      </rPr>
      <t>; retook #2975 to make extra sale</t>
    </r>
  </si>
  <si>
    <r>
      <t xml:space="preserve">one sale is a ?; </t>
    </r>
    <r>
      <rPr>
        <b/>
        <sz val="7"/>
        <color rgb="FFFF0000"/>
        <rFont val="Calibri"/>
        <family val="2"/>
      </rPr>
      <t>charged 1 customer for 2 single sheets.</t>
    </r>
  </si>
  <si>
    <r>
      <rPr>
        <b/>
        <sz val="7"/>
        <color theme="0" tint="-0.499984740745262"/>
        <rFont val="Calibri"/>
        <family val="2"/>
      </rPr>
      <t>#'s 2973/74 blurred;</t>
    </r>
    <r>
      <rPr>
        <b/>
        <sz val="7"/>
        <color theme="1"/>
        <rFont val="Calibri"/>
        <family val="2"/>
      </rPr>
      <t xml:space="preserve"> Sold extra print</t>
    </r>
  </si>
  <si>
    <t xml:space="preserve">Diane </t>
  </si>
  <si>
    <t>Mr.West</t>
  </si>
  <si>
    <t>Wayne</t>
  </si>
  <si>
    <t>extra print</t>
  </si>
  <si>
    <t>one stolen; extra print; DIG ONLY</t>
  </si>
  <si>
    <t>2 stolen</t>
  </si>
  <si>
    <t>digital</t>
  </si>
  <si>
    <t>Phil</t>
  </si>
  <si>
    <t>Steve</t>
  </si>
  <si>
    <t>Larry (Tracy)</t>
  </si>
  <si>
    <t>Cynthia</t>
  </si>
  <si>
    <t>Jody</t>
  </si>
  <si>
    <t>Sammye</t>
  </si>
  <si>
    <t>Gloria</t>
  </si>
  <si>
    <t>Kim (Garrett)</t>
  </si>
  <si>
    <t>Larry</t>
  </si>
  <si>
    <t>Jody (Tracy)</t>
  </si>
  <si>
    <t>.</t>
  </si>
  <si>
    <t>Glenn</t>
  </si>
  <si>
    <t>Larry (Garrett)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</si>
  <si>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40 ; Rastered 4049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</si>
  <si>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20; Rastered 4053</t>
    </r>
  </si>
  <si>
    <r>
      <rPr>
        <b/>
        <sz val="7"/>
        <color theme="0" tint="-0.499984740745262"/>
        <rFont val="Calibri"/>
        <family val="2"/>
      </rPr>
      <t xml:space="preserve">3672 test photo; </t>
    </r>
    <r>
      <rPr>
        <b/>
        <sz val="7"/>
        <color theme="1"/>
        <rFont val="Calibri"/>
        <family val="2"/>
      </rPr>
      <t>sold 2X extra photos</t>
    </r>
  </si>
  <si>
    <t>3700,01,02 &amp;03 = originals
→ 3784, 85 &amp; 86 = RETAKES [taken @1:00]</t>
  </si>
  <si>
    <r>
      <t xml:space="preserve">Group VIP photo → [NE GAP]; </t>
    </r>
    <r>
      <rPr>
        <sz val="7"/>
        <color rgb="FF00B050"/>
        <rFont val="Calibri"/>
        <family val="2"/>
      </rPr>
      <t>sammy winked</t>
    </r>
    <r>
      <rPr>
        <sz val="7"/>
        <color theme="1"/>
        <rFont val="Calibri"/>
        <family val="2"/>
      </rPr>
      <t xml:space="preserve">
Print → one 5x7 / person </t>
    </r>
    <r>
      <rPr>
        <b/>
        <sz val="7"/>
        <color theme="1"/>
        <rFont val="Calibri"/>
        <family val="2"/>
      </rPr>
      <t xml:space="preserve">
Printed 19; Rastered 4060</t>
    </r>
  </si>
  <si>
    <t>sold 9x extra prints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</si>
  <si>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9; Rastered 4065</t>
    </r>
  </si>
  <si>
    <t>3787/88 = Legends Employee Comps
3784, 85 &amp; 86 = RETAKES from the 10:30a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</si>
  <si>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52; Rastered 4069</t>
    </r>
  </si>
  <si>
    <t>1 picture was stolen (cellphone)</t>
  </si>
  <si>
    <t>3862 &amp; 63 blurry</t>
  </si>
  <si>
    <t>3871-3872 blurry, 1 stolen (cellphone)</t>
  </si>
  <si>
    <t>10+2</t>
  </si>
  <si>
    <t>3+0</t>
  </si>
  <si>
    <t>14+4</t>
  </si>
  <si>
    <t>6+0</t>
  </si>
  <si>
    <t>7+0</t>
  </si>
  <si>
    <t>7+1</t>
  </si>
  <si>
    <t>8+1+d</t>
  </si>
  <si>
    <t>10+2+d</t>
  </si>
  <si>
    <t>6+2+d</t>
  </si>
  <si>
    <t>8+0</t>
  </si>
  <si>
    <t>9+2</t>
  </si>
  <si>
    <t>Suzanne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</si>
  <si>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33; Rastered 4040</t>
    </r>
  </si>
  <si>
    <r>
      <rPr>
        <b/>
        <sz val="7"/>
        <color theme="0" tint="-0.499984740745262"/>
        <rFont val="Calibri"/>
        <family val="2"/>
      </rPr>
      <t xml:space="preserve">3494 test </t>
    </r>
    <r>
      <rPr>
        <b/>
        <sz val="7"/>
        <color rgb="FFC00000"/>
        <rFont val="Calibri"/>
        <family val="2"/>
      </rPr>
      <t xml:space="preserve">3500,3503 needs sharping; </t>
    </r>
    <r>
      <rPr>
        <b/>
        <sz val="7"/>
        <color theme="1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One stolen</t>
    </r>
  </si>
  <si>
    <t>3521 blurry</t>
  </si>
  <si>
    <t>Sam</t>
  </si>
  <si>
    <t>3530 blurry</t>
  </si>
  <si>
    <r>
      <rPr>
        <b/>
        <sz val="7"/>
        <color theme="0" tint="-0.499984740745262"/>
        <rFont val="Calibri"/>
        <family val="2"/>
      </rPr>
      <t xml:space="preserve">1 # off pic of, </t>
    </r>
    <r>
      <rPr>
        <b/>
        <sz val="7"/>
        <color rgb="FFC00000"/>
        <rFont val="Calibri"/>
        <family val="2"/>
      </rPr>
      <t>hand to straighten out; 3550 no print:</t>
    </r>
    <r>
      <rPr>
        <b/>
        <sz val="7"/>
        <color theme="1"/>
        <rFont val="Calibri"/>
        <family val="2"/>
      </rPr>
      <t xml:space="preserve">
sold extra prints</t>
    </r>
  </si>
  <si>
    <t>3572/73 missed thier tickets</t>
  </si>
  <si>
    <r>
      <rPr>
        <b/>
        <sz val="7"/>
        <color rgb="FFFF0000"/>
        <rFont val="Calibri"/>
        <family val="2"/>
      </rPr>
      <t xml:space="preserve">3574 no print/VIP </t>
    </r>
    <r>
      <rPr>
        <b/>
        <sz val="7"/>
        <color theme="1"/>
        <rFont val="Calibri"/>
        <family val="2"/>
      </rPr>
      <t xml:space="preserve">
sold extra prints</t>
    </r>
  </si>
  <si>
    <r>
      <t>SEE ABOVE</t>
    </r>
    <r>
      <rPr>
        <sz val="7"/>
        <color theme="1"/>
        <rFont val="Calibri"/>
        <family val="2"/>
      </rPr>
      <t xml:space="preserve">
Group VIP photo → [</t>
    </r>
    <r>
      <rPr>
        <b/>
        <sz val="7"/>
        <color theme="1"/>
        <rFont val="Calibri"/>
        <family val="2"/>
      </rPr>
      <t>GS</t>
    </r>
    <r>
      <rPr>
        <sz val="7"/>
        <color theme="1"/>
        <rFont val="Calibri"/>
        <family val="2"/>
      </rPr>
      <t xml:space="preserve">]; 
Print → one 5x7 / person </t>
    </r>
    <r>
      <rPr>
        <b/>
        <sz val="7"/>
        <color theme="1"/>
        <rFont val="Calibri"/>
        <family val="2"/>
      </rPr>
      <t xml:space="preserve">
Printed 7; Rastered 3574</t>
    </r>
  </si>
  <si>
    <t xml:space="preserve">Roger 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</si>
  <si>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33; Rastered 4046</t>
    </r>
  </si>
  <si>
    <t>Todd</t>
  </si>
  <si>
    <t>sold extra print</t>
  </si>
  <si>
    <r>
      <t xml:space="preserve">added 3649-3651 to #shot; 
</t>
    </r>
    <r>
      <rPr>
        <b/>
        <sz val="7"/>
        <color rgb="FFFF0000"/>
        <rFont val="Calibri"/>
        <family val="2"/>
      </rPr>
      <t>1 photo was a group that didnt know each other deleted raster</t>
    </r>
  </si>
  <si>
    <t>Roger</t>
  </si>
  <si>
    <t>3638 test shot</t>
  </si>
  <si>
    <t>3649, 3650-3651 for 2pm</t>
  </si>
  <si>
    <t>Sold extra print</t>
  </si>
  <si>
    <t>Joy, Brent</t>
  </si>
  <si>
    <t>Sherry</t>
  </si>
  <si>
    <t xml:space="preserve">Joy </t>
  </si>
  <si>
    <t xml:space="preserve">Sammye </t>
  </si>
  <si>
    <t xml:space="preserve">Maria </t>
  </si>
  <si>
    <t>Tim (Garrett)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</si>
  <si>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43; Rastered 4008-2</t>
    </r>
  </si>
  <si>
    <t>3164 - test photo</t>
  </si>
  <si>
    <t>#3183 was stolen</t>
  </si>
  <si>
    <t>Tony</t>
  </si>
  <si>
    <t>Sold extra</t>
  </si>
  <si>
    <t>sold extra</t>
  </si>
  <si>
    <t>1 sale did not go through</t>
  </si>
  <si>
    <t>extra sheet</t>
  </si>
  <si>
    <t>49 no print</t>
  </si>
  <si>
    <t>72 no print</t>
  </si>
  <si>
    <t>77 no print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</si>
  <si>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9; Rastered 4011-2</t>
    </r>
  </si>
  <si>
    <t>Ted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</si>
  <si>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11; Rastered 4018</t>
    </r>
  </si>
  <si>
    <r>
      <t xml:space="preserve">Group VIP photo → [NE GAP]; 
Print → one 5x7 / person </t>
    </r>
    <r>
      <rPr>
        <b/>
        <sz val="8"/>
        <color theme="1"/>
        <rFont val="Calibri"/>
        <family val="2"/>
      </rPr>
      <t xml:space="preserve">
Printed 18; Rastered 3981</t>
    </r>
  </si>
  <si>
    <t>3014 - test photo</t>
  </si>
  <si>
    <t>3029 blurry 3030 is the retake</t>
  </si>
  <si>
    <t>39 &amp; 43 no print</t>
  </si>
  <si>
    <r>
      <rPr>
        <b/>
        <sz val="8"/>
        <color theme="0" tint="-0.499984740745262"/>
        <rFont val="Calibri"/>
        <family val="2"/>
      </rPr>
      <t>#54 no print</t>
    </r>
    <r>
      <rPr>
        <b/>
        <sz val="8"/>
        <color theme="1"/>
        <rFont val="Calibri"/>
        <family val="2"/>
      </rPr>
      <t xml:space="preserve"> </t>
    </r>
    <r>
      <rPr>
        <b/>
        <sz val="8"/>
        <color rgb="FFFF0000"/>
        <rFont val="Calibri"/>
        <family val="2"/>
      </rPr>
      <t>added photo 3090 3091;</t>
    </r>
    <r>
      <rPr>
        <b/>
        <sz val="8"/>
        <color theme="1"/>
        <rFont val="Calibri"/>
        <family val="2"/>
      </rPr>
      <t xml:space="preserve"> Sold 2 extra sheets</t>
    </r>
  </si>
  <si>
    <r>
      <t>Group VIP photo → [</t>
    </r>
    <r>
      <rPr>
        <b/>
        <sz val="8"/>
        <color rgb="FFFF0000"/>
        <rFont val="Calibri"/>
        <family val="2"/>
      </rPr>
      <t>Locker Room</t>
    </r>
    <r>
      <rPr>
        <sz val="8"/>
        <color theme="1"/>
        <rFont val="Calibri"/>
        <family val="2"/>
      </rPr>
      <t xml:space="preserve">]; 
Print → one 5x7 / person </t>
    </r>
    <r>
      <rPr>
        <b/>
        <sz val="8"/>
        <color theme="1"/>
        <rFont val="Calibri"/>
        <family val="2"/>
      </rPr>
      <t xml:space="preserve">
Printed 22; Rastered 3986</t>
    </r>
  </si>
  <si>
    <t>3126 extra printed &amp; sold</t>
  </si>
  <si>
    <t>3090,3091 was taken for the 11.30 tour</t>
  </si>
  <si>
    <t>#01 no print; sold extra print</t>
  </si>
  <si>
    <t>3126 taken for the 12.30</t>
  </si>
  <si>
    <t>Damon</t>
  </si>
  <si>
    <r>
      <t xml:space="preserve">Group VIP photo → [NE GAP]; 
Print → one 5x7 / person </t>
    </r>
    <r>
      <rPr>
        <b/>
        <sz val="8"/>
        <color theme="1"/>
        <rFont val="Calibri"/>
        <family val="2"/>
      </rPr>
      <t xml:space="preserve">
Printed 20; Rastered 3990</t>
    </r>
  </si>
  <si>
    <r>
      <t xml:space="preserve">Group VIP photo → [NE GAP]; 
Print → one 5x7 / person </t>
    </r>
    <r>
      <rPr>
        <b/>
        <sz val="8"/>
        <color theme="1"/>
        <rFont val="Calibri"/>
        <family val="2"/>
      </rPr>
      <t xml:space="preserve">
Printed 75; Rastered 4000-2</t>
    </r>
  </si>
  <si>
    <t>Maria/Kim</t>
  </si>
  <si>
    <r>
      <t xml:space="preserve">Group VIP photo → [NE GAP]; 
Print → one 5x7 / person </t>
    </r>
    <r>
      <rPr>
        <b/>
        <sz val="8"/>
        <color theme="1"/>
        <rFont val="Calibri"/>
        <family val="2"/>
      </rPr>
      <t xml:space="preserve">
Printed 12 ; Rastered 3998</t>
    </r>
  </si>
  <si>
    <t>3313-3314 - test photos</t>
  </si>
  <si>
    <t>sold extra sheets</t>
  </si>
  <si>
    <t>3353 no print</t>
  </si>
  <si>
    <t>3370 no print</t>
  </si>
  <si>
    <t>sold extra sheet</t>
  </si>
  <si>
    <t>1 # off 3419 no print 3456 /3457 sold</t>
  </si>
  <si>
    <t>3456 /3457 were retakes for 2pm</t>
  </si>
  <si>
    <t>roger ended his tour downstairs, majority came up, missed most</t>
  </si>
  <si>
    <t>wk 9</t>
  </si>
  <si>
    <t>time</t>
  </si>
  <si>
    <t>guide</t>
  </si>
  <si>
    <t>Row Labels</t>
  </si>
  <si>
    <t>(blank)</t>
  </si>
  <si>
    <t>Grand Total</t>
  </si>
  <si>
    <t>Sum of BYPASS</t>
  </si>
  <si>
    <t>Sum of NO 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</si>
</sst>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5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8"/>
      <color rgb="FFFF0000"/>
      <name val="Aptos Narrow"/>
      <scheme val="minor"/>
    </font>
    <font>
      <b/>
      <sz val="11"/>
      <color indexed="8"/>
      <name val="Aptos Narrow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sz val="7"/>
      <color theme="1"/>
      <name val="Arial"/>
      <family val="2"/>
    </font>
    <font>
      <b/>
      <sz val="7"/>
      <color rgb="FFFF0000"/>
      <name val="Calibri"/>
      <family val="2"/>
    </font>
    <font>
      <b/>
      <sz val="7"/>
      <color theme="0" tint="-0.499984740745262"/>
      <name val="Calibri"/>
      <family val="2"/>
    </font>
    <font>
      <b/>
      <sz val="7"/>
      <color rgb="FFC00000"/>
      <name val="Calibri"/>
      <family val="2"/>
    </font>
    <font>
      <sz val="9"/>
      <color theme="0" tint="-0.499984740745262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7"/>
      <color rgb="FF00B050"/>
      <name val="Calibri"/>
      <family val="2"/>
    </font>
    <font>
      <sz val="7"/>
      <color rgb="FFFF0000"/>
      <name val="Arial"/>
      <family val="2"/>
    </font>
    <font>
      <b/>
      <sz val="9"/>
      <color rgb="FFFF0000"/>
      <name val="Aptos Narrow"/>
      <family val="2"/>
      <scheme val="minor"/>
    </font>
    <font>
      <b/>
      <sz val="7"/>
      <color rgb="FF666666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0" tint="-0.499984740745262"/>
      <name val="Calibri"/>
      <family val="2"/>
    </font>
    <font>
      <b/>
      <sz val="8"/>
      <color rgb="FFFF0000"/>
      <name val="Calibri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b/>
      <sz val="9"/>
      <color rgb="FFFF0000"/>
      <name val="Aptos Narrow"/>
      <scheme val="minor"/>
    </font>
    <font>
      <b/>
      <sz val="9"/>
      <color rgb="FF0070C0"/>
      <name val="Aptos Narrow"/>
      <scheme val="minor"/>
    </font>
    <font>
      <b/>
      <sz val="9"/>
      <color rgb="FFFF00FF"/>
      <name val="Aptos Narrow"/>
      <scheme val="minor"/>
    </font>
    <font>
      <b/>
      <sz val="9"/>
      <color rgb="FFCC9900"/>
      <name val="Aptos Narrow"/>
      <scheme val="minor"/>
    </font>
    <font>
      <b/>
      <sz val="9"/>
      <color theme="9" tint="-0.249977111117893"/>
      <name val="Aptos Narrow"/>
      <scheme val="minor"/>
    </font>
    <font>
      <b/>
      <sz val="9"/>
      <color rgb="FF7030A0"/>
      <name val="Aptos Narrow"/>
      <scheme val="minor"/>
    </font>
    <font>
      <b/>
      <sz val="9"/>
      <color rgb="FF92D050"/>
      <name val="Aptos Narrow"/>
      <scheme val="minor"/>
    </font>
    <font>
      <b/>
      <sz val="9"/>
      <color rgb="FF00B050"/>
      <name val="Aptos Narrow"/>
      <scheme val="minor"/>
    </font>
    <font>
      <sz val="7"/>
      <color theme="0" tint="-0.499984740745262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EFEFE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right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0" xfId="0" applyAlignment="1">
      <alignment horizontal="right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" fillId="0" borderId="19" xfId="0" applyFont="1" applyBorder="1" applyAlignment="1">
      <alignment horizontal="center" vertical="center" textRotation="90"/>
    </xf>
    <xf numFmtId="0" fontId="0" fillId="0" borderId="19" xfId="0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0" fillId="0" borderId="0" xfId="0" applyFont="1"/>
    <xf numFmtId="0" fontId="21" fillId="0" borderId="0" xfId="0" applyFont="1" applyAlignment="1">
      <alignment horizontal="center"/>
    </xf>
    <xf numFmtId="165" fontId="22" fillId="0" borderId="0" xfId="0" applyNumberFormat="1" applyFont="1"/>
    <xf numFmtId="20" fontId="1" fillId="15" borderId="19" xfId="0" applyNumberFormat="1" applyFont="1" applyFill="1" applyBorder="1" applyAlignment="1">
      <alignment horizontal="center" vertical="center"/>
    </xf>
    <xf numFmtId="0" fontId="5" fillId="15" borderId="1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" fontId="10" fillId="16" borderId="16" xfId="0" applyNumberFormat="1" applyFont="1" applyFill="1" applyBorder="1" applyAlignment="1">
      <alignment horizontal="center" vertical="center"/>
    </xf>
    <xf numFmtId="1" fontId="10" fillId="7" borderId="17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5" fillId="0" borderId="0" xfId="0" applyFont="1" applyAlignment="1">
      <alignment horizontal="left" textRotation="90"/>
    </xf>
    <xf numFmtId="0" fontId="5" fillId="3" borderId="0" xfId="0" applyFont="1" applyFill="1" applyAlignment="1">
      <alignment horizontal="left"/>
    </xf>
    <xf numFmtId="0" fontId="31" fillId="0" borderId="0" xfId="0" applyFont="1" applyAlignment="1">
      <alignment horizontal="left" textRotation="90"/>
    </xf>
    <xf numFmtId="9" fontId="31" fillId="0" borderId="0" xfId="1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17" xfId="0" applyFont="1" applyBorder="1" applyAlignment="1">
      <alignment horizontal="center" vertical="center"/>
    </xf>
    <xf numFmtId="1" fontId="32" fillId="16" borderId="16" xfId="0" applyNumberFormat="1" applyFont="1" applyFill="1" applyBorder="1" applyAlignment="1">
      <alignment horizontal="center" vertical="center"/>
    </xf>
    <xf numFmtId="1" fontId="8" fillId="7" borderId="17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 wrapText="1"/>
    </xf>
    <xf numFmtId="0" fontId="44" fillId="0" borderId="0" xfId="0" applyFont="1" applyAlignment="1">
      <alignment horizontal="center" textRotation="90"/>
    </xf>
    <xf numFmtId="0" fontId="45" fillId="0" borderId="0" xfId="0" applyFont="1" applyAlignment="1">
      <alignment horizontal="center" textRotation="90"/>
    </xf>
    <xf numFmtId="0" fontId="46" fillId="0" borderId="0" xfId="0" applyFont="1" applyAlignment="1">
      <alignment horizontal="center" textRotation="90"/>
    </xf>
    <xf numFmtId="0" fontId="47" fillId="0" borderId="0" xfId="0" applyFont="1" applyAlignment="1">
      <alignment horizontal="center" textRotation="90"/>
    </xf>
    <xf numFmtId="0" fontId="48" fillId="0" borderId="0" xfId="0" applyFont="1" applyAlignment="1">
      <alignment horizontal="center" textRotation="90"/>
    </xf>
    <xf numFmtId="0" fontId="49" fillId="0" borderId="0" xfId="0" applyFont="1" applyAlignment="1">
      <alignment horizontal="center" textRotation="90"/>
    </xf>
    <xf numFmtId="0" fontId="43" fillId="0" borderId="0" xfId="0" applyFont="1" applyAlignment="1">
      <alignment horizontal="center" textRotation="90"/>
    </xf>
    <xf numFmtId="0" fontId="50" fillId="0" borderId="0" xfId="0" applyFont="1" applyAlignment="1">
      <alignment horizontal="center" textRotation="90"/>
    </xf>
    <xf numFmtId="0" fontId="42" fillId="7" borderId="0" xfId="0" applyFont="1" applyFill="1"/>
    <xf numFmtId="0" fontId="18" fillId="0" borderId="19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/>
    </xf>
    <xf numFmtId="0" fontId="43" fillId="8" borderId="19" xfId="0" applyFont="1" applyFill="1" applyBorder="1" applyAlignment="1">
      <alignment horizontal="center" vertical="center"/>
    </xf>
    <xf numFmtId="0" fontId="51" fillId="0" borderId="0" xfId="0" applyFont="1" applyAlignment="1">
      <alignment horizontal="center"/>
    </xf>
    <xf numFmtId="9" fontId="51" fillId="0" borderId="0" xfId="1" applyFont="1" applyAlignment="1">
      <alignment horizontal="center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27" fillId="0" borderId="6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5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39" fillId="0" borderId="6" xfId="0" applyFont="1" applyBorder="1" applyAlignment="1">
      <alignment vertical="center" wrapText="1"/>
    </xf>
    <xf numFmtId="0" fontId="39" fillId="0" borderId="7" xfId="0" applyFont="1" applyBorder="1" applyAlignment="1">
      <alignment vertical="center" wrapText="1"/>
    </xf>
    <xf numFmtId="0" fontId="39" fillId="0" borderId="15" xfId="0" applyFont="1" applyBorder="1" applyAlignment="1">
      <alignment vertical="center" wrapText="1"/>
    </xf>
    <xf numFmtId="0" fontId="41" fillId="0" borderId="6" xfId="0" applyFont="1" applyBorder="1" applyAlignment="1">
      <alignment vertical="center" wrapText="1"/>
    </xf>
    <xf numFmtId="0" fontId="41" fillId="0" borderId="7" xfId="0" applyFont="1" applyBorder="1" applyAlignment="1">
      <alignment vertical="center" wrapText="1"/>
    </xf>
    <xf numFmtId="0" fontId="41" fillId="0" borderId="15" xfId="0" applyFont="1" applyBorder="1" applyAlignment="1">
      <alignment vertical="center" wrapText="1"/>
    </xf>
    <xf numFmtId="0" fontId="38" fillId="0" borderId="6" xfId="0" applyFont="1" applyBorder="1" applyAlignment="1">
      <alignment vertical="center" wrapText="1"/>
    </xf>
    <xf numFmtId="0" fontId="38" fillId="0" borderId="7" xfId="0" applyFont="1" applyBorder="1" applyAlignment="1">
      <alignment vertical="center" wrapText="1"/>
    </xf>
    <xf numFmtId="0" fontId="38" fillId="0" borderId="15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0" fontId="26" fillId="0" borderId="28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9" fillId="17" borderId="6" xfId="0" applyFont="1" applyFill="1" applyBorder="1" applyAlignment="1">
      <alignment vertical="center" wrapText="1"/>
    </xf>
    <xf numFmtId="0" fontId="29" fillId="17" borderId="7" xfId="0" applyFont="1" applyFill="1" applyBorder="1" applyAlignment="1">
      <alignment vertical="center" wrapText="1"/>
    </xf>
    <xf numFmtId="0" fontId="29" fillId="17" borderId="15" xfId="0" applyFont="1" applyFill="1" applyBorder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5" fillId="12" borderId="6" xfId="0" applyFont="1" applyFill="1" applyBorder="1" applyAlignment="1">
      <alignment vertical="center" wrapText="1"/>
    </xf>
    <xf numFmtId="0" fontId="25" fillId="12" borderId="7" xfId="0" applyFont="1" applyFill="1" applyBorder="1" applyAlignment="1">
      <alignment vertical="center" wrapText="1"/>
    </xf>
    <xf numFmtId="0" fontId="25" fillId="12" borderId="15" xfId="0" applyFont="1" applyFill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30" fillId="0" borderId="7" xfId="0" applyFont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26" fillId="17" borderId="6" xfId="0" applyFont="1" applyFill="1" applyBorder="1" applyAlignment="1">
      <alignment vertical="center" wrapText="1"/>
    </xf>
    <xf numFmtId="0" fontId="26" fillId="17" borderId="7" xfId="0" applyFont="1" applyFill="1" applyBorder="1" applyAlignment="1">
      <alignment vertical="center" wrapText="1"/>
    </xf>
    <xf numFmtId="0" fontId="26" fillId="17" borderId="15" xfId="0" applyFont="1" applyFill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28" fillId="0" borderId="7" xfId="0" applyFont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25" fillId="12" borderId="43" xfId="0" applyFont="1" applyFill="1" applyBorder="1" applyAlignment="1">
      <alignment vertical="center" wrapText="1"/>
    </xf>
    <xf numFmtId="0" fontId="25" fillId="12" borderId="44" xfId="0" applyFont="1" applyFill="1" applyBorder="1" applyAlignment="1">
      <alignment vertical="center" wrapText="1"/>
    </xf>
    <xf numFmtId="0" fontId="25" fillId="12" borderId="45" xfId="0" applyFont="1" applyFill="1" applyBorder="1" applyAlignment="1">
      <alignment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7" fillId="12" borderId="6" xfId="0" applyFont="1" applyFill="1" applyBorder="1" applyAlignment="1">
      <alignment vertical="center" wrapText="1"/>
    </xf>
    <xf numFmtId="0" fontId="37" fillId="12" borderId="7" xfId="0" applyFont="1" applyFill="1" applyBorder="1" applyAlignment="1">
      <alignment vertical="center" wrapText="1"/>
    </xf>
    <xf numFmtId="0" fontId="37" fillId="12" borderId="15" xfId="0" applyFont="1" applyFill="1" applyBorder="1" applyAlignment="1">
      <alignment vertical="center" wrapText="1"/>
    </xf>
    <xf numFmtId="0" fontId="40" fillId="19" borderId="6" xfId="0" applyFont="1" applyFill="1" applyBorder="1" applyAlignment="1">
      <alignment vertical="center" wrapText="1"/>
    </xf>
    <xf numFmtId="0" fontId="40" fillId="19" borderId="7" xfId="0" applyFont="1" applyFill="1" applyBorder="1" applyAlignment="1">
      <alignment vertical="center" wrapText="1"/>
    </xf>
    <xf numFmtId="0" fontId="40" fillId="19" borderId="15" xfId="0" applyFont="1" applyFill="1" applyBorder="1" applyAlignment="1">
      <alignment vertical="center" wrapText="1"/>
    </xf>
    <xf numFmtId="0" fontId="40" fillId="17" borderId="6" xfId="0" applyFont="1" applyFill="1" applyBorder="1" applyAlignment="1">
      <alignment vertical="center"/>
    </xf>
    <xf numFmtId="0" fontId="40" fillId="17" borderId="7" xfId="0" applyFont="1" applyFill="1" applyBorder="1" applyAlignment="1">
      <alignment vertical="center"/>
    </xf>
    <xf numFmtId="0" fontId="40" fillId="17" borderId="15" xfId="0" applyFont="1" applyFill="1" applyBorder="1" applyAlignment="1">
      <alignment vertical="center"/>
    </xf>
    <xf numFmtId="0" fontId="37" fillId="12" borderId="43" xfId="0" applyFont="1" applyFill="1" applyBorder="1" applyAlignment="1">
      <alignment vertical="center" wrapText="1"/>
    </xf>
    <xf numFmtId="0" fontId="37" fillId="12" borderId="44" xfId="0" applyFont="1" applyFill="1" applyBorder="1" applyAlignment="1">
      <alignment vertical="center" wrapText="1"/>
    </xf>
    <xf numFmtId="0" fontId="37" fillId="12" borderId="45" xfId="0" applyFont="1" applyFill="1" applyBorder="1" applyAlignment="1">
      <alignment vertical="center" wrapText="1"/>
    </xf>
    <xf numFmtId="0" fontId="25" fillId="12" borderId="8" xfId="0" applyFont="1" applyFill="1" applyBorder="1" applyAlignment="1">
      <alignment vertical="center" wrapText="1"/>
    </xf>
    <xf numFmtId="0" fontId="28" fillId="18" borderId="6" xfId="0" applyFont="1" applyFill="1" applyBorder="1" applyAlignment="1">
      <alignment vertical="center" wrapText="1"/>
    </xf>
    <xf numFmtId="0" fontId="28" fillId="18" borderId="7" xfId="0" applyFont="1" applyFill="1" applyBorder="1" applyAlignment="1">
      <alignment vertical="center" wrapText="1"/>
    </xf>
    <xf numFmtId="0" fontId="28" fillId="18" borderId="8" xfId="0" applyFont="1" applyFill="1" applyBorder="1" applyAlignment="1">
      <alignment vertical="center" wrapText="1"/>
    </xf>
    <xf numFmtId="0" fontId="36" fillId="0" borderId="6" xfId="0" applyFont="1" applyBorder="1" applyAlignment="1">
      <alignment vertical="center" wrapText="1"/>
    </xf>
    <xf numFmtId="0" fontId="36" fillId="0" borderId="7" xfId="0" applyFont="1" applyBorder="1" applyAlignment="1">
      <alignment vertical="center" wrapText="1"/>
    </xf>
    <xf numFmtId="0" fontId="36" fillId="0" borderId="8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 wrapText="1"/>
    </xf>
    <xf numFmtId="0" fontId="27" fillId="12" borderId="6" xfId="0" applyFont="1" applyFill="1" applyBorder="1" applyAlignment="1">
      <alignment horizontal="left" vertical="center" wrapText="1"/>
    </xf>
    <xf numFmtId="0" fontId="27" fillId="12" borderId="7" xfId="0" applyFont="1" applyFill="1" applyBorder="1" applyAlignment="1">
      <alignment horizontal="left" vertical="center" wrapText="1"/>
    </xf>
    <xf numFmtId="0" fontId="28" fillId="12" borderId="6" xfId="0" applyFont="1" applyFill="1" applyBorder="1" applyAlignment="1">
      <alignment vertical="center" wrapText="1"/>
    </xf>
    <xf numFmtId="0" fontId="28" fillId="12" borderId="7" xfId="0" applyFont="1" applyFill="1" applyBorder="1" applyAlignment="1">
      <alignment vertical="center" wrapText="1"/>
    </xf>
    <xf numFmtId="0" fontId="28" fillId="12" borderId="15" xfId="0" applyFont="1" applyFill="1" applyBorder="1" applyAlignment="1">
      <alignment vertical="center" wrapText="1"/>
    </xf>
    <xf numFmtId="0" fontId="28" fillId="0" borderId="27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13" fillId="10" borderId="43" xfId="0" applyFont="1" applyFill="1" applyBorder="1" applyAlignment="1">
      <alignment vertical="center" wrapText="1"/>
    </xf>
    <xf numFmtId="0" fontId="13" fillId="10" borderId="44" xfId="0" applyFont="1" applyFill="1" applyBorder="1" applyAlignment="1">
      <alignment vertical="center" wrapText="1"/>
    </xf>
    <xf numFmtId="0" fontId="13" fillId="10" borderId="45" xfId="0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Normal" xfId="0" builtinId="0"/>
    <cellStyle name="Percent" xfId="1" builtinId="5"/>
  </cellStyles>
  <dxfs count="60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SUM!$A$12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SUM!$C$12:$H$12</c:f>
              <c:numCache>
                <c:formatCode>General</c:formatCode>
                <c:ptCount val="6"/>
                <c:pt idx="0">
                  <c:v>45</c:v>
                </c:pt>
                <c:pt idx="1">
                  <c:v>139</c:v>
                </c:pt>
                <c:pt idx="2">
                  <c:v>291</c:v>
                </c:pt>
                <c:pt idx="3">
                  <c:v>87</c:v>
                </c:pt>
                <c:pt idx="4">
                  <c:v>10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3359252752327830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SUM!$A$12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DF8-4F9C-B905-AD71EDA3BF14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DF8-4F9C-B905-AD71EDA3BF1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DF8-4F9C-B905-AD71EDA3BF14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DF8-4F9C-B905-AD71EDA3BF1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DF8-4F9C-B905-AD71EDA3BF14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DF8-4F9C-B905-AD71EDA3BF14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DF8-4F9C-B905-AD71EDA3BF14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F8-4F9C-B905-AD71EDA3BF14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F8-4F9C-B905-AD71EDA3BF14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F8-4F9C-B905-AD71EDA3BF14}"/>
                </c:ext>
              </c:extLst>
            </c:dLbl>
            <c:dLbl>
              <c:idx val="4"/>
              <c:layout>
                <c:manualLayout>
                  <c:x val="0.15165710143972588"/>
                  <c:y val="-1.25326350144718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F8-4F9C-B905-AD71EDA3BF14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F8-4F9C-B905-AD71EDA3BF14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F8-4F9C-B905-AD71EDA3BF14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SUM!$C$12:$I$12</c:f>
              <c:numCache>
                <c:formatCode>General</c:formatCode>
                <c:ptCount val="7"/>
                <c:pt idx="0">
                  <c:v>45</c:v>
                </c:pt>
                <c:pt idx="1">
                  <c:v>139</c:v>
                </c:pt>
                <c:pt idx="2">
                  <c:v>291</c:v>
                </c:pt>
                <c:pt idx="3">
                  <c:v>87</c:v>
                </c:pt>
                <c:pt idx="4">
                  <c:v>10</c:v>
                </c:pt>
                <c:pt idx="5">
                  <c:v>14</c:v>
                </c:pt>
                <c:pt idx="6">
                  <c:v>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F8-4F9C-B905-AD71EDA3B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924725727275725"/>
          <c:y val="0.1275094380325747"/>
          <c:w val="0.18178130662537476"/>
          <c:h val="0.3973506470096178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946055344601321E-2"/>
          <c:y val="0.1735204678362573"/>
          <c:w val="0.89061465360980141"/>
          <c:h val="0.74134143758345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171</c:v>
                </c:pt>
                <c:pt idx="1">
                  <c:v>136</c:v>
                </c:pt>
                <c:pt idx="2">
                  <c:v>145</c:v>
                </c:pt>
                <c:pt idx="3">
                  <c:v>176</c:v>
                </c:pt>
                <c:pt idx="4">
                  <c:v>166</c:v>
                </c:pt>
                <c:pt idx="5">
                  <c:v>204</c:v>
                </c:pt>
                <c:pt idx="6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4-4180-950E-F38A5292EBE8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85</c:v>
                </c:pt>
                <c:pt idx="1">
                  <c:v>62</c:v>
                </c:pt>
                <c:pt idx="2">
                  <c:v>68</c:v>
                </c:pt>
                <c:pt idx="3">
                  <c:v>88</c:v>
                </c:pt>
                <c:pt idx="4">
                  <c:v>100</c:v>
                </c:pt>
                <c:pt idx="5">
                  <c:v>118</c:v>
                </c:pt>
                <c:pt idx="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94-4180-950E-F38A5292E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329843818329074"/>
          <c:y val="9.2981903577842195E-2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0.49707602339181284</c:v>
                </c:pt>
                <c:pt idx="1">
                  <c:v>0.45588235294117646</c:v>
                </c:pt>
                <c:pt idx="2">
                  <c:v>0.4689655172413793</c:v>
                </c:pt>
                <c:pt idx="3">
                  <c:v>0.5</c:v>
                </c:pt>
                <c:pt idx="4">
                  <c:v>0.60240963855421692</c:v>
                </c:pt>
                <c:pt idx="5">
                  <c:v>0.57843137254901966</c:v>
                </c:pt>
                <c:pt idx="6">
                  <c:v>0.47222222222222221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6C-4478-973C-09CFE0533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21</c:v>
                </c:pt>
                <c:pt idx="2">
                  <c:v>50</c:v>
                </c:pt>
                <c:pt idx="3">
                  <c:v>14</c:v>
                </c:pt>
                <c:pt idx="4">
                  <c:v>3</c:v>
                </c:pt>
                <c:pt idx="5">
                  <c:v>5</c:v>
                </c:pt>
                <c:pt idx="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42</c:v>
                </c:pt>
                <c:pt idx="3">
                  <c:v>7</c:v>
                </c:pt>
                <c:pt idx="4">
                  <c:v>0</c:v>
                </c:pt>
                <c:pt idx="5">
                  <c:v>1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0FF-4776-A87E-D9F57FEB7413}"/>
            </c:ext>
          </c:extLst>
        </c:ser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11</c:v>
                </c:pt>
                <c:pt idx="1">
                  <c:v>21</c:v>
                </c:pt>
                <c:pt idx="2">
                  <c:v>33</c:v>
                </c:pt>
                <c:pt idx="3">
                  <c:v>15</c:v>
                </c:pt>
                <c:pt idx="4">
                  <c:v>0</c:v>
                </c:pt>
                <c:pt idx="5">
                  <c:v>1</c:v>
                </c:pt>
                <c:pt idx="6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0FF-4776-A87E-D9F57FEB7413}"/>
            </c:ext>
          </c:extLst>
        </c:ser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6</c:v>
                </c:pt>
                <c:pt idx="1">
                  <c:v>30</c:v>
                </c:pt>
                <c:pt idx="2">
                  <c:v>44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0FF-4776-A87E-D9F57FEB7413}"/>
            </c:ext>
          </c:extLst>
        </c:ser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15</c:v>
                </c:pt>
                <c:pt idx="2">
                  <c:v>47</c:v>
                </c:pt>
                <c:pt idx="3">
                  <c:v>14</c:v>
                </c:pt>
                <c:pt idx="4">
                  <c:v>0</c:v>
                </c:pt>
                <c:pt idx="5">
                  <c:v>1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0FF-4776-A87E-D9F57FEB7413}"/>
            </c:ext>
          </c:extLst>
        </c:ser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7</c:v>
                </c:pt>
                <c:pt idx="1">
                  <c:v>28</c:v>
                </c:pt>
                <c:pt idx="2">
                  <c:v>43</c:v>
                </c:pt>
                <c:pt idx="3">
                  <c:v>15</c:v>
                </c:pt>
                <c:pt idx="4">
                  <c:v>3</c:v>
                </c:pt>
                <c:pt idx="5">
                  <c:v>3</c:v>
                </c:pt>
                <c:pt idx="6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0FF-4776-A87E-D9F57FEB7413}"/>
            </c:ext>
          </c:extLst>
        </c:ser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6</c:v>
                </c:pt>
                <c:pt idx="1">
                  <c:v>9</c:v>
                </c:pt>
                <c:pt idx="2">
                  <c:v>32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42</c:v>
                </c:pt>
                <c:pt idx="3">
                  <c:v>7</c:v>
                </c:pt>
                <c:pt idx="4">
                  <c:v>0</c:v>
                </c:pt>
                <c:pt idx="5">
                  <c:v>1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21</c:v>
                      </c:pt>
                      <c:pt idx="2">
                        <c:v>33</c:v>
                      </c:pt>
                      <c:pt idx="3">
                        <c:v>15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30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15</c:v>
                      </c:pt>
                      <c:pt idx="2">
                        <c:v>47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</c:v>
                      </c:pt>
                      <c:pt idx="1">
                        <c:v>28</c:v>
                      </c:pt>
                      <c:pt idx="2">
                        <c:v>43</c:v>
                      </c:pt>
                      <c:pt idx="3">
                        <c:v>15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9</c:v>
                      </c:pt>
                      <c:pt idx="2">
                        <c:v>32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11</c:v>
                </c:pt>
                <c:pt idx="1">
                  <c:v>21</c:v>
                </c:pt>
                <c:pt idx="2">
                  <c:v>33</c:v>
                </c:pt>
                <c:pt idx="3">
                  <c:v>15</c:v>
                </c:pt>
                <c:pt idx="4">
                  <c:v>0</c:v>
                </c:pt>
                <c:pt idx="5">
                  <c:v>1</c:v>
                </c:pt>
                <c:pt idx="6">
                  <c:v>68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42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30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15</c:v>
                      </c:pt>
                      <c:pt idx="2">
                        <c:v>47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</c:v>
                      </c:pt>
                      <c:pt idx="1">
                        <c:v>28</c:v>
                      </c:pt>
                      <c:pt idx="2">
                        <c:v>43</c:v>
                      </c:pt>
                      <c:pt idx="3">
                        <c:v>15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9</c:v>
                      </c:pt>
                      <c:pt idx="2">
                        <c:v>32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6</c:v>
                </c:pt>
                <c:pt idx="1">
                  <c:v>30</c:v>
                </c:pt>
                <c:pt idx="2">
                  <c:v>44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88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42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21</c:v>
                      </c:pt>
                      <c:pt idx="2">
                        <c:v>33</c:v>
                      </c:pt>
                      <c:pt idx="3">
                        <c:v>15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15</c:v>
                      </c:pt>
                      <c:pt idx="2">
                        <c:v>47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</c:v>
                      </c:pt>
                      <c:pt idx="1">
                        <c:v>28</c:v>
                      </c:pt>
                      <c:pt idx="2">
                        <c:v>43</c:v>
                      </c:pt>
                      <c:pt idx="3">
                        <c:v>15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9</c:v>
                      </c:pt>
                      <c:pt idx="2">
                        <c:v>32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15</c:v>
                </c:pt>
                <c:pt idx="2">
                  <c:v>47</c:v>
                </c:pt>
                <c:pt idx="3">
                  <c:v>14</c:v>
                </c:pt>
                <c:pt idx="4">
                  <c:v>0</c:v>
                </c:pt>
                <c:pt idx="5">
                  <c:v>1</c:v>
                </c:pt>
                <c:pt idx="6">
                  <c:v>100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42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21</c:v>
                      </c:pt>
                      <c:pt idx="2">
                        <c:v>33</c:v>
                      </c:pt>
                      <c:pt idx="3">
                        <c:v>15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30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</c:v>
                      </c:pt>
                      <c:pt idx="1">
                        <c:v>28</c:v>
                      </c:pt>
                      <c:pt idx="2">
                        <c:v>43</c:v>
                      </c:pt>
                      <c:pt idx="3">
                        <c:v>15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9</c:v>
                      </c:pt>
                      <c:pt idx="2">
                        <c:v>32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7</c:v>
                </c:pt>
                <c:pt idx="1">
                  <c:v>28</c:v>
                </c:pt>
                <c:pt idx="2">
                  <c:v>43</c:v>
                </c:pt>
                <c:pt idx="3">
                  <c:v>15</c:v>
                </c:pt>
                <c:pt idx="4">
                  <c:v>3</c:v>
                </c:pt>
                <c:pt idx="5">
                  <c:v>3</c:v>
                </c:pt>
                <c:pt idx="6">
                  <c:v>118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42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21</c:v>
                      </c:pt>
                      <c:pt idx="2">
                        <c:v>33</c:v>
                      </c:pt>
                      <c:pt idx="3">
                        <c:v>15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30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15</c:v>
                      </c:pt>
                      <c:pt idx="2">
                        <c:v>47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9</c:v>
                      </c:pt>
                      <c:pt idx="2">
                        <c:v>32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51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6</c:v>
                </c:pt>
                <c:pt idx="1">
                  <c:v>9</c:v>
                </c:pt>
                <c:pt idx="2">
                  <c:v>32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51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21</c:v>
                      </c:pt>
                      <c:pt idx="2">
                        <c:v>50</c:v>
                      </c:pt>
                      <c:pt idx="3">
                        <c:v>14</c:v>
                      </c:pt>
                      <c:pt idx="4">
                        <c:v>3</c:v>
                      </c:pt>
                      <c:pt idx="5">
                        <c:v>5</c:v>
                      </c:pt>
                      <c:pt idx="6">
                        <c:v>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42</c:v>
                      </c:pt>
                      <c:pt idx="3">
                        <c:v>7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11</c:v>
                      </c:pt>
                      <c:pt idx="1">
                        <c:v>21</c:v>
                      </c:pt>
                      <c:pt idx="2">
                        <c:v>33</c:v>
                      </c:pt>
                      <c:pt idx="3">
                        <c:v>15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6</c:v>
                      </c:pt>
                      <c:pt idx="1">
                        <c:v>30</c:v>
                      </c:pt>
                      <c:pt idx="2">
                        <c:v>44</c:v>
                      </c:pt>
                      <c:pt idx="3">
                        <c:v>12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15</c:v>
                      </c:pt>
                      <c:pt idx="2">
                        <c:v>47</c:v>
                      </c:pt>
                      <c:pt idx="3">
                        <c:v>14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100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</c:v>
                      </c:pt>
                      <c:pt idx="1">
                        <c:v>28</c:v>
                      </c:pt>
                      <c:pt idx="2">
                        <c:v>43</c:v>
                      </c:pt>
                      <c:pt idx="3">
                        <c:v>15</c:v>
                      </c:pt>
                      <c:pt idx="4">
                        <c:v>3</c:v>
                      </c:pt>
                      <c:pt idx="5">
                        <c:v>3</c:v>
                      </c:pt>
                      <c:pt idx="6">
                        <c:v>118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799651606722485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0</c:v>
                </c:pt>
                <c:pt idx="1">
                  <c:v>0.11029411764705882</c:v>
                </c:pt>
                <c:pt idx="2">
                  <c:v>7.586206896551724E-2</c:v>
                </c:pt>
                <c:pt idx="3">
                  <c:v>3.4090909090909088E-2</c:v>
                </c:pt>
                <c:pt idx="4">
                  <c:v>0</c:v>
                </c:pt>
                <c:pt idx="5">
                  <c:v>3.4313725490196081E-2</c:v>
                </c:pt>
                <c:pt idx="6">
                  <c:v>5.5555555555555552E-2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0.12280701754385964</c:v>
                </c:pt>
                <c:pt idx="1">
                  <c:v>0.11029411764705882</c:v>
                </c:pt>
                <c:pt idx="2">
                  <c:v>0.14482758620689656</c:v>
                </c:pt>
                <c:pt idx="3">
                  <c:v>0.17045454545454544</c:v>
                </c:pt>
                <c:pt idx="4">
                  <c:v>9.036144578313253E-2</c:v>
                </c:pt>
                <c:pt idx="5">
                  <c:v>0.13725490196078433</c:v>
                </c:pt>
                <c:pt idx="6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0.29239766081871343</c:v>
                </c:pt>
                <c:pt idx="1">
                  <c:v>0.30882352941176472</c:v>
                </c:pt>
                <c:pt idx="2">
                  <c:v>0.22758620689655173</c:v>
                </c:pt>
                <c:pt idx="3">
                  <c:v>0.25</c:v>
                </c:pt>
                <c:pt idx="4">
                  <c:v>0.28313253012048195</c:v>
                </c:pt>
                <c:pt idx="5">
                  <c:v>0.2107843137254902</c:v>
                </c:pt>
                <c:pt idx="6">
                  <c:v>0.29629629629629628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8.1871345029239762E-2</c:v>
                </c:pt>
                <c:pt idx="1">
                  <c:v>5.1470588235294115E-2</c:v>
                </c:pt>
                <c:pt idx="2">
                  <c:v>0.10344827586206896</c:v>
                </c:pt>
                <c:pt idx="3">
                  <c:v>6.8181818181818177E-2</c:v>
                </c:pt>
                <c:pt idx="4">
                  <c:v>8.4337349397590355E-2</c:v>
                </c:pt>
                <c:pt idx="5">
                  <c:v>7.3529411764705885E-2</c:v>
                </c:pt>
                <c:pt idx="6">
                  <c:v>9.2592592592592587E-2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1.7543859649122806E-2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1.4705882352941176E-2</c:v>
                </c:pt>
                <c:pt idx="6">
                  <c:v>3.7037037037037035E-2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2.9239766081871343E-2</c:v>
                </c:pt>
                <c:pt idx="1">
                  <c:v>7.3529411764705881E-3</c:v>
                </c:pt>
                <c:pt idx="2">
                  <c:v>6.8965517241379309E-3</c:v>
                </c:pt>
                <c:pt idx="3">
                  <c:v>0</c:v>
                </c:pt>
                <c:pt idx="4">
                  <c:v>6.024096385542169E-3</c:v>
                </c:pt>
                <c:pt idx="5">
                  <c:v>1.4705882352941176E-2</c:v>
                </c:pt>
                <c:pt idx="6">
                  <c:v>2.7777777777777776E-2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861737128379012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25" r="0.25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3BC1802-7833-4600-BD44-977B6183F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13</xdr:row>
      <xdr:rowOff>0</xdr:rowOff>
    </xdr:from>
    <xdr:to>
      <xdr:col>16</xdr:col>
      <xdr:colOff>152400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8EE5C66-6ADD-4B7A-9D14-79FD1C382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619121</xdr:colOff>
      <xdr:row>13</xdr:row>
      <xdr:rowOff>0</xdr:rowOff>
    </xdr:from>
    <xdr:to>
      <xdr:col>23</xdr:col>
      <xdr:colOff>393696</xdr:colOff>
      <xdr:row>31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C446CDB-C0DD-484D-ADAA-76162C9C33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ir Berger" refreshedDate="45391.639970254633" createdVersion="8" refreshedVersion="8" minRefreshableVersion="3" recordCount="113" xr:uid="{FE125B6A-D8E3-4A4C-9BB2-06AC2FE91B83}">
  <cacheSource type="worksheet">
    <worksheetSource ref="A1:Q114" sheet="all"/>
  </cacheSource>
  <cacheFields count="17">
    <cacheField name="time" numFmtId="0">
      <sharedItems containsNonDate="0" containsDate="1" containsString="0" containsBlank="1" minDate="1899-12-30T01:00:00" maxDate="1899-12-30T12:30:00"/>
    </cacheField>
    <cacheField name="guide" numFmtId="0">
      <sharedItems containsBlank="1" containsMixedTypes="1" containsNumber="1" containsInteger="1" minValue="0" maxValue="0" count="39">
        <m/>
        <s v="Joy"/>
        <s v="Tim"/>
        <s v="Carrie"/>
        <s v="Bart"/>
        <s v="Kathy"/>
        <s v="Kim"/>
        <s v="Brent"/>
        <s v="Maria"/>
        <n v="0"/>
        <s v="Suzanne"/>
        <s v="Sherry"/>
        <s v="Todd"/>
        <s v="Roger"/>
        <s v="Sammye"/>
        <s v="Damon"/>
        <s v="Maria/Kim"/>
        <s v="Tim (Garrett)"/>
        <s v="Tony"/>
        <s v="Glenn"/>
        <s v="Ted"/>
        <s v="Joy, Brent"/>
        <s v="Joy "/>
        <s v="Sammye "/>
        <s v="Maria "/>
        <s v="Sam"/>
        <s v="Roger "/>
        <s v="Gloria"/>
        <s v="Phil"/>
        <s v="Steve"/>
        <s v="Larry (Tracy)"/>
        <s v="Cynthia"/>
        <s v="Jody"/>
        <s v="Kim (Garrett)"/>
        <s v="Larry"/>
        <s v="Larry (Garrett)"/>
        <s v="Diane "/>
        <s v="Mr.West"/>
        <s v="Wayne"/>
      </sharedItems>
    </cacheField>
    <cacheField name="START" numFmtId="0">
      <sharedItems containsBlank="1" containsMixedTypes="1" containsNumber="1" containsInteger="1" minValue="2833" maxValue="3982"/>
    </cacheField>
    <cacheField name="END" numFmtId="0">
      <sharedItems containsBlank="1" containsMixedTypes="1" containsNumber="1" containsInteger="1" minValue="2854" maxValue="3992"/>
    </cacheField>
    <cacheField name="# SHOT" numFmtId="1">
      <sharedItems containsMixedTypes="1" containsNumber="1" containsInteger="1" minValue="0" maxValue="22"/>
    </cacheField>
    <cacheField name="NO PRINT" numFmtId="0">
      <sharedItems containsBlank="1" containsMixedTypes="1" containsNumber="1" containsInteger="1" minValue="0" maxValue="3"/>
    </cacheField>
    <cacheField name="Duplicates" numFmtId="0">
      <sharedItems containsBlank="1" containsMixedTypes="1" containsNumber="1" containsInteger="1" minValue="0" maxValue="8"/>
    </cacheField>
    <cacheField name="# 2B PRINTED" numFmtId="1">
      <sharedItems containsMixedTypes="1" containsNumber="1" containsInteger="1" minValue="0" maxValue="19"/>
    </cacheField>
    <cacheField name="# PRINTED" numFmtId="0">
      <sharedItems containsBlank="1" containsMixedTypes="1" containsNumber="1" containsInteger="1" minValue="3" maxValue="21"/>
    </cacheField>
    <cacheField name="BALANCE" numFmtId="0">
      <sharedItems containsBlank="1" containsMixedTypes="1" containsNumber="1" containsInteger="1" minValue="-1" maxValue="9"/>
    </cacheField>
    <cacheField name="# SALES" numFmtId="0">
      <sharedItems containsBlank="1" containsMixedTypes="1" containsNumber="1" containsInteger="1" minValue="0" maxValue="16"/>
    </cacheField>
    <cacheField name="BYPASS" numFmtId="0">
      <sharedItems containsBlank="1" containsMixedTypes="1" containsNumber="1" containsInteger="1" minValue="0" maxValue="7"/>
    </cacheField>
    <cacheField name="NO SHOW" numFmtId="0">
      <sharedItems containsBlank="1" containsMixedTypes="1" containsNumber="1" containsInteger="1" minValue="0" maxValue="8"/>
    </cacheField>
    <cacheField name="DECLINE" numFmtId="0">
      <sharedItems containsBlank="1" containsMixedTypes="1" containsNumber="1" containsInteger="1" minValue="0" maxValue="9"/>
    </cacheField>
    <cacheField name="Duplicates2" numFmtId="0">
      <sharedItems containsBlank="1" containsMixedTypes="1" containsNumber="1" containsInteger="1" minValue="0" maxValue="6"/>
    </cacheField>
    <cacheField name="DIGITAL-only" numFmtId="0">
      <sharedItems containsBlank="1" containsMixedTypes="1" containsNumber="1" containsInteger="1" minValue="0" maxValue="2"/>
    </cacheField>
    <cacheField name="Stolen" numFmtId="0">
      <sharedItems containsBlank="1" containsMixedTypes="1" containsNumber="1" containsInteger="1" minValue="0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3">
  <r>
    <m/>
    <x v="0"/>
    <m/>
    <m/>
    <n v="0"/>
    <m/>
    <m/>
    <n v="0"/>
    <m/>
    <m/>
    <m/>
    <m/>
    <m/>
    <m/>
    <m/>
    <m/>
    <m/>
  </r>
  <r>
    <d v="1899-12-30T10:00:00"/>
    <x v="1"/>
    <n v="2874"/>
    <n v="2875"/>
    <s v="-"/>
    <s v="-"/>
    <s v="-"/>
    <s v="-"/>
    <s v="-"/>
    <e v="#VALUE!"/>
    <s v="-"/>
    <s v="-"/>
    <s v="-"/>
    <s v="-"/>
    <s v="-"/>
    <s v="-"/>
    <s v="-"/>
  </r>
  <r>
    <d v="1899-12-30T10:00:00"/>
    <x v="2"/>
    <n v="2833"/>
    <n v="2854"/>
    <n v="22"/>
    <n v="1"/>
    <n v="4"/>
    <n v="17"/>
    <n v="21"/>
    <n v="1"/>
    <n v="9"/>
    <n v="0"/>
    <n v="3"/>
    <n v="5"/>
    <n v="2"/>
    <n v="0"/>
    <n v="3"/>
  </r>
  <r>
    <d v="1899-12-30T10:30:00"/>
    <x v="3"/>
    <s v="-"/>
    <s v="-"/>
    <s v="-"/>
    <s v="-"/>
    <s v="-"/>
    <s v="-"/>
    <s v="-"/>
    <e v="#VALUE!"/>
    <s v="-"/>
    <s v="-"/>
    <s v="-"/>
    <s v="-"/>
    <s v="-"/>
    <s v="-"/>
    <s v="-"/>
  </r>
  <r>
    <d v="1899-12-30T10:30:00"/>
    <x v="4"/>
    <n v="2855"/>
    <n v="2869"/>
    <n v="15"/>
    <n v="0"/>
    <n v="3"/>
    <n v="12"/>
    <n v="15"/>
    <n v="0"/>
    <n v="6"/>
    <n v="0"/>
    <n v="3"/>
    <n v="4"/>
    <n v="2"/>
    <n v="0"/>
    <n v="0"/>
  </r>
  <r>
    <d v="1899-12-30T11:00:00"/>
    <x v="5"/>
    <n v="2870"/>
    <n v="2889"/>
    <n v="20"/>
    <n v="2"/>
    <n v="1"/>
    <n v="17"/>
    <n v="18"/>
    <n v="2"/>
    <n v="13"/>
    <n v="0"/>
    <n v="0"/>
    <n v="4"/>
    <n v="1"/>
    <n v="2"/>
    <n v="0"/>
  </r>
  <r>
    <d v="1899-12-30T11:30:00"/>
    <x v="6"/>
    <n v="2890"/>
    <n v="2901"/>
    <n v="12"/>
    <n v="1"/>
    <n v="1"/>
    <n v="10"/>
    <n v="11"/>
    <n v="0"/>
    <n v="5"/>
    <n v="0"/>
    <n v="1"/>
    <n v="4"/>
    <n v="0"/>
    <n v="0"/>
    <n v="1"/>
  </r>
  <r>
    <d v="1899-12-30T12:00:00"/>
    <x v="1"/>
    <n v="2902"/>
    <n v="2911"/>
    <n v="10"/>
    <n v="0"/>
    <n v="1"/>
    <n v="9"/>
    <n v="10"/>
    <n v="1"/>
    <n v="9"/>
    <n v="0"/>
    <n v="0"/>
    <n v="1"/>
    <n v="1"/>
    <n v="0"/>
    <n v="0"/>
  </r>
  <r>
    <d v="1899-12-30T12:30:00"/>
    <x v="3"/>
    <s v="-"/>
    <s v="-"/>
    <s v="-"/>
    <s v="-"/>
    <s v="-"/>
    <s v="-"/>
    <s v="-"/>
    <e v="#VALUE!"/>
    <s v="-"/>
    <s v="-"/>
    <s v="-"/>
    <s v="-"/>
    <s v="-"/>
    <s v="-"/>
    <s v="-"/>
  </r>
  <r>
    <d v="1899-12-30T12:30:00"/>
    <x v="4"/>
    <n v="2912"/>
    <n v="2924"/>
    <n v="13"/>
    <n v="1"/>
    <n v="0"/>
    <n v="12"/>
    <n v="12"/>
    <n v="0"/>
    <n v="8"/>
    <n v="0"/>
    <n v="0"/>
    <n v="4"/>
    <n v="0"/>
    <n v="0"/>
    <n v="0"/>
  </r>
  <r>
    <d v="1899-12-30T01:00:00"/>
    <x v="5"/>
    <n v="2925"/>
    <n v="2937"/>
    <n v="13"/>
    <n v="1"/>
    <n v="2"/>
    <n v="10"/>
    <n v="12"/>
    <n v="1"/>
    <n v="9"/>
    <n v="0"/>
    <n v="0"/>
    <n v="4"/>
    <n v="0"/>
    <n v="0"/>
    <n v="0"/>
  </r>
  <r>
    <d v="1899-12-30T02:00:00"/>
    <x v="7"/>
    <n v="2938"/>
    <n v="2955"/>
    <n v="18"/>
    <n v="0"/>
    <n v="3"/>
    <n v="15"/>
    <n v="18"/>
    <n v="0"/>
    <n v="5"/>
    <n v="0"/>
    <n v="5"/>
    <n v="5"/>
    <n v="2"/>
    <n v="0"/>
    <n v="1"/>
  </r>
  <r>
    <d v="1899-12-30T02:30:00"/>
    <x v="6"/>
    <n v="2956"/>
    <n v="2975"/>
    <n v="20"/>
    <n v="3"/>
    <n v="4"/>
    <n v="13"/>
    <n v="17"/>
    <n v="1"/>
    <n v="6"/>
    <n v="0"/>
    <n v="3"/>
    <n v="6"/>
    <n v="3"/>
    <n v="0"/>
    <n v="0"/>
  </r>
  <r>
    <d v="1899-12-30T03:00:00"/>
    <x v="4"/>
    <s v="-"/>
    <s v="-"/>
    <s v="-"/>
    <s v="-"/>
    <s v="-"/>
    <s v="-"/>
    <s v="-"/>
    <e v="#VALUE!"/>
    <s v="-"/>
    <s v="-"/>
    <s v="-"/>
    <s v="-"/>
    <s v="-"/>
    <s v="-"/>
    <s v="-"/>
  </r>
  <r>
    <d v="1899-12-30T03:00:00"/>
    <x v="8"/>
    <n v="2976"/>
    <n v="2984"/>
    <n v="11"/>
    <n v="0"/>
    <n v="2"/>
    <n v="9"/>
    <n v="11"/>
    <n v="0"/>
    <n v="5"/>
    <n v="0"/>
    <n v="2"/>
    <n v="3"/>
    <n v="1"/>
    <n v="0"/>
    <n v="0"/>
  </r>
  <r>
    <d v="1899-12-30T04:00:00"/>
    <x v="7"/>
    <n v="2985"/>
    <n v="3001"/>
    <n v="17"/>
    <n v="1"/>
    <n v="2"/>
    <n v="14"/>
    <n v="16"/>
    <n v="1"/>
    <n v="5"/>
    <n v="0"/>
    <n v="4"/>
    <n v="5"/>
    <n v="2"/>
    <n v="1"/>
    <n v="0"/>
  </r>
  <r>
    <d v="1899-12-30T04:30:00"/>
    <x v="9"/>
    <n v="3002"/>
    <n v="3011"/>
    <n v="10"/>
    <n v="0"/>
    <n v="3"/>
    <n v="7"/>
    <n v="10"/>
    <n v="0"/>
    <n v="5"/>
    <n v="0"/>
    <n v="0"/>
    <n v="5"/>
    <n v="0"/>
    <n v="0"/>
    <n v="0"/>
  </r>
  <r>
    <d v="1899-12-30T10:00:00"/>
    <x v="6"/>
    <s v="-"/>
    <s v="-"/>
    <s v="-"/>
    <s v="-"/>
    <s v="-"/>
    <s v="-"/>
    <s v="-"/>
    <e v="#VALUE!"/>
    <s v="-"/>
    <s v="-"/>
    <s v="-"/>
    <s v="-"/>
    <s v="-"/>
    <s v="-"/>
    <s v="-"/>
  </r>
  <r>
    <d v="1899-12-30T10:00:00"/>
    <x v="10"/>
    <n v="3014"/>
    <n v="3024"/>
    <n v="11"/>
    <n v="1"/>
    <n v="0"/>
    <n v="10"/>
    <n v="10"/>
    <n v="0"/>
    <n v="4"/>
    <n v="0"/>
    <n v="3"/>
    <n v="3"/>
    <n v="0"/>
    <m/>
    <m/>
  </r>
  <r>
    <d v="1899-12-30T10:30:00"/>
    <x v="7"/>
    <n v="3025"/>
    <n v="3037"/>
    <n v="13"/>
    <n v="1"/>
    <n v="0"/>
    <n v="12"/>
    <n v="12"/>
    <n v="0"/>
    <n v="5"/>
    <n v="0"/>
    <n v="0"/>
    <n v="7"/>
    <n v="0"/>
    <m/>
    <m/>
  </r>
  <r>
    <d v="1899-12-30T11:00:00"/>
    <x v="1"/>
    <n v="3038"/>
    <n v="3044"/>
    <n v="7"/>
    <n v="2"/>
    <n v="1"/>
    <n v="4"/>
    <n v="5"/>
    <n v="0"/>
    <n v="1"/>
    <n v="4"/>
    <n v="0"/>
    <n v="0"/>
    <n v="0"/>
    <m/>
    <m/>
  </r>
  <r>
    <d v="1899-12-30T11:30:00"/>
    <x v="5"/>
    <n v="3045"/>
    <n v="3058"/>
    <n v="14"/>
    <n v="1"/>
    <n v="0"/>
    <n v="13"/>
    <n v="13"/>
    <n v="2"/>
    <n v="12"/>
    <n v="0"/>
    <n v="0"/>
    <n v="3"/>
    <n v="0"/>
    <m/>
    <m/>
  </r>
  <r>
    <d v="1899-12-30T12:00:00"/>
    <x v="6"/>
    <n v="3059"/>
    <n v="3065"/>
    <n v="7"/>
    <n v="0"/>
    <n v="0"/>
    <n v="7"/>
    <n v="7"/>
    <n v="0"/>
    <n v="2"/>
    <n v="4"/>
    <n v="0"/>
    <n v="1"/>
    <n v="0"/>
    <m/>
    <m/>
  </r>
  <r>
    <d v="1899-12-30T12:15:00"/>
    <x v="10"/>
    <s v="-"/>
    <s v="-"/>
    <s v="-"/>
    <s v="-"/>
    <s v="-"/>
    <s v="-"/>
    <s v="-"/>
    <e v="#VALUE!"/>
    <s v="-"/>
    <s v="-"/>
    <s v="-"/>
    <s v="-"/>
    <s v="-"/>
    <s v="-"/>
    <s v="-"/>
  </r>
  <r>
    <d v="1899-12-30T12:30:00"/>
    <x v="8"/>
    <n v="3066"/>
    <n v="3083"/>
    <n v="18"/>
    <n v="0"/>
    <n v="5"/>
    <n v="13"/>
    <n v="18"/>
    <n v="1"/>
    <n v="5"/>
    <n v="0"/>
    <n v="2"/>
    <n v="6"/>
    <n v="6"/>
    <m/>
    <m/>
  </r>
  <r>
    <d v="1899-12-30T01:00:00"/>
    <x v="11"/>
    <n v="3084"/>
    <n v="3092"/>
    <n v="9"/>
    <n v="2"/>
    <n v="0"/>
    <n v="7"/>
    <n v="7"/>
    <n v="1"/>
    <n v="4"/>
    <n v="0"/>
    <n v="1"/>
    <n v="2"/>
    <n v="0"/>
    <m/>
    <n v="1"/>
  </r>
  <r>
    <d v="1899-12-30T01:30:00"/>
    <x v="5"/>
    <n v="3093"/>
    <n v="3108"/>
    <n v="16"/>
    <n v="2"/>
    <n v="2"/>
    <n v="12"/>
    <n v="14"/>
    <n v="1"/>
    <n v="9"/>
    <n v="0"/>
    <n v="1"/>
    <n v="5"/>
    <n v="0"/>
    <m/>
    <m/>
  </r>
  <r>
    <d v="1899-12-30T02:00:00"/>
    <x v="12"/>
    <n v="3109"/>
    <n v="3113"/>
    <n v="5"/>
    <n v="0"/>
    <n v="0"/>
    <n v="5"/>
    <n v="5"/>
    <n v="1"/>
    <n v="4"/>
    <n v="0"/>
    <n v="0"/>
    <n v="2"/>
    <n v="0"/>
    <m/>
    <m/>
  </r>
  <r>
    <d v="1899-12-30T02:30:00"/>
    <x v="13"/>
    <n v="3114"/>
    <n v="3126"/>
    <n v="13"/>
    <n v="0"/>
    <n v="0"/>
    <n v="13"/>
    <n v="12"/>
    <n v="0"/>
    <n v="3"/>
    <n v="7"/>
    <n v="0"/>
    <n v="2"/>
    <n v="0"/>
    <m/>
    <m/>
  </r>
  <r>
    <d v="1899-12-30T03:00:00"/>
    <x v="14"/>
    <n v="3127"/>
    <n v="3138"/>
    <n v="12"/>
    <n v="2"/>
    <n v="0"/>
    <n v="10"/>
    <n v="10"/>
    <n v="0"/>
    <n v="1"/>
    <n v="0"/>
    <n v="3"/>
    <n v="6"/>
    <n v="0"/>
    <m/>
    <m/>
  </r>
  <r>
    <d v="1899-12-30T03:00:00"/>
    <x v="15"/>
    <s v="-"/>
    <s v="-"/>
    <s v="-"/>
    <s v="-"/>
    <s v="-"/>
    <s v="-"/>
    <s v="-"/>
    <e v="#VALUE!"/>
    <s v="-"/>
    <s v="-"/>
    <s v="-"/>
    <s v="-"/>
    <s v="-"/>
    <s v="-"/>
    <s v="-"/>
  </r>
  <r>
    <d v="1899-12-30T03:30:00"/>
    <x v="11"/>
    <s v="-"/>
    <s v="-"/>
    <s v="-"/>
    <s v="-"/>
    <s v="-"/>
    <s v="-"/>
    <s v="-"/>
    <e v="#VALUE!"/>
    <s v="-"/>
    <s v="-"/>
    <s v="-"/>
    <s v="-"/>
    <s v="-"/>
    <s v="-"/>
    <s v="-"/>
  </r>
  <r>
    <d v="1899-12-30T03:30:00"/>
    <x v="16"/>
    <s v="-"/>
    <s v="-"/>
    <s v="-"/>
    <s v="-"/>
    <s v="-"/>
    <s v="-"/>
    <s v="-"/>
    <e v="#VALUE!"/>
    <s v="-"/>
    <s v="-"/>
    <s v="-"/>
    <s v="-"/>
    <s v="-"/>
    <s v="-"/>
    <s v="-"/>
  </r>
  <r>
    <d v="1899-12-30T04:00:00"/>
    <x v="12"/>
    <n v="3139"/>
    <n v="3153"/>
    <n v="15"/>
    <n v="2"/>
    <n v="2"/>
    <n v="11"/>
    <n v="13"/>
    <n v="0"/>
    <n v="11"/>
    <n v="0"/>
    <n v="0"/>
    <n v="2"/>
    <n v="0"/>
    <m/>
    <m/>
  </r>
  <r>
    <d v="1899-12-30T04:30:00"/>
    <x v="13"/>
    <n v="3154"/>
    <n v="3163"/>
    <n v="10"/>
    <n v="0"/>
    <n v="1"/>
    <n v="9"/>
    <n v="10"/>
    <n v="0"/>
    <n v="1"/>
    <n v="0"/>
    <n v="5"/>
    <n v="3"/>
    <n v="1"/>
    <m/>
    <m/>
  </r>
  <r>
    <d v="1899-12-30T10:00:00"/>
    <x v="17"/>
    <s v="-"/>
    <s v="-"/>
    <s v="-"/>
    <s v="-"/>
    <s v="-"/>
    <s v="-"/>
    <s v="-"/>
    <e v="#VALUE!"/>
    <s v="-"/>
    <s v="-"/>
    <s v="-"/>
    <s v="-"/>
    <s v="-"/>
    <s v="-"/>
    <s v="-"/>
  </r>
  <r>
    <d v="1899-12-30T10:00:00"/>
    <x v="10"/>
    <n v="3164"/>
    <n v="3172"/>
    <n v="9"/>
    <n v="1"/>
    <n v="3"/>
    <n v="5"/>
    <n v="8"/>
    <n v="0"/>
    <n v="1"/>
    <n v="7"/>
    <n v="0"/>
    <n v="0"/>
    <n v="0"/>
    <m/>
    <m/>
  </r>
  <r>
    <d v="1899-12-30T10:30:00"/>
    <x v="5"/>
    <n v="3173"/>
    <n v="3186"/>
    <n v="14"/>
    <n v="0"/>
    <n v="2"/>
    <n v="12"/>
    <n v="14"/>
    <n v="0"/>
    <n v="6"/>
    <n v="0"/>
    <n v="0"/>
    <n v="5"/>
    <n v="2"/>
    <m/>
    <n v="1"/>
  </r>
  <r>
    <d v="1899-12-30T11:00:00"/>
    <x v="18"/>
    <n v="3187"/>
    <n v="3192"/>
    <n v="6"/>
    <n v="0"/>
    <n v="0"/>
    <n v="6"/>
    <n v="6"/>
    <n v="1"/>
    <n v="5"/>
    <n v="0"/>
    <n v="2"/>
    <n v="0"/>
    <n v="0"/>
    <m/>
    <m/>
  </r>
  <r>
    <d v="1899-12-30T11:30:00"/>
    <x v="4"/>
    <n v="3193"/>
    <n v="3206"/>
    <n v="14"/>
    <n v="0"/>
    <n v="2"/>
    <n v="12"/>
    <n v="14"/>
    <n v="1"/>
    <n v="10"/>
    <n v="0"/>
    <n v="0"/>
    <n v="4"/>
    <n v="1"/>
    <m/>
    <m/>
  </r>
  <r>
    <d v="1899-12-30T12:00:00"/>
    <x v="10"/>
    <n v="3207"/>
    <n v="3210"/>
    <n v="4"/>
    <n v="0"/>
    <n v="0"/>
    <n v="4"/>
    <n v="4"/>
    <n v="0"/>
    <n v="3"/>
    <n v="0"/>
    <n v="1"/>
    <n v="0"/>
    <n v="0"/>
    <m/>
    <m/>
  </r>
  <r>
    <d v="1899-12-30T12:30:00"/>
    <x v="5"/>
    <n v="3211"/>
    <n v="3224"/>
    <n v="14"/>
    <n v="0"/>
    <n v="0"/>
    <n v="14"/>
    <n v="14"/>
    <n v="1"/>
    <n v="9"/>
    <n v="0"/>
    <n v="3"/>
    <n v="3"/>
    <n v="0"/>
    <m/>
    <m/>
  </r>
  <r>
    <d v="1899-12-30T01:00:00"/>
    <x v="18"/>
    <n v="3225"/>
    <n v="3228"/>
    <n v="4"/>
    <n v="0"/>
    <n v="0"/>
    <n v="4"/>
    <n v="4"/>
    <n v="0"/>
    <n v="0"/>
    <n v="4"/>
    <n v="0"/>
    <n v="0"/>
    <n v="0"/>
    <m/>
    <m/>
  </r>
  <r>
    <d v="1899-12-30T01:30:00"/>
    <x v="8"/>
    <n v="3229"/>
    <n v="3242"/>
    <n v="14"/>
    <n v="0"/>
    <n v="1"/>
    <n v="13"/>
    <n v="14"/>
    <n v="0"/>
    <n v="6"/>
    <n v="0"/>
    <n v="1"/>
    <n v="6"/>
    <n v="1"/>
    <m/>
    <m/>
  </r>
  <r>
    <d v="1899-12-30T02:00:00"/>
    <x v="4"/>
    <n v="3243"/>
    <n v="3248"/>
    <n v="6"/>
    <n v="0"/>
    <n v="1"/>
    <n v="5"/>
    <n v="6"/>
    <n v="1"/>
    <n v="4"/>
    <n v="0"/>
    <n v="0"/>
    <n v="2"/>
    <n v="1"/>
    <m/>
    <m/>
  </r>
  <r>
    <d v="1899-12-30T02:30:00"/>
    <x v="11"/>
    <n v="3249"/>
    <n v="3260"/>
    <n v="12"/>
    <n v="1"/>
    <n v="4"/>
    <n v="7"/>
    <n v="11"/>
    <n v="0"/>
    <n v="7"/>
    <n v="0"/>
    <n v="0"/>
    <n v="3"/>
    <n v="1"/>
    <m/>
    <m/>
  </r>
  <r>
    <d v="1899-12-30T03:00:00"/>
    <x v="5"/>
    <n v="3261"/>
    <n v="3275"/>
    <n v="15"/>
    <n v="1"/>
    <n v="1"/>
    <n v="13"/>
    <n v="14"/>
    <n v="0"/>
    <n v="6"/>
    <n v="0"/>
    <n v="3"/>
    <n v="4"/>
    <n v="1"/>
    <m/>
    <m/>
  </r>
  <r>
    <d v="1899-12-30T03:30:00"/>
    <x v="8"/>
    <n v="3276"/>
    <n v="3287"/>
    <n v="12"/>
    <n v="1"/>
    <n v="3"/>
    <n v="8"/>
    <n v="11"/>
    <n v="0"/>
    <n v="6"/>
    <n v="0"/>
    <n v="1"/>
    <n v="2"/>
    <n v="2"/>
    <m/>
    <m/>
  </r>
  <r>
    <d v="1899-12-30T04:00:00"/>
    <x v="7"/>
    <n v="3288"/>
    <n v="3295"/>
    <n v="8"/>
    <n v="0"/>
    <n v="1"/>
    <n v="7"/>
    <n v="8"/>
    <n v="0"/>
    <n v="1"/>
    <n v="0"/>
    <n v="2"/>
    <n v="4"/>
    <n v="1"/>
    <m/>
    <m/>
  </r>
  <r>
    <d v="1899-12-30T04:00:00"/>
    <x v="19"/>
    <s v="-"/>
    <s v="-"/>
    <s v="-"/>
    <s v="-"/>
    <s v="-"/>
    <s v="-"/>
    <s v="-"/>
    <e v="#VALUE!"/>
    <s v="-"/>
    <s v="-"/>
    <s v="-"/>
    <s v="-"/>
    <s v="-"/>
    <s v="-"/>
    <s v="-"/>
  </r>
  <r>
    <d v="1899-12-30T04:30:00"/>
    <x v="11"/>
    <n v="3296"/>
    <n v="3312"/>
    <n v="17"/>
    <n v="0"/>
    <n v="8"/>
    <n v="9"/>
    <n v="17"/>
    <n v="0"/>
    <n v="4"/>
    <n v="0"/>
    <n v="8"/>
    <n v="0"/>
    <n v="5"/>
    <m/>
    <m/>
  </r>
  <r>
    <d v="1899-12-30T04:30:00"/>
    <x v="20"/>
    <s v="-"/>
    <s v="-"/>
    <s v="-"/>
    <s v="-"/>
    <s v="-"/>
    <s v="-"/>
    <s v="-"/>
    <e v="#VALUE!"/>
    <s v="-"/>
    <s v="-"/>
    <s v="-"/>
    <s v="-"/>
    <s v="-"/>
    <s v="-"/>
    <s v="-"/>
  </r>
  <r>
    <d v="1899-12-30T09:30:00"/>
    <x v="21"/>
    <s v="-"/>
    <s v="-"/>
    <s v="-"/>
    <s v="-"/>
    <s v="-"/>
    <s v="-"/>
    <s v="-"/>
    <e v="#VALUE!"/>
    <s v="-"/>
    <s v="-"/>
    <s v="-"/>
    <s v="-"/>
    <s v="-"/>
    <s v="-"/>
    <s v="-"/>
  </r>
  <r>
    <d v="1899-12-30T10:00:00"/>
    <x v="2"/>
    <s v="-"/>
    <s v="-"/>
    <s v="-"/>
    <s v="-"/>
    <s v="-"/>
    <s v="-"/>
    <s v="-"/>
    <e v="#VALUE!"/>
    <s v="-"/>
    <s v="-"/>
    <s v="-"/>
    <s v="-"/>
    <s v="-"/>
    <s v="-"/>
    <s v="-"/>
  </r>
  <r>
    <d v="1899-12-30T10:00:00"/>
    <x v="11"/>
    <n v="3313"/>
    <n v="3319"/>
    <n v="7"/>
    <n v="2"/>
    <n v="0"/>
    <n v="5"/>
    <n v="5"/>
    <n v="0"/>
    <n v="2"/>
    <n v="0"/>
    <n v="0"/>
    <n v="3"/>
    <n v="0"/>
    <m/>
    <m/>
  </r>
  <r>
    <d v="1899-12-30T10:30:00"/>
    <x v="14"/>
    <n v="3320"/>
    <n v="3335"/>
    <n v="16"/>
    <n v="0"/>
    <n v="3"/>
    <n v="13"/>
    <n v="16"/>
    <n v="3"/>
    <n v="12"/>
    <n v="0"/>
    <n v="1"/>
    <n v="4"/>
    <n v="2"/>
    <m/>
    <m/>
  </r>
  <r>
    <d v="1899-12-30T11:00:00"/>
    <x v="12"/>
    <n v="3336"/>
    <n v="3343"/>
    <n v="8"/>
    <n v="0"/>
    <n v="2"/>
    <n v="6"/>
    <n v="8"/>
    <n v="0"/>
    <n v="3"/>
    <n v="0"/>
    <n v="0"/>
    <n v="4"/>
    <n v="1"/>
    <m/>
    <m/>
  </r>
  <r>
    <d v="1899-12-30T11:30:00"/>
    <x v="22"/>
    <n v="3344"/>
    <n v="3357"/>
    <n v="14"/>
    <n v="1"/>
    <n v="0"/>
    <n v="13"/>
    <n v="13"/>
    <n v="0"/>
    <n v="7"/>
    <n v="0"/>
    <n v="3"/>
    <n v="3"/>
    <n v="0"/>
    <m/>
    <m/>
  </r>
  <r>
    <d v="1899-12-30T12:00:00"/>
    <x v="7"/>
    <n v="3358"/>
    <n v="3369"/>
    <n v="12"/>
    <n v="0"/>
    <n v="1"/>
    <n v="11"/>
    <n v="12"/>
    <n v="0"/>
    <n v="6"/>
    <n v="0"/>
    <n v="1"/>
    <n v="4"/>
    <n v="1"/>
    <m/>
    <m/>
  </r>
  <r>
    <d v="1899-12-30T12:30:00"/>
    <x v="2"/>
    <n v="3370"/>
    <n v="3382"/>
    <n v="13"/>
    <n v="1"/>
    <n v="0"/>
    <n v="12"/>
    <n v="12"/>
    <n v="0"/>
    <n v="6"/>
    <n v="0"/>
    <n v="2"/>
    <n v="4"/>
    <n v="0"/>
    <m/>
    <m/>
  </r>
  <r>
    <d v="1899-12-30T01:00:00"/>
    <x v="11"/>
    <n v="3383"/>
    <n v="3397"/>
    <n v="15"/>
    <n v="0"/>
    <n v="1"/>
    <n v="14"/>
    <n v="15"/>
    <n v="1"/>
    <n v="5"/>
    <n v="0"/>
    <n v="8"/>
    <n v="2"/>
    <n v="1"/>
    <m/>
    <m/>
  </r>
  <r>
    <d v="1899-12-30T01:30:00"/>
    <x v="23"/>
    <n v="3398"/>
    <n v="3412"/>
    <n v="15"/>
    <n v="0"/>
    <n v="0"/>
    <n v="15"/>
    <n v="15"/>
    <n v="0"/>
    <n v="10"/>
    <n v="0"/>
    <n v="5"/>
    <n v="0"/>
    <n v="0"/>
    <m/>
    <m/>
  </r>
  <r>
    <d v="1899-12-30T02:00:00"/>
    <x v="13"/>
    <n v="3413"/>
    <n v="3424"/>
    <n v="12"/>
    <n v="1"/>
    <n v="1"/>
    <n v="10"/>
    <n v="13"/>
    <n v="0"/>
    <n v="9"/>
    <n v="0"/>
    <n v="0"/>
    <n v="4"/>
    <n v="0"/>
    <m/>
    <m/>
  </r>
  <r>
    <d v="1899-12-30T02:30:00"/>
    <x v="12"/>
    <n v="3425"/>
    <n v="3439"/>
    <n v="15"/>
    <n v="0"/>
    <n v="2"/>
    <n v="13"/>
    <n v="15"/>
    <n v="0"/>
    <n v="9"/>
    <n v="0"/>
    <n v="0"/>
    <n v="6"/>
    <n v="0"/>
    <m/>
    <m/>
  </r>
  <r>
    <d v="1899-12-30T03:00:00"/>
    <x v="19"/>
    <n v="3440"/>
    <n v="3454"/>
    <n v="15"/>
    <n v="0"/>
    <n v="4"/>
    <n v="11"/>
    <n v="15"/>
    <n v="0"/>
    <n v="6"/>
    <n v="0"/>
    <n v="6"/>
    <n v="1"/>
    <n v="2"/>
    <m/>
    <m/>
  </r>
  <r>
    <d v="1899-12-30T03:30:00"/>
    <x v="24"/>
    <n v="3455"/>
    <n v="3470"/>
    <n v="16"/>
    <n v="2"/>
    <n v="3"/>
    <n v="11"/>
    <n v="14"/>
    <n v="0"/>
    <n v="7"/>
    <n v="0"/>
    <n v="2"/>
    <n v="3"/>
    <n v="2"/>
    <m/>
    <m/>
  </r>
  <r>
    <d v="1899-12-30T04:00:00"/>
    <x v="13"/>
    <n v="3471"/>
    <n v="3481"/>
    <n v="11"/>
    <n v="0"/>
    <n v="1"/>
    <n v="10"/>
    <n v="11"/>
    <n v="0"/>
    <n v="3"/>
    <n v="6"/>
    <n v="0"/>
    <n v="1"/>
    <n v="1"/>
    <m/>
    <m/>
  </r>
  <r>
    <d v="1899-12-30T04:30:00"/>
    <x v="12"/>
    <n v="3482"/>
    <n v="3493"/>
    <n v="12"/>
    <n v="0"/>
    <n v="2"/>
    <n v="10"/>
    <n v="12"/>
    <n v="0"/>
    <n v="3"/>
    <n v="0"/>
    <n v="2"/>
    <n v="5"/>
    <n v="2"/>
    <m/>
    <m/>
  </r>
  <r>
    <d v="1899-12-30T09:30:00"/>
    <x v="10"/>
    <s v="-"/>
    <s v="-"/>
    <s v="-"/>
    <s v="-"/>
    <s v="-"/>
    <s v="-"/>
    <s v="-"/>
    <e v="#VALUE!"/>
    <s v="-"/>
    <s v="-"/>
    <s v="-"/>
    <s v="-"/>
    <s v="-"/>
    <s v="-"/>
    <s v="-"/>
  </r>
  <r>
    <d v="1899-12-30T10:00:00"/>
    <x v="4"/>
    <n v="3494"/>
    <n v="3507"/>
    <n v="14"/>
    <n v="1"/>
    <n v="2"/>
    <n v="11"/>
    <n v="13"/>
    <n v="0"/>
    <n v="6"/>
    <n v="0"/>
    <n v="0"/>
    <n v="6"/>
    <n v="0"/>
    <n v="0"/>
    <n v="1"/>
  </r>
  <r>
    <d v="1899-12-30T10:30:00"/>
    <x v="14"/>
    <n v="3508"/>
    <n v="3523"/>
    <n v="16"/>
    <n v="1"/>
    <n v="0"/>
    <n v="15"/>
    <n v="15"/>
    <n v="2"/>
    <n v="10"/>
    <n v="0"/>
    <n v="3"/>
    <n v="3"/>
    <n v="1"/>
    <m/>
    <m/>
  </r>
  <r>
    <d v="1899-12-30T11:00:00"/>
    <x v="25"/>
    <n v="3524"/>
    <n v="3538"/>
    <n v="15"/>
    <n v="1"/>
    <n v="3"/>
    <n v="11"/>
    <n v="14"/>
    <n v="0"/>
    <n v="6"/>
    <n v="0"/>
    <n v="0"/>
    <n v="6"/>
    <n v="2"/>
    <m/>
    <m/>
  </r>
  <r>
    <d v="1899-12-30T11:30:00"/>
    <x v="10"/>
    <n v="3539"/>
    <n v="3551"/>
    <n v="13"/>
    <n v="1"/>
    <n v="1"/>
    <n v="11"/>
    <n v="12"/>
    <n v="3"/>
    <n v="6"/>
    <n v="0"/>
    <n v="4"/>
    <n v="5"/>
    <n v="0"/>
    <m/>
    <m/>
  </r>
  <r>
    <d v="1899-12-30T12:00:00"/>
    <x v="5"/>
    <n v="3552"/>
    <n v="3565"/>
    <n v="14"/>
    <n v="0"/>
    <n v="2"/>
    <n v="12"/>
    <n v="14"/>
    <n v="0"/>
    <n v="9"/>
    <n v="0"/>
    <n v="1"/>
    <n v="2"/>
    <n v="2"/>
    <m/>
    <m/>
  </r>
  <r>
    <d v="1899-12-30T12:30:00"/>
    <x v="4"/>
    <n v="3566"/>
    <n v="3571"/>
    <n v="6"/>
    <n v="0"/>
    <n v="1"/>
    <n v="5"/>
    <n v="6"/>
    <n v="0"/>
    <n v="4"/>
    <n v="0"/>
    <n v="1"/>
    <n v="0"/>
    <n v="1"/>
    <m/>
    <m/>
  </r>
  <r>
    <d v="1899-12-30T01:00:00"/>
    <x v="25"/>
    <n v="3572"/>
    <n v="3588"/>
    <n v="17"/>
    <n v="1"/>
    <n v="1"/>
    <n v="15"/>
    <n v="16"/>
    <n v="3"/>
    <n v="12"/>
    <n v="0"/>
    <n v="2"/>
    <n v="5"/>
    <n v="0"/>
    <m/>
    <m/>
  </r>
  <r>
    <d v="1899-12-30T01:00:00"/>
    <x v="14"/>
    <s v="-"/>
    <s v="-"/>
    <s v="-"/>
    <s v="-"/>
    <s v="-"/>
    <s v="-"/>
    <s v="-"/>
    <e v="#VALUE!"/>
    <s v="-"/>
    <s v="-"/>
    <s v="-"/>
    <s v="-"/>
    <s v="-"/>
    <s v="-"/>
    <s v="-"/>
  </r>
  <r>
    <d v="1899-12-30T01:00:00"/>
    <x v="26"/>
    <s v="-"/>
    <s v="-"/>
    <s v="-"/>
    <s v="-"/>
    <s v="-"/>
    <s v="-"/>
    <s v="-"/>
    <e v="#VALUE!"/>
    <s v="-"/>
    <s v="-"/>
    <s v="-"/>
    <s v="-"/>
    <s v="-"/>
    <s v="-"/>
    <s v="-"/>
  </r>
  <r>
    <d v="1899-12-30T01:30:00"/>
    <x v="12"/>
    <n v="3589"/>
    <n v="3601"/>
    <n v="13"/>
    <n v="0"/>
    <n v="3"/>
    <n v="10"/>
    <n v="13"/>
    <n v="1"/>
    <n v="7"/>
    <n v="0"/>
    <n v="1"/>
    <n v="4"/>
    <n v="2"/>
    <m/>
    <m/>
  </r>
  <r>
    <d v="1899-12-30T02:00:00"/>
    <x v="5"/>
    <n v="3602"/>
    <n v="3618"/>
    <n v="17"/>
    <n v="0"/>
    <n v="3"/>
    <n v="14"/>
    <n v="17"/>
    <n v="0"/>
    <n v="11"/>
    <n v="0"/>
    <n v="1"/>
    <n v="3"/>
    <n v="2"/>
    <m/>
    <m/>
  </r>
  <r>
    <d v="1899-12-30T02:30:00"/>
    <x v="8"/>
    <n v="3619"/>
    <n v="3627"/>
    <n v="9"/>
    <n v="0"/>
    <n v="0"/>
    <n v="9"/>
    <n v="9"/>
    <n v="0"/>
    <n v="5"/>
    <n v="0"/>
    <n v="0"/>
    <n v="4"/>
    <n v="0"/>
    <m/>
    <m/>
  </r>
  <r>
    <d v="1899-12-30T03:00:00"/>
    <x v="13"/>
    <n v="3628"/>
    <n v="3635"/>
    <n v="8"/>
    <n v="0"/>
    <n v="0"/>
    <n v="8"/>
    <n v="8"/>
    <n v="0"/>
    <n v="5"/>
    <n v="0"/>
    <n v="1"/>
    <n v="2"/>
    <n v="0"/>
    <m/>
    <m/>
  </r>
  <r>
    <d v="1899-12-30T03:30:00"/>
    <x v="12"/>
    <n v="3636"/>
    <n v="3648"/>
    <n v="13"/>
    <n v="1"/>
    <n v="5"/>
    <n v="7"/>
    <n v="12"/>
    <n v="0"/>
    <n v="6"/>
    <n v="0"/>
    <n v="0"/>
    <n v="2"/>
    <n v="4"/>
    <m/>
    <m/>
  </r>
  <r>
    <d v="1899-12-30T04:00:00"/>
    <x v="19"/>
    <n v="3652"/>
    <n v="3661"/>
    <n v="10"/>
    <n v="3"/>
    <n v="2"/>
    <n v="5"/>
    <n v="7"/>
    <n v="0"/>
    <n v="3"/>
    <n v="0"/>
    <n v="1"/>
    <n v="3"/>
    <n v="0"/>
    <m/>
    <m/>
  </r>
  <r>
    <d v="1899-12-30T04:30:00"/>
    <x v="27"/>
    <n v="3662"/>
    <n v="3671"/>
    <n v="10"/>
    <n v="0"/>
    <n v="3"/>
    <n v="7"/>
    <n v="10"/>
    <n v="2"/>
    <n v="10"/>
    <n v="0"/>
    <n v="0"/>
    <n v="2"/>
    <n v="0"/>
    <m/>
    <m/>
  </r>
  <r>
    <d v="1899-12-30T10:00:00"/>
    <x v="28"/>
    <s v="-"/>
    <s v="-"/>
    <s v="-"/>
    <s v="-"/>
    <s v="-"/>
    <s v="-"/>
    <s v="-"/>
    <e v="#VALUE!"/>
    <s v="-"/>
    <s v="-"/>
    <s v="-"/>
    <s v="-"/>
    <s v="-"/>
    <s v="-"/>
    <s v="-"/>
  </r>
  <r>
    <d v="1899-12-30T10:00:00"/>
    <x v="6"/>
    <s v="-"/>
    <s v="-"/>
    <s v="-"/>
    <s v="-"/>
    <s v="-"/>
    <s v="-"/>
    <s v="-"/>
    <e v="#VALUE!"/>
    <s v="-"/>
    <s v="-"/>
    <s v="-"/>
    <s v="-"/>
    <s v="-"/>
    <s v="-"/>
    <s v="-"/>
  </r>
  <r>
    <d v="1899-12-30T10:00:00"/>
    <x v="29"/>
    <n v="3672"/>
    <n v="3692"/>
    <n v="21"/>
    <n v="1"/>
    <n v="1"/>
    <n v="19"/>
    <n v="20"/>
    <n v="2"/>
    <n v="12"/>
    <n v="0"/>
    <n v="0"/>
    <n v="9"/>
    <n v="1"/>
    <n v="0"/>
    <n v="0"/>
  </r>
  <r>
    <d v="1899-12-30T10:30:00"/>
    <x v="30"/>
    <n v="3693"/>
    <n v="3709"/>
    <n v="20"/>
    <n v="0"/>
    <n v="6"/>
    <n v="14"/>
    <n v="20"/>
    <n v="0"/>
    <n v="7"/>
    <n v="0"/>
    <n v="7"/>
    <n v="0"/>
    <n v="6"/>
    <n v="0"/>
    <n v="0"/>
  </r>
  <r>
    <d v="1899-12-30T10:45:00"/>
    <x v="31"/>
    <n v="3710"/>
    <n v="3724"/>
    <n v="15"/>
    <n v="0"/>
    <n v="2"/>
    <n v="13"/>
    <n v="15"/>
    <n v="0"/>
    <n v="13"/>
    <n v="0"/>
    <n v="0"/>
    <n v="2"/>
    <n v="0"/>
    <n v="0"/>
    <n v="0"/>
  </r>
  <r>
    <d v="1899-12-30T11:00:00"/>
    <x v="32"/>
    <n v="3725"/>
    <n v="3739"/>
    <n v="15"/>
    <n v="0"/>
    <n v="0"/>
    <n v="15"/>
    <n v="15"/>
    <n v="0"/>
    <n v="7"/>
    <n v="0"/>
    <n v="5"/>
    <n v="3"/>
    <n v="0"/>
    <n v="0"/>
    <n v="0"/>
  </r>
  <r>
    <d v="1899-12-30T11:00:00"/>
    <x v="14"/>
    <s v="-"/>
    <s v="-"/>
    <s v="-"/>
    <s v="-"/>
    <s v="-"/>
    <s v="-"/>
    <s v="-"/>
    <e v="#VALUE!"/>
    <s v="-"/>
    <s v="-"/>
    <s v="-"/>
    <s v="-"/>
    <s v="-"/>
    <s v="-"/>
    <s v="-"/>
  </r>
  <r>
    <d v="1899-12-30T11:30:00"/>
    <x v="27"/>
    <n v="3740"/>
    <n v="3757"/>
    <n v="18"/>
    <n v="0"/>
    <n v="3"/>
    <n v="15"/>
    <n v="18"/>
    <n v="0"/>
    <n v="6"/>
    <n v="7"/>
    <n v="0"/>
    <n v="2"/>
    <n v="3"/>
    <n v="0"/>
    <n v="0"/>
  </r>
  <r>
    <d v="1899-12-30T12:00:00"/>
    <x v="29"/>
    <n v="3758"/>
    <n v="3770"/>
    <n v="13"/>
    <n v="0"/>
    <n v="2"/>
    <n v="11"/>
    <n v="13"/>
    <n v="9"/>
    <n v="16"/>
    <n v="0"/>
    <n v="0"/>
    <n v="5"/>
    <n v="1"/>
    <n v="0"/>
    <n v="0"/>
  </r>
  <r>
    <d v="1899-12-30T12:30:00"/>
    <x v="28"/>
    <n v="3771"/>
    <n v="3783"/>
    <n v="13"/>
    <n v="0"/>
    <n v="1"/>
    <n v="12"/>
    <n v="13"/>
    <n v="1"/>
    <n v="9"/>
    <n v="0"/>
    <n v="2"/>
    <n v="2"/>
    <n v="0"/>
    <n v="1"/>
    <n v="0"/>
  </r>
  <r>
    <d v="1899-12-30T12:30:00"/>
    <x v="33"/>
    <s v="-"/>
    <s v="-"/>
    <s v="-"/>
    <s v="-"/>
    <s v="-"/>
    <s v="-"/>
    <s v="-"/>
    <e v="#VALUE!"/>
    <s v="-"/>
    <s v="-"/>
    <s v="-"/>
    <s v="-"/>
    <s v="-"/>
    <s v="-"/>
    <s v="-"/>
  </r>
  <r>
    <d v="1899-12-30T01:00:00"/>
    <x v="34"/>
    <n v="3784"/>
    <n v="3804"/>
    <n v="18"/>
    <n v="2"/>
    <n v="3"/>
    <n v="13"/>
    <n v="16"/>
    <n v="-1"/>
    <n v="13"/>
    <n v="0"/>
    <n v="0"/>
    <n v="2"/>
    <n v="0"/>
    <n v="0"/>
    <n v="0"/>
  </r>
  <r>
    <d v="1899-12-30T01:30:00"/>
    <x v="32"/>
    <s v="-"/>
    <s v="-"/>
    <s v="-"/>
    <s v="."/>
    <s v="-"/>
    <s v="-"/>
    <s v="-"/>
    <e v="#VALUE!"/>
    <s v="-"/>
    <s v="-"/>
    <s v="-"/>
    <s v="-"/>
    <s v="-"/>
    <s v="-"/>
    <s v="-"/>
  </r>
  <r>
    <d v="1899-12-30T02:00:00"/>
    <x v="27"/>
    <n v="3805"/>
    <n v="3824"/>
    <n v="20"/>
    <n v="1"/>
    <n v="0"/>
    <n v="19"/>
    <n v="19"/>
    <n v="1"/>
    <n v="9"/>
    <n v="0"/>
    <n v="4"/>
    <n v="5"/>
    <n v="0"/>
    <n v="1"/>
    <n v="1"/>
  </r>
  <r>
    <d v="1899-12-30T02:30:00"/>
    <x v="19"/>
    <n v="3825"/>
    <n v="3839"/>
    <n v="15"/>
    <n v="0"/>
    <n v="1"/>
    <n v="14"/>
    <n v="15"/>
    <n v="1"/>
    <n v="7"/>
    <n v="0"/>
    <n v="3"/>
    <n v="3"/>
    <n v="1"/>
    <n v="1"/>
    <n v="1"/>
  </r>
  <r>
    <d v="1899-12-30T03:00:00"/>
    <x v="35"/>
    <n v="3840"/>
    <n v="3853"/>
    <n v="14"/>
    <n v="0"/>
    <n v="4"/>
    <n v="10"/>
    <n v="14"/>
    <n v="0"/>
    <n v="8"/>
    <n v="0"/>
    <n v="1"/>
    <n v="2"/>
    <n v="3"/>
    <n v="0"/>
    <n v="0"/>
  </r>
  <r>
    <d v="1899-12-30T04:00:00"/>
    <x v="32"/>
    <n v="3854"/>
    <n v="3870"/>
    <n v="17"/>
    <n v="3"/>
    <n v="2"/>
    <n v="12"/>
    <n v="14"/>
    <n v="0"/>
    <n v="6"/>
    <n v="0"/>
    <n v="3"/>
    <n v="5"/>
    <n v="0"/>
    <n v="0"/>
    <n v="0"/>
  </r>
  <r>
    <d v="1899-12-30T04:30:00"/>
    <x v="19"/>
    <n v="3871"/>
    <n v="3883"/>
    <n v="13"/>
    <n v="1"/>
    <n v="0"/>
    <n v="12"/>
    <n v="12"/>
    <n v="0"/>
    <n v="5"/>
    <n v="0"/>
    <n v="3"/>
    <n v="3"/>
    <n v="0"/>
    <n v="0"/>
    <n v="1"/>
  </r>
  <r>
    <d v="1899-12-30T11:00:00"/>
    <x v="36"/>
    <n v="3885"/>
    <n v="3897"/>
    <n v="13"/>
    <n v="0"/>
    <n v="3"/>
    <n v="10"/>
    <n v="13"/>
    <n v="0"/>
    <n v="8"/>
    <n v="0"/>
    <n v="1"/>
    <n v="2"/>
    <n v="2"/>
    <n v="0"/>
    <n v="0"/>
  </r>
  <r>
    <d v="1899-12-30T11:30:00"/>
    <x v="37"/>
    <n v="3898"/>
    <n v="3910"/>
    <n v="13"/>
    <n v="0"/>
    <n v="2"/>
    <n v="11"/>
    <n v="13"/>
    <n v="1"/>
    <n v="7"/>
    <n v="6"/>
    <n v="0"/>
    <n v="1"/>
    <n v="0"/>
    <n v="0"/>
    <n v="0"/>
  </r>
  <r>
    <d v="1899-12-30T11:45:00"/>
    <x v="6"/>
    <n v="3911"/>
    <n v="3924"/>
    <n v="14"/>
    <n v="0"/>
    <n v="2"/>
    <n v="12"/>
    <n v="14"/>
    <n v="2"/>
    <n v="7"/>
    <n v="0"/>
    <n v="0"/>
    <n v="5"/>
    <n v="2"/>
    <n v="1"/>
    <n v="1"/>
  </r>
  <r>
    <d v="1899-12-30T12:00:00"/>
    <x v="8"/>
    <n v="3925"/>
    <n v="3939"/>
    <n v="15"/>
    <n v="0"/>
    <n v="6"/>
    <n v="9"/>
    <n v="15"/>
    <n v="1"/>
    <n v="7"/>
    <n v="0"/>
    <n v="0"/>
    <n v="4"/>
    <n v="2"/>
    <n v="1"/>
    <n v="2"/>
  </r>
  <r>
    <d v="1899-12-30T01:00:00"/>
    <x v="38"/>
    <n v="3940"/>
    <n v="3951"/>
    <n v="12"/>
    <n v="0"/>
    <n v="2"/>
    <n v="10"/>
    <n v="12"/>
    <n v="1"/>
    <n v="8"/>
    <n v="0"/>
    <n v="3"/>
    <n v="1"/>
    <n v="1"/>
    <n v="0"/>
    <n v="0"/>
  </r>
  <r>
    <d v="1899-12-30T01:30:00"/>
    <x v="36"/>
    <n v="3952"/>
    <n v="3954"/>
    <n v="3"/>
    <n v="0"/>
    <n v="0"/>
    <n v="3"/>
    <n v="3"/>
    <n v="0"/>
    <n v="0"/>
    <n v="0"/>
    <n v="0"/>
    <n v="3"/>
    <n v="0"/>
    <n v="0"/>
    <n v="0"/>
  </r>
  <r>
    <d v="1899-12-30T02:00:00"/>
    <x v="37"/>
    <n v="3955"/>
    <n v="3965"/>
    <n v="11"/>
    <n v="0"/>
    <n v="1"/>
    <n v="10"/>
    <n v="11"/>
    <n v="1"/>
    <n v="4"/>
    <n v="0"/>
    <n v="1"/>
    <n v="5"/>
    <n v="1"/>
    <n v="1"/>
    <n v="0"/>
  </r>
  <r>
    <d v="1899-12-30T02:30:00"/>
    <x v="6"/>
    <n v="3966"/>
    <n v="3971"/>
    <n v="6"/>
    <n v="0"/>
    <n v="1"/>
    <n v="5"/>
    <n v="6"/>
    <n v="1"/>
    <n v="3"/>
    <n v="0"/>
    <n v="0"/>
    <n v="2"/>
    <n v="1"/>
    <n v="1"/>
    <n v="0"/>
  </r>
  <r>
    <d v="1899-12-30T03:00:00"/>
    <x v="8"/>
    <n v="3972"/>
    <n v="3981"/>
    <n v="10"/>
    <n v="0"/>
    <n v="0"/>
    <n v="10"/>
    <n v="10"/>
    <n v="0"/>
    <n v="2"/>
    <n v="0"/>
    <n v="2"/>
    <n v="6"/>
    <n v="0"/>
    <n v="0"/>
    <n v="0"/>
  </r>
  <r>
    <d v="1899-12-30T03:30:00"/>
    <x v="38"/>
    <n v="3982"/>
    <n v="3992"/>
    <n v="11"/>
    <n v="0"/>
    <n v="3"/>
    <n v="8"/>
    <n v="11"/>
    <n v="0"/>
    <n v="5"/>
    <n v="0"/>
    <n v="2"/>
    <n v="3"/>
    <n v="1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07361C-1B2C-49EE-A1DC-BB632754E514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43" firstHeaderRow="0" firstDataRow="1" firstDataCol="1"/>
  <pivotFields count="17">
    <pivotField showAll="0"/>
    <pivotField axis="axisRow" showAll="0">
      <items count="40">
        <item x="9"/>
        <item x="4"/>
        <item x="7"/>
        <item x="3"/>
        <item x="31"/>
        <item x="15"/>
        <item x="36"/>
        <item x="19"/>
        <item x="27"/>
        <item x="32"/>
        <item x="1"/>
        <item x="22"/>
        <item x="21"/>
        <item x="5"/>
        <item x="6"/>
        <item x="33"/>
        <item x="34"/>
        <item x="35"/>
        <item x="30"/>
        <item x="8"/>
        <item x="24"/>
        <item x="16"/>
        <item x="37"/>
        <item x="28"/>
        <item x="13"/>
        <item x="26"/>
        <item x="25"/>
        <item x="14"/>
        <item x="23"/>
        <item x="11"/>
        <item x="29"/>
        <item x="10"/>
        <item x="20"/>
        <item x="2"/>
        <item x="17"/>
        <item x="12"/>
        <item x="18"/>
        <item x="38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showAll="0"/>
    <pivotField showAll="0"/>
  </pivotFields>
  <rowFields count="1">
    <field x="1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BYPASS" fld="11" baseField="1" baseItem="10"/>
    <dataField name="Sum of NO SHOW" fld="12" baseField="1" baseItem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  <pageSetUpPr fitToPage="1"/>
  </sheetPr>
  <dimension ref="A1:AA63"/>
  <sheetViews>
    <sheetView workbookViewId="0">
      <selection activeCell="A11" sqref="A11:XFD58"/>
    </sheetView>
  </sheetViews>
  <sheetFormatPr defaultRowHeight="15"/>
  <cols>
    <col min="1" max="1" width="7.2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5" width="3.625" style="27" bestFit="1" customWidth="1"/>
  </cols>
  <sheetData>
    <row r="1" spans="1:27" s="14" customFormat="1" ht="82.5">
      <c r="A1" s="121" t="s">
        <v>171</v>
      </c>
      <c r="B1" s="122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8" t="s">
        <v>14</v>
      </c>
      <c r="S1" s="179"/>
      <c r="T1" s="179"/>
      <c r="U1" s="179"/>
      <c r="V1" s="180"/>
      <c r="W1" s="13" t="s">
        <v>15</v>
      </c>
      <c r="X1" s="13" t="s">
        <v>16</v>
      </c>
      <c r="Y1" s="13" t="s">
        <v>17</v>
      </c>
    </row>
    <row r="2" spans="1:27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1"/>
      <c r="S2" s="182"/>
      <c r="T2" s="182"/>
      <c r="U2" s="182"/>
      <c r="V2" s="183"/>
    </row>
    <row r="3" spans="1:27" s="42" customFormat="1" ht="26.25" customHeight="1">
      <c r="A3" s="28">
        <v>0.45833333333333331</v>
      </c>
      <c r="B3" s="126" t="s">
        <v>43</v>
      </c>
      <c r="C3" s="30">
        <v>3038</v>
      </c>
      <c r="D3" s="31">
        <v>3044</v>
      </c>
      <c r="E3" s="32">
        <f t="shared" ref="E3:E8" si="0">IF(ISBLANK(D3),0,(D3-C3+1))</f>
        <v>7</v>
      </c>
      <c r="F3" s="33">
        <v>2</v>
      </c>
      <c r="G3" s="33">
        <v>1</v>
      </c>
      <c r="H3" s="34">
        <f t="shared" ref="H3:H8" si="1">E3-G3-F3</f>
        <v>4</v>
      </c>
      <c r="I3" s="127">
        <f>4+1</f>
        <v>5</v>
      </c>
      <c r="J3" s="36">
        <f t="shared" ref="J3:J8" si="2">IF(ISBLANK(I3),-90,(-((I3)-SUM(L3:Q3,K3))))</f>
        <v>0</v>
      </c>
      <c r="K3" s="128">
        <v>1</v>
      </c>
      <c r="L3" s="38">
        <v>4</v>
      </c>
      <c r="M3" s="39">
        <v>0</v>
      </c>
      <c r="N3" s="96">
        <v>0</v>
      </c>
      <c r="O3" s="112">
        <v>0</v>
      </c>
      <c r="P3" s="38"/>
      <c r="Q3" s="40"/>
      <c r="R3" s="184" t="s">
        <v>151</v>
      </c>
      <c r="S3" s="185"/>
      <c r="T3" s="185"/>
      <c r="U3" s="185"/>
      <c r="V3" s="186"/>
      <c r="W3" s="39" t="s">
        <v>18</v>
      </c>
      <c r="X3" s="39"/>
      <c r="Y3" s="39"/>
    </row>
    <row r="4" spans="1:27" s="42" customFormat="1" ht="26.25" customHeight="1">
      <c r="A4" s="28">
        <v>0.5</v>
      </c>
      <c r="B4" s="126" t="s">
        <v>48</v>
      </c>
      <c r="C4" s="30">
        <v>3059</v>
      </c>
      <c r="D4" s="31">
        <v>3065</v>
      </c>
      <c r="E4" s="32">
        <f t="shared" si="0"/>
        <v>7</v>
      </c>
      <c r="F4" s="33">
        <v>0</v>
      </c>
      <c r="G4" s="33">
        <v>0</v>
      </c>
      <c r="H4" s="34">
        <f t="shared" si="1"/>
        <v>7</v>
      </c>
      <c r="I4" s="127">
        <f>7+0</f>
        <v>7</v>
      </c>
      <c r="J4" s="36">
        <f t="shared" si="2"/>
        <v>0</v>
      </c>
      <c r="K4" s="128">
        <v>2</v>
      </c>
      <c r="L4" s="38">
        <v>4</v>
      </c>
      <c r="M4" s="39">
        <v>0</v>
      </c>
      <c r="N4" s="96">
        <v>1</v>
      </c>
      <c r="O4" s="112">
        <v>0</v>
      </c>
      <c r="P4" s="38"/>
      <c r="Q4" s="40"/>
      <c r="R4" s="187"/>
      <c r="S4" s="188"/>
      <c r="T4" s="188"/>
      <c r="U4" s="188"/>
      <c r="V4" s="189"/>
      <c r="W4" s="39" t="s">
        <v>18</v>
      </c>
      <c r="X4" s="39"/>
      <c r="Y4" s="39"/>
    </row>
    <row r="5" spans="1:27" s="42" customFormat="1" ht="26.25" customHeight="1">
      <c r="A5" s="28">
        <v>0.10416666666666667</v>
      </c>
      <c r="B5" s="126" t="s">
        <v>124</v>
      </c>
      <c r="C5" s="30">
        <v>3114</v>
      </c>
      <c r="D5" s="31">
        <v>3126</v>
      </c>
      <c r="E5" s="32">
        <f t="shared" si="0"/>
        <v>13</v>
      </c>
      <c r="F5" s="33">
        <v>0</v>
      </c>
      <c r="G5" s="33">
        <v>0</v>
      </c>
      <c r="H5" s="34">
        <f t="shared" si="1"/>
        <v>13</v>
      </c>
      <c r="I5" s="127">
        <f>12+0</f>
        <v>12</v>
      </c>
      <c r="J5" s="36">
        <f t="shared" si="2"/>
        <v>0</v>
      </c>
      <c r="K5" s="128">
        <v>3</v>
      </c>
      <c r="L5" s="38">
        <v>7</v>
      </c>
      <c r="M5" s="39">
        <v>0</v>
      </c>
      <c r="N5" s="96">
        <v>2</v>
      </c>
      <c r="O5" s="112">
        <v>0</v>
      </c>
      <c r="P5" s="38"/>
      <c r="Q5" s="40"/>
      <c r="R5" s="190" t="s">
        <v>157</v>
      </c>
      <c r="S5" s="191"/>
      <c r="T5" s="191"/>
      <c r="U5" s="191"/>
      <c r="V5" s="192"/>
      <c r="W5" s="39" t="s">
        <v>18</v>
      </c>
      <c r="X5" s="39"/>
      <c r="Y5" s="39"/>
    </row>
    <row r="6" spans="1:27" s="42" customFormat="1" ht="26.25" customHeight="1">
      <c r="A6" s="28">
        <v>0.41666666666666669</v>
      </c>
      <c r="B6" s="139" t="s">
        <v>109</v>
      </c>
      <c r="C6" s="30">
        <v>3164</v>
      </c>
      <c r="D6" s="31">
        <v>3172</v>
      </c>
      <c r="E6" s="32">
        <f t="shared" si="0"/>
        <v>9</v>
      </c>
      <c r="F6" s="33">
        <v>1</v>
      </c>
      <c r="G6" s="33">
        <v>3</v>
      </c>
      <c r="H6" s="34">
        <f t="shared" si="1"/>
        <v>5</v>
      </c>
      <c r="I6" s="127">
        <f>5+3</f>
        <v>8</v>
      </c>
      <c r="J6" s="36">
        <f t="shared" si="2"/>
        <v>0</v>
      </c>
      <c r="K6" s="137">
        <v>1</v>
      </c>
      <c r="L6" s="138">
        <v>7</v>
      </c>
      <c r="M6" s="39">
        <v>0</v>
      </c>
      <c r="N6" s="96">
        <v>0</v>
      </c>
      <c r="O6" s="112">
        <v>0</v>
      </c>
      <c r="P6" s="38"/>
      <c r="Q6" s="40"/>
      <c r="R6" s="175" t="s">
        <v>135</v>
      </c>
      <c r="S6" s="176"/>
      <c r="T6" s="176"/>
      <c r="U6" s="176"/>
      <c r="V6" s="177"/>
      <c r="W6" s="39" t="s">
        <v>18</v>
      </c>
      <c r="X6" s="39"/>
      <c r="Y6" s="39"/>
    </row>
    <row r="7" spans="1:27" s="42" customFormat="1" ht="26.25" customHeight="1">
      <c r="A7" s="28">
        <v>4.1666666666666664E-2</v>
      </c>
      <c r="B7" s="139" t="s">
        <v>137</v>
      </c>
      <c r="C7" s="30">
        <v>3225</v>
      </c>
      <c r="D7" s="31">
        <v>3228</v>
      </c>
      <c r="E7" s="32">
        <f t="shared" si="0"/>
        <v>4</v>
      </c>
      <c r="F7" s="33">
        <v>0</v>
      </c>
      <c r="G7" s="33">
        <v>0</v>
      </c>
      <c r="H7" s="34">
        <f t="shared" si="1"/>
        <v>4</v>
      </c>
      <c r="I7" s="127">
        <f>4+0</f>
        <v>4</v>
      </c>
      <c r="J7" s="36">
        <f t="shared" si="2"/>
        <v>0</v>
      </c>
      <c r="K7" s="137">
        <v>0</v>
      </c>
      <c r="L7" s="138">
        <v>4</v>
      </c>
      <c r="M7" s="39">
        <v>0</v>
      </c>
      <c r="N7" s="96">
        <v>0</v>
      </c>
      <c r="O7" s="112">
        <v>0</v>
      </c>
      <c r="P7" s="38"/>
      <c r="Q7" s="40"/>
      <c r="R7" s="169"/>
      <c r="S7" s="170"/>
      <c r="T7" s="170"/>
      <c r="U7" s="170"/>
      <c r="V7" s="171"/>
      <c r="W7" s="39" t="s">
        <v>18</v>
      </c>
      <c r="X7" s="39"/>
      <c r="Y7" s="39"/>
    </row>
    <row r="8" spans="1:27" s="42" customFormat="1" ht="26.25" customHeight="1">
      <c r="A8" s="28">
        <v>0.16666666666666666</v>
      </c>
      <c r="B8" s="126" t="s">
        <v>124</v>
      </c>
      <c r="C8" s="30">
        <v>3471</v>
      </c>
      <c r="D8" s="31">
        <v>3481</v>
      </c>
      <c r="E8" s="32">
        <f t="shared" si="0"/>
        <v>11</v>
      </c>
      <c r="F8" s="33">
        <v>0</v>
      </c>
      <c r="G8" s="33">
        <v>1</v>
      </c>
      <c r="H8" s="34">
        <f t="shared" si="1"/>
        <v>10</v>
      </c>
      <c r="I8" s="127">
        <f>10+1</f>
        <v>11</v>
      </c>
      <c r="J8" s="36">
        <f t="shared" si="2"/>
        <v>0</v>
      </c>
      <c r="K8" s="137">
        <v>3</v>
      </c>
      <c r="L8" s="138">
        <v>6</v>
      </c>
      <c r="M8" s="39">
        <v>0</v>
      </c>
      <c r="N8" s="96">
        <v>1</v>
      </c>
      <c r="O8" s="112">
        <v>1</v>
      </c>
      <c r="P8" s="38"/>
      <c r="Q8" s="40"/>
      <c r="R8" s="172">
        <v>0</v>
      </c>
      <c r="S8" s="173"/>
      <c r="T8" s="173"/>
      <c r="U8" s="173"/>
      <c r="V8" s="173"/>
      <c r="W8" s="39" t="s">
        <v>18</v>
      </c>
      <c r="X8" s="39"/>
      <c r="Y8" s="39"/>
    </row>
    <row r="9" spans="1:27" s="42" customFormat="1" ht="26.25" customHeight="1">
      <c r="A9" s="28">
        <v>0.47916666666666669</v>
      </c>
      <c r="B9" s="29" t="s">
        <v>79</v>
      </c>
      <c r="C9" s="30">
        <v>3740</v>
      </c>
      <c r="D9" s="31">
        <v>3757</v>
      </c>
      <c r="E9" s="32">
        <v>18</v>
      </c>
      <c r="F9" s="33">
        <v>0</v>
      </c>
      <c r="G9" s="33">
        <v>3</v>
      </c>
      <c r="H9" s="34">
        <v>15</v>
      </c>
      <c r="I9" s="35">
        <v>18</v>
      </c>
      <c r="J9" s="36">
        <v>0</v>
      </c>
      <c r="K9" s="37">
        <v>6</v>
      </c>
      <c r="L9" s="39">
        <v>7</v>
      </c>
      <c r="M9" s="39">
        <v>0</v>
      </c>
      <c r="N9" s="96">
        <v>2</v>
      </c>
      <c r="O9" s="112">
        <v>3</v>
      </c>
      <c r="P9" s="38">
        <v>0</v>
      </c>
      <c r="Q9" s="40">
        <v>0</v>
      </c>
      <c r="R9" s="169"/>
      <c r="S9" s="170"/>
      <c r="T9" s="170"/>
      <c r="U9" s="170"/>
      <c r="V9" s="174"/>
      <c r="W9" s="39" t="s">
        <v>18</v>
      </c>
      <c r="X9" s="39">
        <f>3+0</f>
        <v>3</v>
      </c>
      <c r="Y9" s="39">
        <f>4+0</f>
        <v>4</v>
      </c>
      <c r="Z9" s="134">
        <f t="shared" ref="Z9" si="3">X9+Y9</f>
        <v>7</v>
      </c>
      <c r="AA9" s="42" t="s">
        <v>102</v>
      </c>
    </row>
    <row r="10" spans="1:27" s="42" customFormat="1" ht="26.25" customHeight="1">
      <c r="A10" s="28">
        <v>0.47916666666666669</v>
      </c>
      <c r="B10" s="29" t="s">
        <v>67</v>
      </c>
      <c r="C10" s="30">
        <v>3898</v>
      </c>
      <c r="D10" s="31">
        <v>3910</v>
      </c>
      <c r="E10" s="32">
        <v>13</v>
      </c>
      <c r="F10" s="33">
        <v>0</v>
      </c>
      <c r="G10" s="33">
        <v>2</v>
      </c>
      <c r="H10" s="34">
        <v>11</v>
      </c>
      <c r="I10" s="35">
        <v>13</v>
      </c>
      <c r="J10" s="36">
        <f t="shared" ref="J10" si="4">IF(ISBLANK(I10),-90,(-((I10)-(SUM(L10:Q10,K10)))))</f>
        <v>1</v>
      </c>
      <c r="K10" s="37">
        <v>7</v>
      </c>
      <c r="L10" s="38">
        <v>6</v>
      </c>
      <c r="M10" s="39">
        <v>0</v>
      </c>
      <c r="N10" s="96">
        <v>1</v>
      </c>
      <c r="O10" s="112">
        <v>0</v>
      </c>
      <c r="P10" s="38">
        <v>0</v>
      </c>
      <c r="Q10" s="40">
        <v>0</v>
      </c>
      <c r="R10" s="157" t="s">
        <v>69</v>
      </c>
      <c r="S10" s="158"/>
      <c r="T10" s="158"/>
      <c r="U10" s="158"/>
      <c r="V10" s="159"/>
      <c r="W10" s="39" t="s">
        <v>18</v>
      </c>
      <c r="X10" s="39"/>
      <c r="Y10" s="39"/>
    </row>
    <row r="11" spans="1:27" s="42" customFormat="1" ht="26.25" hidden="1" customHeight="1">
      <c r="A11" s="28"/>
      <c r="B11" s="29"/>
      <c r="C11" s="30"/>
      <c r="D11" s="31"/>
      <c r="E11" s="32">
        <f t="shared" ref="E11:E57" si="5">IF(ISBLANK(D11),0,(D11-C11+1))</f>
        <v>0</v>
      </c>
      <c r="F11" s="33"/>
      <c r="G11" s="33"/>
      <c r="H11" s="34">
        <f t="shared" ref="H11:H17" si="6">E11-G11-F11</f>
        <v>0</v>
      </c>
      <c r="I11" s="35"/>
      <c r="J11" s="36">
        <f t="shared" ref="J11:J32" si="7">IF(ISBLANK(I11),-90,(I11-SUM(L11:Q11,K11)))</f>
        <v>-90</v>
      </c>
      <c r="K11" s="37"/>
      <c r="L11" s="38"/>
      <c r="M11" s="39"/>
      <c r="N11" s="96"/>
      <c r="O11" s="112"/>
      <c r="P11" s="38"/>
      <c r="Q11" s="40"/>
      <c r="R11" s="157"/>
      <c r="S11" s="158"/>
      <c r="T11" s="158"/>
      <c r="U11" s="158"/>
      <c r="V11" s="159"/>
      <c r="W11" s="41" t="s">
        <v>18</v>
      </c>
      <c r="X11" s="41"/>
      <c r="Y11" s="41"/>
    </row>
    <row r="12" spans="1:27" s="42" customFormat="1" ht="26.25" hidden="1" customHeight="1">
      <c r="A12" s="28"/>
      <c r="B12" s="29"/>
      <c r="C12" s="30"/>
      <c r="D12" s="31"/>
      <c r="E12" s="32">
        <f t="shared" si="5"/>
        <v>0</v>
      </c>
      <c r="F12" s="33"/>
      <c r="G12" s="33"/>
      <c r="H12" s="34">
        <f t="shared" si="6"/>
        <v>0</v>
      </c>
      <c r="I12" s="35"/>
      <c r="J12" s="36">
        <f t="shared" si="7"/>
        <v>-90</v>
      </c>
      <c r="K12" s="37"/>
      <c r="L12" s="38"/>
      <c r="M12" s="39"/>
      <c r="N12" s="96"/>
      <c r="O12" s="112"/>
      <c r="P12" s="38"/>
      <c r="Q12" s="40"/>
      <c r="R12" s="157"/>
      <c r="S12" s="158"/>
      <c r="T12" s="158"/>
      <c r="U12" s="158"/>
      <c r="V12" s="159"/>
      <c r="W12" s="41" t="s">
        <v>18</v>
      </c>
      <c r="X12" s="41"/>
      <c r="Y12" s="41"/>
    </row>
    <row r="13" spans="1:27" s="42" customFormat="1" ht="26.25" hidden="1" customHeight="1">
      <c r="A13" s="28"/>
      <c r="B13" s="29"/>
      <c r="C13" s="30"/>
      <c r="D13" s="31"/>
      <c r="E13" s="32">
        <f t="shared" si="5"/>
        <v>0</v>
      </c>
      <c r="F13" s="33"/>
      <c r="G13" s="33"/>
      <c r="H13" s="34">
        <f t="shared" si="6"/>
        <v>0</v>
      </c>
      <c r="I13" s="35"/>
      <c r="J13" s="36">
        <f t="shared" si="7"/>
        <v>-90</v>
      </c>
      <c r="K13" s="37"/>
      <c r="L13" s="38"/>
      <c r="M13" s="39"/>
      <c r="N13" s="96"/>
      <c r="O13" s="112"/>
      <c r="P13" s="38"/>
      <c r="Q13" s="40"/>
      <c r="R13" s="157"/>
      <c r="S13" s="158"/>
      <c r="T13" s="158"/>
      <c r="U13" s="158"/>
      <c r="V13" s="159"/>
      <c r="W13" s="41" t="s">
        <v>18</v>
      </c>
      <c r="X13" s="41"/>
      <c r="Y13" s="41"/>
    </row>
    <row r="14" spans="1:27" s="42" customFormat="1" ht="26.25" hidden="1" customHeight="1">
      <c r="A14" s="28"/>
      <c r="B14" s="29"/>
      <c r="C14" s="30"/>
      <c r="D14" s="31"/>
      <c r="E14" s="32">
        <f t="shared" si="5"/>
        <v>0</v>
      </c>
      <c r="F14" s="33"/>
      <c r="G14" s="33"/>
      <c r="H14" s="34">
        <f t="shared" si="6"/>
        <v>0</v>
      </c>
      <c r="I14" s="35"/>
      <c r="J14" s="36">
        <f t="shared" si="7"/>
        <v>-90</v>
      </c>
      <c r="K14" s="37"/>
      <c r="L14" s="38"/>
      <c r="M14" s="39"/>
      <c r="N14" s="96"/>
      <c r="O14" s="112"/>
      <c r="P14" s="38"/>
      <c r="Q14" s="40"/>
      <c r="R14" s="157"/>
      <c r="S14" s="158"/>
      <c r="T14" s="158"/>
      <c r="U14" s="158"/>
      <c r="V14" s="159"/>
      <c r="W14" s="41" t="s">
        <v>18</v>
      </c>
      <c r="X14" s="41"/>
      <c r="Y14" s="41"/>
    </row>
    <row r="15" spans="1:27" s="42" customFormat="1" ht="26.25" hidden="1" customHeight="1">
      <c r="A15" s="28"/>
      <c r="B15" s="29"/>
      <c r="C15" s="30"/>
      <c r="D15" s="31"/>
      <c r="E15" s="32">
        <f t="shared" si="5"/>
        <v>0</v>
      </c>
      <c r="F15" s="33"/>
      <c r="G15" s="33"/>
      <c r="H15" s="34">
        <f t="shared" si="6"/>
        <v>0</v>
      </c>
      <c r="I15" s="35"/>
      <c r="J15" s="36">
        <f t="shared" si="7"/>
        <v>-90</v>
      </c>
      <c r="K15" s="37"/>
      <c r="L15" s="38"/>
      <c r="M15" s="39"/>
      <c r="N15" s="96"/>
      <c r="O15" s="112"/>
      <c r="P15" s="38"/>
      <c r="Q15" s="40"/>
      <c r="R15" s="157"/>
      <c r="S15" s="158"/>
      <c r="T15" s="158"/>
      <c r="U15" s="158"/>
      <c r="V15" s="159"/>
      <c r="W15" s="41" t="s">
        <v>18</v>
      </c>
      <c r="X15" s="41"/>
      <c r="Y15" s="41"/>
    </row>
    <row r="16" spans="1:27" s="42" customFormat="1" ht="26.25" hidden="1" customHeight="1">
      <c r="A16" s="28"/>
      <c r="B16" s="29"/>
      <c r="C16" s="30"/>
      <c r="D16" s="31"/>
      <c r="E16" s="32">
        <f t="shared" si="5"/>
        <v>0</v>
      </c>
      <c r="F16" s="33"/>
      <c r="G16" s="33"/>
      <c r="H16" s="34">
        <f t="shared" si="6"/>
        <v>0</v>
      </c>
      <c r="I16" s="35"/>
      <c r="J16" s="36">
        <f t="shared" si="7"/>
        <v>-90</v>
      </c>
      <c r="K16" s="37"/>
      <c r="L16" s="38"/>
      <c r="M16" s="39"/>
      <c r="N16" s="96"/>
      <c r="O16" s="112"/>
      <c r="P16" s="38"/>
      <c r="Q16" s="40"/>
      <c r="R16" s="157"/>
      <c r="S16" s="158"/>
      <c r="T16" s="158"/>
      <c r="U16" s="158"/>
      <c r="V16" s="159"/>
      <c r="W16" s="41" t="s">
        <v>18</v>
      </c>
      <c r="X16" s="41"/>
      <c r="Y16" s="41"/>
    </row>
    <row r="17" spans="1:25" s="42" customFormat="1" ht="26.25" hidden="1" customHeight="1">
      <c r="A17" s="28"/>
      <c r="B17" s="29"/>
      <c r="C17" s="30"/>
      <c r="D17" s="31"/>
      <c r="E17" s="32">
        <f t="shared" si="5"/>
        <v>0</v>
      </c>
      <c r="F17" s="33"/>
      <c r="G17" s="33"/>
      <c r="H17" s="34">
        <f t="shared" si="6"/>
        <v>0</v>
      </c>
      <c r="I17" s="35"/>
      <c r="J17" s="36">
        <f t="shared" si="7"/>
        <v>-90</v>
      </c>
      <c r="K17" s="37"/>
      <c r="L17" s="38"/>
      <c r="M17" s="39"/>
      <c r="N17" s="96"/>
      <c r="O17" s="112"/>
      <c r="P17" s="38"/>
      <c r="Q17" s="40"/>
      <c r="R17" s="157"/>
      <c r="S17" s="158"/>
      <c r="T17" s="158"/>
      <c r="U17" s="158"/>
      <c r="V17" s="159"/>
      <c r="W17" s="41" t="s">
        <v>18</v>
      </c>
      <c r="X17" s="41"/>
      <c r="Y17" s="41"/>
    </row>
    <row r="18" spans="1:25" s="42" customFormat="1" ht="26.25" hidden="1" customHeight="1">
      <c r="A18" s="28"/>
      <c r="B18" s="29"/>
      <c r="C18" s="30"/>
      <c r="D18" s="31"/>
      <c r="E18" s="32">
        <f t="shared" si="5"/>
        <v>0</v>
      </c>
      <c r="F18" s="33"/>
      <c r="G18" s="33"/>
      <c r="H18" s="34">
        <f>E18-G18-F18</f>
        <v>0</v>
      </c>
      <c r="I18" s="35"/>
      <c r="J18" s="36">
        <f t="shared" si="7"/>
        <v>-90</v>
      </c>
      <c r="K18" s="37"/>
      <c r="L18" s="38"/>
      <c r="M18" s="39"/>
      <c r="N18" s="96"/>
      <c r="O18" s="112"/>
      <c r="P18" s="38"/>
      <c r="Q18" s="40"/>
      <c r="R18" s="157"/>
      <c r="S18" s="158"/>
      <c r="T18" s="158"/>
      <c r="U18" s="158"/>
      <c r="V18" s="159"/>
      <c r="W18" s="41" t="s">
        <v>18</v>
      </c>
      <c r="X18" s="41"/>
      <c r="Y18" s="41"/>
    </row>
    <row r="19" spans="1:25" s="42" customFormat="1" ht="26.25" hidden="1" customHeight="1">
      <c r="A19" s="28"/>
      <c r="B19" s="29"/>
      <c r="C19" s="30"/>
      <c r="D19" s="31"/>
      <c r="E19" s="32">
        <f t="shared" si="5"/>
        <v>0</v>
      </c>
      <c r="F19" s="33"/>
      <c r="G19" s="33"/>
      <c r="H19" s="34">
        <f t="shared" ref="H19:H24" si="8">E19-G19-F19</f>
        <v>0</v>
      </c>
      <c r="I19" s="35"/>
      <c r="J19" s="36">
        <f t="shared" si="7"/>
        <v>-90</v>
      </c>
      <c r="K19" s="37"/>
      <c r="L19" s="38"/>
      <c r="M19" s="39"/>
      <c r="N19" s="96"/>
      <c r="O19" s="112"/>
      <c r="P19" s="38"/>
      <c r="Q19" s="40"/>
      <c r="R19" s="157"/>
      <c r="S19" s="158"/>
      <c r="T19" s="158"/>
      <c r="U19" s="158"/>
      <c r="V19" s="159"/>
      <c r="W19" s="41" t="s">
        <v>18</v>
      </c>
      <c r="X19" s="41"/>
      <c r="Y19" s="41"/>
    </row>
    <row r="20" spans="1:25" s="42" customFormat="1" ht="26.25" hidden="1" customHeight="1">
      <c r="A20" s="28"/>
      <c r="B20" s="29"/>
      <c r="C20" s="30"/>
      <c r="D20" s="31"/>
      <c r="E20" s="32">
        <f t="shared" si="5"/>
        <v>0</v>
      </c>
      <c r="F20" s="33"/>
      <c r="G20" s="33"/>
      <c r="H20" s="34">
        <f t="shared" si="8"/>
        <v>0</v>
      </c>
      <c r="I20" s="35"/>
      <c r="J20" s="36">
        <f t="shared" si="7"/>
        <v>-90</v>
      </c>
      <c r="K20" s="37"/>
      <c r="L20" s="38"/>
      <c r="M20" s="39"/>
      <c r="N20" s="96"/>
      <c r="O20" s="112"/>
      <c r="P20" s="38"/>
      <c r="Q20" s="40"/>
      <c r="R20" s="157"/>
      <c r="S20" s="158"/>
      <c r="T20" s="158"/>
      <c r="U20" s="158"/>
      <c r="V20" s="159"/>
      <c r="W20" s="41" t="s">
        <v>18</v>
      </c>
      <c r="X20" s="41"/>
      <c r="Y20" s="41"/>
    </row>
    <row r="21" spans="1:25" s="42" customFormat="1" ht="26.25" hidden="1" customHeight="1">
      <c r="A21" s="28"/>
      <c r="B21" s="29"/>
      <c r="C21" s="30"/>
      <c r="D21" s="31"/>
      <c r="E21" s="32">
        <f t="shared" si="5"/>
        <v>0</v>
      </c>
      <c r="F21" s="33"/>
      <c r="G21" s="33"/>
      <c r="H21" s="34">
        <f t="shared" si="8"/>
        <v>0</v>
      </c>
      <c r="I21" s="35"/>
      <c r="J21" s="36">
        <f t="shared" si="7"/>
        <v>-90</v>
      </c>
      <c r="K21" s="37"/>
      <c r="L21" s="38"/>
      <c r="M21" s="39"/>
      <c r="N21" s="96"/>
      <c r="O21" s="112"/>
      <c r="P21" s="38"/>
      <c r="Q21" s="40"/>
      <c r="R21" s="157"/>
      <c r="S21" s="158"/>
      <c r="T21" s="158"/>
      <c r="U21" s="158"/>
      <c r="V21" s="159"/>
      <c r="W21" s="41" t="s">
        <v>18</v>
      </c>
      <c r="X21" s="41"/>
      <c r="Y21" s="41"/>
    </row>
    <row r="22" spans="1:25" s="42" customFormat="1" ht="26.25" hidden="1" customHeight="1">
      <c r="A22" s="28"/>
      <c r="B22" s="29"/>
      <c r="C22" s="30"/>
      <c r="D22" s="31"/>
      <c r="E22" s="32">
        <f t="shared" si="5"/>
        <v>0</v>
      </c>
      <c r="F22" s="33"/>
      <c r="G22" s="33"/>
      <c r="H22" s="34">
        <f t="shared" si="8"/>
        <v>0</v>
      </c>
      <c r="I22" s="35"/>
      <c r="J22" s="36">
        <f t="shared" si="7"/>
        <v>-90</v>
      </c>
      <c r="K22" s="37"/>
      <c r="L22" s="38"/>
      <c r="M22" s="39"/>
      <c r="N22" s="96"/>
      <c r="O22" s="112"/>
      <c r="P22" s="38"/>
      <c r="Q22" s="40"/>
      <c r="R22" s="157"/>
      <c r="S22" s="158"/>
      <c r="T22" s="158"/>
      <c r="U22" s="158"/>
      <c r="V22" s="159"/>
      <c r="W22" s="41" t="s">
        <v>18</v>
      </c>
      <c r="X22" s="41"/>
      <c r="Y22" s="41"/>
    </row>
    <row r="23" spans="1:25" s="42" customFormat="1" ht="26.25" hidden="1" customHeight="1">
      <c r="A23" s="28"/>
      <c r="B23" s="29"/>
      <c r="C23" s="30"/>
      <c r="D23" s="31"/>
      <c r="E23" s="32">
        <f t="shared" si="5"/>
        <v>0</v>
      </c>
      <c r="F23" s="33"/>
      <c r="G23" s="33"/>
      <c r="H23" s="34">
        <f t="shared" si="8"/>
        <v>0</v>
      </c>
      <c r="I23" s="35"/>
      <c r="J23" s="36">
        <f t="shared" si="7"/>
        <v>-90</v>
      </c>
      <c r="K23" s="37"/>
      <c r="L23" s="38"/>
      <c r="M23" s="39"/>
      <c r="N23" s="96"/>
      <c r="O23" s="112"/>
      <c r="P23" s="38"/>
      <c r="Q23" s="40"/>
      <c r="R23" s="157"/>
      <c r="S23" s="158"/>
      <c r="T23" s="158"/>
      <c r="U23" s="158"/>
      <c r="V23" s="159"/>
      <c r="W23" s="41" t="s">
        <v>18</v>
      </c>
      <c r="X23" s="41"/>
      <c r="Y23" s="41"/>
    </row>
    <row r="24" spans="1:25" s="42" customFormat="1" ht="26.25" hidden="1" customHeight="1">
      <c r="A24" s="28"/>
      <c r="B24" s="29"/>
      <c r="C24" s="30"/>
      <c r="D24" s="31"/>
      <c r="E24" s="32">
        <f t="shared" si="5"/>
        <v>0</v>
      </c>
      <c r="F24" s="33"/>
      <c r="G24" s="33"/>
      <c r="H24" s="34">
        <f t="shared" si="8"/>
        <v>0</v>
      </c>
      <c r="I24" s="35"/>
      <c r="J24" s="36">
        <f t="shared" si="7"/>
        <v>-90</v>
      </c>
      <c r="K24" s="37"/>
      <c r="L24" s="38"/>
      <c r="M24" s="39"/>
      <c r="N24" s="96"/>
      <c r="O24" s="112"/>
      <c r="P24" s="38"/>
      <c r="Q24" s="40"/>
      <c r="R24" s="157"/>
      <c r="S24" s="158"/>
      <c r="T24" s="158"/>
      <c r="U24" s="158"/>
      <c r="V24" s="159"/>
      <c r="W24" s="41" t="s">
        <v>18</v>
      </c>
      <c r="X24" s="41"/>
      <c r="Y24" s="41"/>
    </row>
    <row r="25" spans="1:25" s="42" customFormat="1" ht="26.25" hidden="1" customHeight="1">
      <c r="A25" s="28"/>
      <c r="B25" s="29"/>
      <c r="C25" s="30"/>
      <c r="D25" s="31"/>
      <c r="E25" s="32">
        <f t="shared" si="5"/>
        <v>0</v>
      </c>
      <c r="F25" s="33"/>
      <c r="G25" s="33"/>
      <c r="H25" s="34">
        <f>E25-G25-F25</f>
        <v>0</v>
      </c>
      <c r="I25" s="35"/>
      <c r="J25" s="36">
        <f t="shared" si="7"/>
        <v>-90</v>
      </c>
      <c r="K25" s="37"/>
      <c r="L25" s="38"/>
      <c r="M25" s="39"/>
      <c r="N25" s="96"/>
      <c r="O25" s="112"/>
      <c r="P25" s="38"/>
      <c r="Q25" s="40"/>
      <c r="R25" s="157"/>
      <c r="S25" s="158"/>
      <c r="T25" s="158"/>
      <c r="U25" s="158"/>
      <c r="V25" s="159"/>
      <c r="W25" s="41" t="s">
        <v>18</v>
      </c>
      <c r="X25" s="41"/>
      <c r="Y25" s="41"/>
    </row>
    <row r="26" spans="1:25" s="42" customFormat="1" ht="26.25" hidden="1" customHeight="1">
      <c r="A26" s="28"/>
      <c r="B26" s="29"/>
      <c r="C26" s="30"/>
      <c r="D26" s="31"/>
      <c r="E26" s="32">
        <f t="shared" si="5"/>
        <v>0</v>
      </c>
      <c r="F26" s="33"/>
      <c r="G26" s="33"/>
      <c r="H26" s="34">
        <f t="shared" ref="H26:H32" si="9">E26-G26-F26</f>
        <v>0</v>
      </c>
      <c r="I26" s="35"/>
      <c r="J26" s="36">
        <f t="shared" si="7"/>
        <v>-90</v>
      </c>
      <c r="K26" s="37"/>
      <c r="L26" s="38"/>
      <c r="M26" s="39"/>
      <c r="N26" s="96"/>
      <c r="O26" s="112"/>
      <c r="P26" s="38"/>
      <c r="Q26" s="40"/>
      <c r="R26" s="157"/>
      <c r="S26" s="158"/>
      <c r="T26" s="158"/>
      <c r="U26" s="158"/>
      <c r="V26" s="159"/>
      <c r="W26" s="41" t="s">
        <v>18</v>
      </c>
      <c r="X26" s="41"/>
      <c r="Y26" s="41"/>
    </row>
    <row r="27" spans="1:25" s="42" customFormat="1" ht="26.25" hidden="1" customHeight="1">
      <c r="A27" s="28"/>
      <c r="B27" s="29"/>
      <c r="C27" s="30"/>
      <c r="D27" s="31"/>
      <c r="E27" s="32">
        <f t="shared" si="5"/>
        <v>0</v>
      </c>
      <c r="F27" s="33"/>
      <c r="G27" s="33"/>
      <c r="H27" s="34">
        <f t="shared" si="9"/>
        <v>0</v>
      </c>
      <c r="I27" s="35"/>
      <c r="J27" s="36">
        <f t="shared" si="7"/>
        <v>-90</v>
      </c>
      <c r="K27" s="37"/>
      <c r="L27" s="38"/>
      <c r="M27" s="39"/>
      <c r="N27" s="96"/>
      <c r="O27" s="112"/>
      <c r="P27" s="38"/>
      <c r="Q27" s="40"/>
      <c r="R27" s="157"/>
      <c r="S27" s="158"/>
      <c r="T27" s="158"/>
      <c r="U27" s="158"/>
      <c r="V27" s="159"/>
      <c r="W27" s="41" t="s">
        <v>18</v>
      </c>
      <c r="X27" s="41"/>
      <c r="Y27" s="41"/>
    </row>
    <row r="28" spans="1:25" s="42" customFormat="1" ht="26.25" hidden="1" customHeight="1">
      <c r="A28" s="28"/>
      <c r="B28" s="29"/>
      <c r="C28" s="30"/>
      <c r="D28" s="31"/>
      <c r="E28" s="32">
        <f t="shared" si="5"/>
        <v>0</v>
      </c>
      <c r="F28" s="33"/>
      <c r="G28" s="33"/>
      <c r="H28" s="34">
        <f t="shared" si="9"/>
        <v>0</v>
      </c>
      <c r="I28" s="35"/>
      <c r="J28" s="36">
        <f t="shared" si="7"/>
        <v>-90</v>
      </c>
      <c r="K28" s="37"/>
      <c r="L28" s="38"/>
      <c r="M28" s="39"/>
      <c r="N28" s="96"/>
      <c r="O28" s="112"/>
      <c r="P28" s="38"/>
      <c r="Q28" s="40"/>
      <c r="R28" s="157"/>
      <c r="S28" s="158"/>
      <c r="T28" s="158"/>
      <c r="U28" s="158"/>
      <c r="V28" s="159"/>
      <c r="W28" s="41" t="s">
        <v>18</v>
      </c>
      <c r="X28" s="41"/>
      <c r="Y28" s="41"/>
    </row>
    <row r="29" spans="1:25" s="42" customFormat="1" ht="26.25" hidden="1" customHeight="1">
      <c r="A29" s="28"/>
      <c r="B29" s="29"/>
      <c r="C29" s="30"/>
      <c r="D29" s="31"/>
      <c r="E29" s="32">
        <f t="shared" si="5"/>
        <v>0</v>
      </c>
      <c r="F29" s="33"/>
      <c r="G29" s="33"/>
      <c r="H29" s="34">
        <f t="shared" si="9"/>
        <v>0</v>
      </c>
      <c r="I29" s="35"/>
      <c r="J29" s="36">
        <f t="shared" si="7"/>
        <v>-90</v>
      </c>
      <c r="K29" s="37"/>
      <c r="L29" s="38"/>
      <c r="M29" s="39"/>
      <c r="N29" s="96"/>
      <c r="O29" s="112"/>
      <c r="P29" s="38"/>
      <c r="Q29" s="40"/>
      <c r="R29" s="157"/>
      <c r="S29" s="158"/>
      <c r="T29" s="158"/>
      <c r="U29" s="158"/>
      <c r="V29" s="159"/>
      <c r="W29" s="41" t="s">
        <v>18</v>
      </c>
      <c r="X29" s="41"/>
      <c r="Y29" s="41"/>
    </row>
    <row r="30" spans="1:25" s="42" customFormat="1" ht="26.25" hidden="1" customHeight="1">
      <c r="A30" s="28"/>
      <c r="B30" s="29"/>
      <c r="C30" s="30"/>
      <c r="D30" s="31"/>
      <c r="E30" s="32">
        <f t="shared" si="5"/>
        <v>0</v>
      </c>
      <c r="F30" s="33"/>
      <c r="G30" s="33"/>
      <c r="H30" s="34">
        <f t="shared" si="9"/>
        <v>0</v>
      </c>
      <c r="I30" s="35"/>
      <c r="J30" s="36">
        <f t="shared" si="7"/>
        <v>-90</v>
      </c>
      <c r="K30" s="37"/>
      <c r="L30" s="38"/>
      <c r="M30" s="39"/>
      <c r="N30" s="96"/>
      <c r="O30" s="112"/>
      <c r="P30" s="38"/>
      <c r="Q30" s="40"/>
      <c r="R30" s="157"/>
      <c r="S30" s="158"/>
      <c r="T30" s="158"/>
      <c r="U30" s="158"/>
      <c r="V30" s="159"/>
      <c r="W30" s="41" t="s">
        <v>18</v>
      </c>
      <c r="X30" s="41"/>
      <c r="Y30" s="41"/>
    </row>
    <row r="31" spans="1:25" s="42" customFormat="1" ht="26.25" hidden="1" customHeight="1">
      <c r="A31" s="28"/>
      <c r="B31" s="29"/>
      <c r="C31" s="30"/>
      <c r="D31" s="31"/>
      <c r="E31" s="32">
        <f t="shared" si="5"/>
        <v>0</v>
      </c>
      <c r="F31" s="33"/>
      <c r="G31" s="33"/>
      <c r="H31" s="34">
        <f t="shared" si="9"/>
        <v>0</v>
      </c>
      <c r="I31" s="35"/>
      <c r="J31" s="36">
        <f t="shared" si="7"/>
        <v>-90</v>
      </c>
      <c r="K31" s="37"/>
      <c r="L31" s="38"/>
      <c r="M31" s="39"/>
      <c r="N31" s="96"/>
      <c r="O31" s="112"/>
      <c r="P31" s="38"/>
      <c r="Q31" s="40"/>
      <c r="R31" s="157"/>
      <c r="S31" s="158"/>
      <c r="T31" s="158"/>
      <c r="U31" s="158"/>
      <c r="V31" s="159"/>
      <c r="W31" s="41" t="s">
        <v>18</v>
      </c>
      <c r="X31" s="41"/>
      <c r="Y31" s="41"/>
    </row>
    <row r="32" spans="1:25" s="42" customFormat="1" ht="26.25" hidden="1" customHeight="1">
      <c r="A32" s="28"/>
      <c r="B32" s="29"/>
      <c r="C32" s="30"/>
      <c r="D32" s="31"/>
      <c r="E32" s="32">
        <f t="shared" si="5"/>
        <v>0</v>
      </c>
      <c r="F32" s="33"/>
      <c r="G32" s="33"/>
      <c r="H32" s="34">
        <f t="shared" si="9"/>
        <v>0</v>
      </c>
      <c r="I32" s="35"/>
      <c r="J32" s="36">
        <f t="shared" si="7"/>
        <v>-90</v>
      </c>
      <c r="K32" s="37"/>
      <c r="L32" s="38"/>
      <c r="M32" s="39"/>
      <c r="N32" s="96"/>
      <c r="O32" s="112"/>
      <c r="P32" s="38"/>
      <c r="Q32" s="40"/>
      <c r="R32" s="157"/>
      <c r="S32" s="158"/>
      <c r="T32" s="158"/>
      <c r="U32" s="158"/>
      <c r="V32" s="159"/>
      <c r="W32" s="41" t="s">
        <v>18</v>
      </c>
      <c r="X32" s="41"/>
      <c r="Y32" s="41"/>
    </row>
    <row r="33" spans="1:25" s="42" customFormat="1" ht="26.25" hidden="1" customHeight="1">
      <c r="A33" s="28"/>
      <c r="B33" s="29"/>
      <c r="C33" s="30"/>
      <c r="D33" s="31"/>
      <c r="E33" s="32">
        <f t="shared" si="5"/>
        <v>0</v>
      </c>
      <c r="F33" s="33"/>
      <c r="G33" s="33"/>
      <c r="H33" s="34">
        <f t="shared" ref="H33:H34" si="10">E33-G33-F33</f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57"/>
      <c r="S33" s="158"/>
      <c r="T33" s="158"/>
      <c r="U33" s="158"/>
      <c r="V33" s="159"/>
      <c r="W33" s="41" t="s">
        <v>18</v>
      </c>
      <c r="X33" s="41"/>
      <c r="Y33" s="41"/>
    </row>
    <row r="34" spans="1:25" s="42" customFormat="1" ht="26.25" hidden="1" customHeight="1">
      <c r="A34" s="28"/>
      <c r="B34" s="29"/>
      <c r="C34" s="30"/>
      <c r="D34" s="31"/>
      <c r="E34" s="32">
        <f t="shared" si="5"/>
        <v>0</v>
      </c>
      <c r="F34" s="33"/>
      <c r="G34" s="33"/>
      <c r="H34" s="34">
        <f t="shared" si="10"/>
        <v>0</v>
      </c>
      <c r="I34" s="35"/>
      <c r="J34" s="36">
        <f t="shared" ref="J34:J58" si="11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57"/>
      <c r="S34" s="158"/>
      <c r="T34" s="158"/>
      <c r="U34" s="158"/>
      <c r="V34" s="159"/>
      <c r="W34" s="41" t="s">
        <v>18</v>
      </c>
      <c r="X34" s="41"/>
      <c r="Y34" s="41"/>
    </row>
    <row r="35" spans="1:25" s="42" customFormat="1" ht="26.25" hidden="1" customHeight="1">
      <c r="A35" s="28"/>
      <c r="B35" s="29"/>
      <c r="C35" s="30"/>
      <c r="D35" s="31"/>
      <c r="E35" s="32">
        <f t="shared" si="5"/>
        <v>0</v>
      </c>
      <c r="F35" s="33"/>
      <c r="G35" s="33"/>
      <c r="H35" s="34">
        <f>E35-G35-F35</f>
        <v>0</v>
      </c>
      <c r="I35" s="35"/>
      <c r="J35" s="36">
        <f t="shared" si="11"/>
        <v>-90</v>
      </c>
      <c r="K35" s="37"/>
      <c r="L35" s="38"/>
      <c r="M35" s="39"/>
      <c r="N35" s="96"/>
      <c r="O35" s="112"/>
      <c r="P35" s="38"/>
      <c r="Q35" s="40"/>
      <c r="R35" s="157"/>
      <c r="S35" s="158"/>
      <c r="T35" s="158"/>
      <c r="U35" s="158"/>
      <c r="V35" s="159"/>
      <c r="W35" s="41" t="s">
        <v>18</v>
      </c>
      <c r="X35" s="41"/>
      <c r="Y35" s="41"/>
    </row>
    <row r="36" spans="1:25" s="42" customFormat="1" ht="26.25" hidden="1" customHeight="1">
      <c r="A36" s="28"/>
      <c r="B36" s="29"/>
      <c r="C36" s="30"/>
      <c r="D36" s="31"/>
      <c r="E36" s="32">
        <f t="shared" si="5"/>
        <v>0</v>
      </c>
      <c r="F36" s="33"/>
      <c r="G36" s="33"/>
      <c r="H36" s="34">
        <f t="shared" ref="H36:H42" si="12">E36-G36-F36</f>
        <v>0</v>
      </c>
      <c r="I36" s="35"/>
      <c r="J36" s="36">
        <f t="shared" si="11"/>
        <v>-90</v>
      </c>
      <c r="K36" s="37"/>
      <c r="L36" s="38"/>
      <c r="M36" s="39"/>
      <c r="N36" s="96"/>
      <c r="O36" s="112"/>
      <c r="P36" s="38"/>
      <c r="Q36" s="40"/>
      <c r="R36" s="157"/>
      <c r="S36" s="158"/>
      <c r="T36" s="158"/>
      <c r="U36" s="158"/>
      <c r="V36" s="159"/>
      <c r="W36" s="41" t="s">
        <v>18</v>
      </c>
      <c r="X36" s="41"/>
      <c r="Y36" s="41"/>
    </row>
    <row r="37" spans="1:25" s="42" customFormat="1" ht="26.25" hidden="1" customHeight="1">
      <c r="A37" s="28"/>
      <c r="B37" s="29"/>
      <c r="C37" s="30"/>
      <c r="D37" s="31"/>
      <c r="E37" s="32">
        <f t="shared" si="5"/>
        <v>0</v>
      </c>
      <c r="F37" s="33"/>
      <c r="G37" s="33"/>
      <c r="H37" s="34">
        <f t="shared" si="12"/>
        <v>0</v>
      </c>
      <c r="I37" s="35"/>
      <c r="J37" s="36">
        <f t="shared" si="11"/>
        <v>-90</v>
      </c>
      <c r="K37" s="37"/>
      <c r="L37" s="38"/>
      <c r="M37" s="39"/>
      <c r="N37" s="96"/>
      <c r="O37" s="112"/>
      <c r="P37" s="38"/>
      <c r="Q37" s="40"/>
      <c r="R37" s="157"/>
      <c r="S37" s="158"/>
      <c r="T37" s="158"/>
      <c r="U37" s="158"/>
      <c r="V37" s="159"/>
      <c r="W37" s="41" t="s">
        <v>18</v>
      </c>
      <c r="X37" s="41"/>
      <c r="Y37" s="41"/>
    </row>
    <row r="38" spans="1:25" s="42" customFormat="1" ht="26.25" hidden="1" customHeight="1">
      <c r="A38" s="28"/>
      <c r="B38" s="29"/>
      <c r="C38" s="30"/>
      <c r="D38" s="31"/>
      <c r="E38" s="32">
        <f t="shared" si="5"/>
        <v>0</v>
      </c>
      <c r="F38" s="33"/>
      <c r="G38" s="33"/>
      <c r="H38" s="34">
        <f t="shared" si="12"/>
        <v>0</v>
      </c>
      <c r="I38" s="35"/>
      <c r="J38" s="36">
        <f t="shared" si="11"/>
        <v>-90</v>
      </c>
      <c r="K38" s="37"/>
      <c r="L38" s="38"/>
      <c r="M38" s="39"/>
      <c r="N38" s="96"/>
      <c r="O38" s="112"/>
      <c r="P38" s="38"/>
      <c r="Q38" s="40"/>
      <c r="R38" s="157"/>
      <c r="S38" s="158"/>
      <c r="T38" s="158"/>
      <c r="U38" s="158"/>
      <c r="V38" s="159"/>
      <c r="W38" s="41" t="s">
        <v>18</v>
      </c>
      <c r="X38" s="41"/>
      <c r="Y38" s="41"/>
    </row>
    <row r="39" spans="1:25" s="42" customFormat="1" ht="26.25" hidden="1" customHeight="1">
      <c r="A39" s="28"/>
      <c r="B39" s="29"/>
      <c r="C39" s="30"/>
      <c r="D39" s="31"/>
      <c r="E39" s="32">
        <f t="shared" si="5"/>
        <v>0</v>
      </c>
      <c r="F39" s="33"/>
      <c r="G39" s="33"/>
      <c r="H39" s="34">
        <f t="shared" si="12"/>
        <v>0</v>
      </c>
      <c r="I39" s="35"/>
      <c r="J39" s="36">
        <f t="shared" si="11"/>
        <v>-90</v>
      </c>
      <c r="K39" s="37"/>
      <c r="L39" s="38"/>
      <c r="M39" s="39"/>
      <c r="N39" s="96"/>
      <c r="O39" s="112"/>
      <c r="P39" s="38"/>
      <c r="Q39" s="40"/>
      <c r="R39" s="157"/>
      <c r="S39" s="158"/>
      <c r="T39" s="158"/>
      <c r="U39" s="158"/>
      <c r="V39" s="159"/>
      <c r="W39" s="41" t="s">
        <v>18</v>
      </c>
      <c r="X39" s="41"/>
      <c r="Y39" s="41"/>
    </row>
    <row r="40" spans="1:25" s="42" customFormat="1" ht="26.25" hidden="1" customHeight="1">
      <c r="A40" s="28"/>
      <c r="B40" s="29"/>
      <c r="C40" s="30"/>
      <c r="D40" s="31"/>
      <c r="E40" s="32">
        <f t="shared" si="5"/>
        <v>0</v>
      </c>
      <c r="F40" s="33"/>
      <c r="G40" s="33"/>
      <c r="H40" s="34">
        <f t="shared" si="12"/>
        <v>0</v>
      </c>
      <c r="I40" s="35"/>
      <c r="J40" s="36">
        <f t="shared" si="11"/>
        <v>-90</v>
      </c>
      <c r="K40" s="37"/>
      <c r="L40" s="38"/>
      <c r="M40" s="39"/>
      <c r="N40" s="96"/>
      <c r="O40" s="112"/>
      <c r="P40" s="38"/>
      <c r="Q40" s="40"/>
      <c r="R40" s="157"/>
      <c r="S40" s="158"/>
      <c r="T40" s="158"/>
      <c r="U40" s="158"/>
      <c r="V40" s="159"/>
      <c r="W40" s="41" t="s">
        <v>18</v>
      </c>
      <c r="X40" s="41"/>
      <c r="Y40" s="41"/>
    </row>
    <row r="41" spans="1:25" s="42" customFormat="1" ht="26.25" hidden="1" customHeight="1">
      <c r="A41" s="28"/>
      <c r="B41" s="29"/>
      <c r="C41" s="30"/>
      <c r="D41" s="31"/>
      <c r="E41" s="32">
        <f t="shared" si="5"/>
        <v>0</v>
      </c>
      <c r="F41" s="33"/>
      <c r="G41" s="33"/>
      <c r="H41" s="34">
        <f t="shared" si="12"/>
        <v>0</v>
      </c>
      <c r="I41" s="35"/>
      <c r="J41" s="36">
        <f t="shared" si="11"/>
        <v>-90</v>
      </c>
      <c r="K41" s="37"/>
      <c r="L41" s="38"/>
      <c r="M41" s="39"/>
      <c r="N41" s="96"/>
      <c r="O41" s="112"/>
      <c r="P41" s="38"/>
      <c r="Q41" s="40"/>
      <c r="R41" s="157"/>
      <c r="S41" s="158"/>
      <c r="T41" s="158"/>
      <c r="U41" s="158"/>
      <c r="V41" s="159"/>
      <c r="W41" s="41" t="s">
        <v>18</v>
      </c>
      <c r="X41" s="41"/>
      <c r="Y41" s="41"/>
    </row>
    <row r="42" spans="1:25" s="42" customFormat="1" ht="26.25" hidden="1" customHeight="1">
      <c r="A42" s="28"/>
      <c r="B42" s="29"/>
      <c r="C42" s="30"/>
      <c r="D42" s="31"/>
      <c r="E42" s="32">
        <f t="shared" si="5"/>
        <v>0</v>
      </c>
      <c r="F42" s="33"/>
      <c r="G42" s="33"/>
      <c r="H42" s="34">
        <f t="shared" si="12"/>
        <v>0</v>
      </c>
      <c r="I42" s="35"/>
      <c r="J42" s="36">
        <f t="shared" si="11"/>
        <v>-90</v>
      </c>
      <c r="K42" s="37"/>
      <c r="L42" s="38"/>
      <c r="M42" s="39"/>
      <c r="N42" s="96"/>
      <c r="O42" s="112"/>
      <c r="P42" s="38"/>
      <c r="Q42" s="40"/>
      <c r="R42" s="157"/>
      <c r="S42" s="158"/>
      <c r="T42" s="158"/>
      <c r="U42" s="158"/>
      <c r="V42" s="159"/>
      <c r="W42" s="41" t="s">
        <v>18</v>
      </c>
      <c r="X42" s="41"/>
      <c r="Y42" s="41"/>
    </row>
    <row r="43" spans="1:25" s="42" customFormat="1" ht="26.25" hidden="1" customHeight="1">
      <c r="A43" s="28"/>
      <c r="B43" s="29"/>
      <c r="C43" s="30"/>
      <c r="D43" s="31"/>
      <c r="E43" s="32">
        <f t="shared" si="5"/>
        <v>0</v>
      </c>
      <c r="F43" s="33"/>
      <c r="G43" s="33"/>
      <c r="H43" s="34">
        <f>E43-G43-F43</f>
        <v>0</v>
      </c>
      <c r="I43" s="35"/>
      <c r="J43" s="36">
        <f t="shared" si="11"/>
        <v>-90</v>
      </c>
      <c r="K43" s="37"/>
      <c r="L43" s="38"/>
      <c r="M43" s="39"/>
      <c r="N43" s="96"/>
      <c r="O43" s="112"/>
      <c r="P43" s="38"/>
      <c r="Q43" s="40"/>
      <c r="R43" s="157"/>
      <c r="S43" s="158"/>
      <c r="T43" s="158"/>
      <c r="U43" s="158"/>
      <c r="V43" s="159"/>
      <c r="W43" s="41" t="s">
        <v>18</v>
      </c>
      <c r="X43" s="41"/>
      <c r="Y43" s="41"/>
    </row>
    <row r="44" spans="1:25" s="42" customFormat="1" ht="26.25" hidden="1" customHeight="1">
      <c r="A44" s="28"/>
      <c r="B44" s="29"/>
      <c r="C44" s="30"/>
      <c r="D44" s="31"/>
      <c r="E44" s="32">
        <f t="shared" si="5"/>
        <v>0</v>
      </c>
      <c r="F44" s="33"/>
      <c r="G44" s="33"/>
      <c r="H44" s="34">
        <f t="shared" ref="H44:H49" si="13">E44-G44-F44</f>
        <v>0</v>
      </c>
      <c r="I44" s="35"/>
      <c r="J44" s="36">
        <f t="shared" si="11"/>
        <v>-90</v>
      </c>
      <c r="K44" s="37"/>
      <c r="L44" s="38"/>
      <c r="M44" s="39"/>
      <c r="N44" s="96"/>
      <c r="O44" s="112"/>
      <c r="P44" s="38"/>
      <c r="Q44" s="40"/>
      <c r="R44" s="157"/>
      <c r="S44" s="158"/>
      <c r="T44" s="158"/>
      <c r="U44" s="158"/>
      <c r="V44" s="159"/>
      <c r="W44" s="41" t="s">
        <v>18</v>
      </c>
      <c r="X44" s="41"/>
      <c r="Y44" s="41"/>
    </row>
    <row r="45" spans="1:25" s="42" customFormat="1" ht="26.25" hidden="1" customHeight="1">
      <c r="A45" s="28"/>
      <c r="B45" s="29"/>
      <c r="C45" s="30"/>
      <c r="D45" s="31"/>
      <c r="E45" s="32">
        <f t="shared" si="5"/>
        <v>0</v>
      </c>
      <c r="F45" s="33"/>
      <c r="G45" s="33"/>
      <c r="H45" s="34">
        <f t="shared" si="13"/>
        <v>0</v>
      </c>
      <c r="I45" s="35"/>
      <c r="J45" s="36">
        <f t="shared" si="11"/>
        <v>-90</v>
      </c>
      <c r="K45" s="37"/>
      <c r="L45" s="38"/>
      <c r="M45" s="39"/>
      <c r="N45" s="96"/>
      <c r="O45" s="112"/>
      <c r="P45" s="38"/>
      <c r="Q45" s="40"/>
      <c r="R45" s="157"/>
      <c r="S45" s="158"/>
      <c r="T45" s="158"/>
      <c r="U45" s="158"/>
      <c r="V45" s="159"/>
      <c r="W45" s="41" t="s">
        <v>18</v>
      </c>
      <c r="X45" s="41"/>
      <c r="Y45" s="41"/>
    </row>
    <row r="46" spans="1:25" s="42" customFormat="1" ht="26.25" hidden="1" customHeight="1">
      <c r="A46" s="28"/>
      <c r="B46" s="29"/>
      <c r="C46" s="30"/>
      <c r="D46" s="31"/>
      <c r="E46" s="32">
        <f t="shared" si="5"/>
        <v>0</v>
      </c>
      <c r="F46" s="33"/>
      <c r="G46" s="33"/>
      <c r="H46" s="34">
        <f t="shared" si="13"/>
        <v>0</v>
      </c>
      <c r="I46" s="35"/>
      <c r="J46" s="36">
        <f t="shared" si="11"/>
        <v>-90</v>
      </c>
      <c r="K46" s="37"/>
      <c r="L46" s="38"/>
      <c r="M46" s="39"/>
      <c r="N46" s="96"/>
      <c r="O46" s="112"/>
      <c r="P46" s="38"/>
      <c r="Q46" s="40"/>
      <c r="R46" s="157"/>
      <c r="S46" s="158"/>
      <c r="T46" s="158"/>
      <c r="U46" s="158"/>
      <c r="V46" s="159"/>
      <c r="W46" s="41" t="s">
        <v>18</v>
      </c>
      <c r="X46" s="41"/>
      <c r="Y46" s="41"/>
    </row>
    <row r="47" spans="1:25" s="42" customFormat="1" ht="26.25" hidden="1" customHeight="1">
      <c r="A47" s="28"/>
      <c r="B47" s="29"/>
      <c r="C47" s="30"/>
      <c r="D47" s="31"/>
      <c r="E47" s="32">
        <f t="shared" si="5"/>
        <v>0</v>
      </c>
      <c r="F47" s="33"/>
      <c r="G47" s="33"/>
      <c r="H47" s="34">
        <f t="shared" si="13"/>
        <v>0</v>
      </c>
      <c r="I47" s="35"/>
      <c r="J47" s="36">
        <f t="shared" si="11"/>
        <v>-90</v>
      </c>
      <c r="K47" s="37"/>
      <c r="L47" s="38"/>
      <c r="M47" s="39"/>
      <c r="N47" s="96"/>
      <c r="O47" s="112"/>
      <c r="P47" s="38"/>
      <c r="Q47" s="40"/>
      <c r="R47" s="157"/>
      <c r="S47" s="158"/>
      <c r="T47" s="158"/>
      <c r="U47" s="158"/>
      <c r="V47" s="159"/>
      <c r="W47" s="41" t="s">
        <v>18</v>
      </c>
      <c r="X47" s="41"/>
      <c r="Y47" s="41"/>
    </row>
    <row r="48" spans="1:25" s="42" customFormat="1" ht="26.25" hidden="1" customHeight="1">
      <c r="A48" s="28"/>
      <c r="B48" s="29"/>
      <c r="C48" s="30"/>
      <c r="D48" s="31"/>
      <c r="E48" s="32">
        <f t="shared" si="5"/>
        <v>0</v>
      </c>
      <c r="F48" s="33"/>
      <c r="G48" s="33"/>
      <c r="H48" s="34">
        <f t="shared" si="13"/>
        <v>0</v>
      </c>
      <c r="I48" s="35"/>
      <c r="J48" s="36">
        <f t="shared" si="11"/>
        <v>-90</v>
      </c>
      <c r="K48" s="37"/>
      <c r="L48" s="38"/>
      <c r="M48" s="39"/>
      <c r="N48" s="96"/>
      <c r="O48" s="112"/>
      <c r="P48" s="38"/>
      <c r="Q48" s="40"/>
      <c r="R48" s="157"/>
      <c r="S48" s="158"/>
      <c r="T48" s="158"/>
      <c r="U48" s="158"/>
      <c r="V48" s="159"/>
      <c r="W48" s="41" t="s">
        <v>18</v>
      </c>
      <c r="X48" s="41"/>
      <c r="Y48" s="41"/>
    </row>
    <row r="49" spans="1:26" s="42" customFormat="1" ht="26.25" hidden="1" customHeight="1">
      <c r="A49" s="28"/>
      <c r="B49" s="29"/>
      <c r="C49" s="30"/>
      <c r="D49" s="31"/>
      <c r="E49" s="32">
        <f t="shared" si="5"/>
        <v>0</v>
      </c>
      <c r="F49" s="33"/>
      <c r="G49" s="33"/>
      <c r="H49" s="34">
        <f t="shared" si="13"/>
        <v>0</v>
      </c>
      <c r="I49" s="35"/>
      <c r="J49" s="36">
        <f t="shared" si="11"/>
        <v>-90</v>
      </c>
      <c r="K49" s="37"/>
      <c r="L49" s="38"/>
      <c r="M49" s="39"/>
      <c r="N49" s="96"/>
      <c r="O49" s="112"/>
      <c r="P49" s="38"/>
      <c r="Q49" s="40"/>
      <c r="R49" s="157"/>
      <c r="S49" s="158"/>
      <c r="T49" s="158"/>
      <c r="U49" s="158"/>
      <c r="V49" s="159"/>
      <c r="W49" s="41" t="s">
        <v>18</v>
      </c>
      <c r="X49" s="41"/>
      <c r="Y49" s="41"/>
    </row>
    <row r="50" spans="1:26" s="42" customFormat="1" ht="26.25" hidden="1" customHeight="1">
      <c r="A50" s="28"/>
      <c r="B50" s="29"/>
      <c r="C50" s="30"/>
      <c r="D50" s="31"/>
      <c r="E50" s="32">
        <f t="shared" si="5"/>
        <v>0</v>
      </c>
      <c r="F50" s="33"/>
      <c r="G50" s="33"/>
      <c r="H50" s="34">
        <f>E50-G50-F50</f>
        <v>0</v>
      </c>
      <c r="I50" s="35"/>
      <c r="J50" s="36">
        <f t="shared" si="11"/>
        <v>-90</v>
      </c>
      <c r="K50" s="37"/>
      <c r="L50" s="38"/>
      <c r="M50" s="39"/>
      <c r="N50" s="96"/>
      <c r="O50" s="112"/>
      <c r="P50" s="38"/>
      <c r="Q50" s="40"/>
      <c r="R50" s="157"/>
      <c r="S50" s="158"/>
      <c r="T50" s="158"/>
      <c r="U50" s="158"/>
      <c r="V50" s="159"/>
      <c r="W50" s="41" t="s">
        <v>18</v>
      </c>
      <c r="X50" s="41"/>
      <c r="Y50" s="41"/>
    </row>
    <row r="51" spans="1:26" s="42" customFormat="1" ht="26.25" hidden="1" customHeight="1">
      <c r="A51" s="28"/>
      <c r="B51" s="29"/>
      <c r="C51" s="30"/>
      <c r="D51" s="31"/>
      <c r="E51" s="32">
        <f t="shared" si="5"/>
        <v>0</v>
      </c>
      <c r="F51" s="33"/>
      <c r="G51" s="33"/>
      <c r="H51" s="34">
        <f t="shared" ref="H51:H57" si="14">E51-G51-F51</f>
        <v>0</v>
      </c>
      <c r="I51" s="35"/>
      <c r="J51" s="36">
        <f t="shared" si="11"/>
        <v>-90</v>
      </c>
      <c r="K51" s="37"/>
      <c r="L51" s="38"/>
      <c r="M51" s="39"/>
      <c r="N51" s="96"/>
      <c r="O51" s="112"/>
      <c r="P51" s="38"/>
      <c r="Q51" s="40"/>
      <c r="R51" s="157"/>
      <c r="S51" s="158"/>
      <c r="T51" s="158"/>
      <c r="U51" s="158"/>
      <c r="V51" s="159"/>
      <c r="W51" s="41" t="s">
        <v>18</v>
      </c>
      <c r="X51" s="41"/>
      <c r="Y51" s="41"/>
    </row>
    <row r="52" spans="1:26" s="42" customFormat="1" ht="26.25" hidden="1" customHeight="1">
      <c r="A52" s="28"/>
      <c r="B52" s="29"/>
      <c r="C52" s="30"/>
      <c r="D52" s="31"/>
      <c r="E52" s="32">
        <f t="shared" si="5"/>
        <v>0</v>
      </c>
      <c r="F52" s="33"/>
      <c r="G52" s="33"/>
      <c r="H52" s="34">
        <f t="shared" si="14"/>
        <v>0</v>
      </c>
      <c r="I52" s="35"/>
      <c r="J52" s="36">
        <f t="shared" si="11"/>
        <v>-90</v>
      </c>
      <c r="K52" s="37"/>
      <c r="L52" s="38"/>
      <c r="M52" s="39"/>
      <c r="N52" s="96"/>
      <c r="O52" s="112"/>
      <c r="P52" s="38"/>
      <c r="Q52" s="40"/>
      <c r="R52" s="157"/>
      <c r="S52" s="158"/>
      <c r="T52" s="158"/>
      <c r="U52" s="158"/>
      <c r="V52" s="159"/>
      <c r="W52" s="41" t="s">
        <v>18</v>
      </c>
      <c r="X52" s="41"/>
      <c r="Y52" s="41"/>
    </row>
    <row r="53" spans="1:26" s="42" customFormat="1" ht="26.25" hidden="1" customHeight="1">
      <c r="A53" s="28"/>
      <c r="B53" s="29"/>
      <c r="C53" s="30"/>
      <c r="D53" s="31"/>
      <c r="E53" s="32">
        <f t="shared" si="5"/>
        <v>0</v>
      </c>
      <c r="F53" s="33"/>
      <c r="G53" s="33"/>
      <c r="H53" s="34">
        <f t="shared" si="14"/>
        <v>0</v>
      </c>
      <c r="I53" s="35"/>
      <c r="J53" s="36">
        <f t="shared" si="11"/>
        <v>-90</v>
      </c>
      <c r="K53" s="37"/>
      <c r="L53" s="38"/>
      <c r="M53" s="39"/>
      <c r="N53" s="96"/>
      <c r="O53" s="112"/>
      <c r="P53" s="38"/>
      <c r="Q53" s="40"/>
      <c r="R53" s="157"/>
      <c r="S53" s="158"/>
      <c r="T53" s="158"/>
      <c r="U53" s="158"/>
      <c r="V53" s="159"/>
      <c r="W53" s="41" t="s">
        <v>18</v>
      </c>
      <c r="X53" s="41"/>
      <c r="Y53" s="41"/>
    </row>
    <row r="54" spans="1:26" s="42" customFormat="1" ht="26.25" hidden="1" customHeight="1">
      <c r="A54" s="28"/>
      <c r="B54" s="29"/>
      <c r="C54" s="30"/>
      <c r="D54" s="31"/>
      <c r="E54" s="32">
        <f t="shared" si="5"/>
        <v>0</v>
      </c>
      <c r="F54" s="33"/>
      <c r="G54" s="33"/>
      <c r="H54" s="34">
        <f t="shared" si="14"/>
        <v>0</v>
      </c>
      <c r="I54" s="35"/>
      <c r="J54" s="36">
        <f t="shared" si="11"/>
        <v>-90</v>
      </c>
      <c r="K54" s="37"/>
      <c r="L54" s="38"/>
      <c r="M54" s="39"/>
      <c r="N54" s="96"/>
      <c r="O54" s="112"/>
      <c r="P54" s="38"/>
      <c r="Q54" s="40"/>
      <c r="R54" s="157"/>
      <c r="S54" s="158"/>
      <c r="T54" s="158"/>
      <c r="U54" s="158"/>
      <c r="V54" s="159"/>
      <c r="W54" s="41" t="s">
        <v>18</v>
      </c>
      <c r="X54" s="41"/>
      <c r="Y54" s="41"/>
    </row>
    <row r="55" spans="1:26" s="42" customFormat="1" ht="26.25" hidden="1" customHeight="1">
      <c r="A55" s="28"/>
      <c r="B55" s="29"/>
      <c r="C55" s="30"/>
      <c r="D55" s="31"/>
      <c r="E55" s="32">
        <f t="shared" si="5"/>
        <v>0</v>
      </c>
      <c r="F55" s="33"/>
      <c r="G55" s="33"/>
      <c r="H55" s="34">
        <f t="shared" si="14"/>
        <v>0</v>
      </c>
      <c r="I55" s="35"/>
      <c r="J55" s="36">
        <f t="shared" si="11"/>
        <v>-90</v>
      </c>
      <c r="K55" s="37"/>
      <c r="L55" s="38"/>
      <c r="M55" s="39"/>
      <c r="N55" s="96"/>
      <c r="O55" s="112"/>
      <c r="P55" s="38"/>
      <c r="Q55" s="40"/>
      <c r="R55" s="157"/>
      <c r="S55" s="158"/>
      <c r="T55" s="158"/>
      <c r="U55" s="158"/>
      <c r="V55" s="159"/>
      <c r="W55" s="41" t="s">
        <v>18</v>
      </c>
      <c r="X55" s="41"/>
      <c r="Y55" s="41"/>
    </row>
    <row r="56" spans="1:26" s="42" customFormat="1" ht="26.25" hidden="1" customHeight="1">
      <c r="A56" s="28"/>
      <c r="B56" s="29"/>
      <c r="C56" s="30"/>
      <c r="D56" s="31"/>
      <c r="E56" s="32">
        <f t="shared" si="5"/>
        <v>0</v>
      </c>
      <c r="F56" s="33"/>
      <c r="G56" s="33"/>
      <c r="H56" s="34">
        <f t="shared" si="14"/>
        <v>0</v>
      </c>
      <c r="I56" s="35"/>
      <c r="J56" s="36">
        <f t="shared" si="11"/>
        <v>-90</v>
      </c>
      <c r="K56" s="37"/>
      <c r="L56" s="38"/>
      <c r="M56" s="39"/>
      <c r="N56" s="96"/>
      <c r="O56" s="112"/>
      <c r="P56" s="38"/>
      <c r="Q56" s="40"/>
      <c r="R56" s="157"/>
      <c r="S56" s="158"/>
      <c r="T56" s="158"/>
      <c r="U56" s="158"/>
      <c r="V56" s="159"/>
      <c r="W56" s="41" t="s">
        <v>18</v>
      </c>
      <c r="X56" s="41"/>
      <c r="Y56" s="41"/>
    </row>
    <row r="57" spans="1:26" s="42" customFormat="1" ht="26.25" hidden="1" customHeight="1">
      <c r="A57" s="28"/>
      <c r="B57" s="29"/>
      <c r="C57" s="30"/>
      <c r="D57" s="31"/>
      <c r="E57" s="32">
        <f t="shared" si="5"/>
        <v>0</v>
      </c>
      <c r="F57" s="33"/>
      <c r="G57" s="33"/>
      <c r="H57" s="34">
        <f t="shared" si="14"/>
        <v>0</v>
      </c>
      <c r="I57" s="35"/>
      <c r="J57" s="36">
        <f t="shared" si="11"/>
        <v>-90</v>
      </c>
      <c r="K57" s="37"/>
      <c r="L57" s="38"/>
      <c r="M57" s="39"/>
      <c r="N57" s="96"/>
      <c r="O57" s="112"/>
      <c r="P57" s="38"/>
      <c r="Q57" s="40"/>
      <c r="R57" s="157"/>
      <c r="S57" s="158"/>
      <c r="T57" s="158"/>
      <c r="U57" s="158"/>
      <c r="V57" s="159"/>
      <c r="W57" s="41" t="s">
        <v>18</v>
      </c>
      <c r="X57" s="41"/>
      <c r="Y57" s="41"/>
    </row>
    <row r="58" spans="1:26" s="42" customFormat="1" ht="26.25" hidden="1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11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60"/>
      <c r="S58" s="161"/>
      <c r="T58" s="161"/>
      <c r="U58" s="161"/>
      <c r="V58" s="162"/>
      <c r="W58" s="41"/>
      <c r="X58" s="41" t="s">
        <v>18</v>
      </c>
      <c r="Y58" s="41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63"/>
      <c r="S59" s="164"/>
      <c r="T59" s="164"/>
      <c r="U59" s="164"/>
      <c r="V59" s="165"/>
    </row>
    <row r="60" spans="1:26" s="66" customFormat="1" ht="30.75" customHeight="1">
      <c r="B60" s="67"/>
      <c r="D60" s="68"/>
      <c r="E60" s="69">
        <f>SUM(E2:E59)</f>
        <v>82</v>
      </c>
      <c r="F60" s="70">
        <f>SUM(F2:F59)</f>
        <v>3</v>
      </c>
      <c r="G60" s="70">
        <f>SUM(G2:G59)</f>
        <v>10</v>
      </c>
      <c r="H60" s="71">
        <f>E60-F60-G60</f>
        <v>69</v>
      </c>
      <c r="I60" s="72">
        <f t="shared" ref="I60:Q60" si="15">SUM(I2:I59)</f>
        <v>78</v>
      </c>
      <c r="J60" s="73" t="e">
        <f t="shared" si="15"/>
        <v>#VALUE!</v>
      </c>
      <c r="K60" s="74">
        <f t="shared" si="15"/>
        <v>23</v>
      </c>
      <c r="L60" s="75">
        <f t="shared" si="15"/>
        <v>45</v>
      </c>
      <c r="M60" s="76">
        <f t="shared" si="15"/>
        <v>0</v>
      </c>
      <c r="N60" s="99">
        <f t="shared" si="15"/>
        <v>7</v>
      </c>
      <c r="O60" s="110">
        <f t="shared" si="15"/>
        <v>4</v>
      </c>
      <c r="P60" s="104">
        <f t="shared" si="15"/>
        <v>0</v>
      </c>
      <c r="Q60" s="76">
        <f t="shared" si="15"/>
        <v>0</v>
      </c>
      <c r="R60" s="77">
        <f>SUM(L60:Q60)</f>
        <v>56</v>
      </c>
      <c r="S60" s="166" t="s">
        <v>19</v>
      </c>
      <c r="T60" s="167"/>
      <c r="U60" s="167"/>
      <c r="V60" s="168"/>
      <c r="W60" s="78">
        <v>1</v>
      </c>
      <c r="X60" s="78"/>
      <c r="Y60" s="78">
        <f>SUM(Y2:Y59)</f>
        <v>4</v>
      </c>
      <c r="Z60" s="79">
        <f>SUM(X60:Y60)</f>
        <v>4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54"/>
      <c r="T61" s="155"/>
      <c r="U61" s="155"/>
      <c r="V61" s="156"/>
    </row>
    <row r="62" spans="1:26" s="80" customFormat="1">
      <c r="A62"/>
      <c r="B62" s="1"/>
      <c r="I62" s="90">
        <f>I60+G60</f>
        <v>88</v>
      </c>
      <c r="J62" s="66"/>
      <c r="K62" s="91"/>
      <c r="M62" s="80">
        <f>L60+M60</f>
        <v>45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59" priority="1" stopIfTrue="1" operator="equal">
      <formula>-90</formula>
    </cfRule>
  </conditionalFormatting>
  <conditionalFormatting sqref="J3:J58">
    <cfRule type="cellIs" dxfId="58" priority="2" operator="equal">
      <formula>0</formula>
    </cfRule>
    <cfRule type="cellIs" dxfId="57" priority="3" operator="lessThan">
      <formula>0</formula>
    </cfRule>
    <cfRule type="cellIs" dxfId="56" priority="4" operator="greaterThan">
      <formula>0</formula>
    </cfRule>
  </conditionalFormatting>
  <pageMargins left="0.25" right="0.25" top="0.75" bottom="0.75" header="0.3" footer="0.3"/>
  <pageSetup scale="68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EF503-F0A3-47B8-A932-1CA465372D57}">
  <sheetPr>
    <tabColor rgb="FFFFFF00"/>
  </sheetPr>
  <dimension ref="A1:AA124"/>
  <sheetViews>
    <sheetView topLeftCell="A78" zoomScale="73" zoomScaleNormal="73" workbookViewId="0">
      <selection activeCell="B103" sqref="A1:Q114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3" t="s">
        <v>172</v>
      </c>
      <c r="B1" s="1" t="s">
        <v>173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8" t="s">
        <v>14</v>
      </c>
      <c r="S1" s="179"/>
      <c r="T1" s="179"/>
      <c r="U1" s="179"/>
      <c r="V1" s="180"/>
      <c r="W1" s="117" t="s">
        <v>15</v>
      </c>
      <c r="X1" s="117" t="s">
        <v>16</v>
      </c>
      <c r="Y1" s="117" t="s">
        <v>17</v>
      </c>
    </row>
    <row r="2" spans="1:25" ht="7.5" customHeight="1" thickBo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1"/>
      <c r="S2" s="182"/>
      <c r="T2" s="182"/>
      <c r="U2" s="182"/>
      <c r="V2" s="183"/>
      <c r="W2" s="119"/>
      <c r="X2" s="119"/>
      <c r="Y2" s="119"/>
    </row>
    <row r="3" spans="1:25" s="42" customFormat="1" ht="26.25" customHeight="1">
      <c r="A3" s="124">
        <v>0.41666666666666669</v>
      </c>
      <c r="B3" s="125" t="s">
        <v>43</v>
      </c>
      <c r="C3" s="45">
        <v>2874</v>
      </c>
      <c r="D3" s="46">
        <v>2875</v>
      </c>
      <c r="E3" s="32" t="s">
        <v>18</v>
      </c>
      <c r="F3" s="47" t="s">
        <v>18</v>
      </c>
      <c r="G3" s="48" t="s">
        <v>18</v>
      </c>
      <c r="H3" s="34" t="s">
        <v>18</v>
      </c>
      <c r="I3" s="49" t="s">
        <v>18</v>
      </c>
      <c r="J3" s="36" t="e">
        <f t="shared" ref="J3:J119" si="0">IF(ISBLANK(I3),-90,(-((I3)-(SUM(L3:Q3,K3)))))</f>
        <v>#VALUE!</v>
      </c>
      <c r="K3" s="50" t="s">
        <v>18</v>
      </c>
      <c r="L3" s="38" t="s">
        <v>18</v>
      </c>
      <c r="M3" s="39" t="s">
        <v>18</v>
      </c>
      <c r="N3" s="96" t="s">
        <v>18</v>
      </c>
      <c r="O3" s="112" t="s">
        <v>18</v>
      </c>
      <c r="P3" s="38" t="s">
        <v>18</v>
      </c>
      <c r="Q3" s="40" t="s">
        <v>18</v>
      </c>
      <c r="R3" s="215" t="s">
        <v>51</v>
      </c>
      <c r="S3" s="216"/>
      <c r="T3" s="216"/>
      <c r="U3" s="216"/>
      <c r="V3" s="217"/>
      <c r="W3" s="48">
        <v>8</v>
      </c>
      <c r="X3" s="48" t="s">
        <v>18</v>
      </c>
      <c r="Y3" s="48" t="s">
        <v>18</v>
      </c>
    </row>
    <row r="4" spans="1:25" s="42" customFormat="1" ht="26.25" customHeight="1">
      <c r="A4" s="28">
        <v>0.41666666666666669</v>
      </c>
      <c r="B4" s="126" t="s">
        <v>44</v>
      </c>
      <c r="C4" s="30">
        <v>2833</v>
      </c>
      <c r="D4" s="31">
        <v>2854</v>
      </c>
      <c r="E4" s="32">
        <f t="shared" ref="E4:E118" si="1">IF(ISBLANK(D4),0,(D4-C4+1))</f>
        <v>22</v>
      </c>
      <c r="F4" s="33">
        <v>1</v>
      </c>
      <c r="G4" s="33">
        <v>4</v>
      </c>
      <c r="H4" s="34">
        <f t="shared" ref="H4:H9" si="2">E4-G4-F4</f>
        <v>17</v>
      </c>
      <c r="I4" s="127">
        <f>17+4</f>
        <v>21</v>
      </c>
      <c r="J4" s="36">
        <f t="shared" si="0"/>
        <v>1</v>
      </c>
      <c r="K4" s="128">
        <f>8+1</f>
        <v>9</v>
      </c>
      <c r="L4" s="38">
        <v>0</v>
      </c>
      <c r="M4" s="39">
        <v>3</v>
      </c>
      <c r="N4" s="96">
        <v>5</v>
      </c>
      <c r="O4" s="112">
        <v>2</v>
      </c>
      <c r="P4" s="38">
        <v>0</v>
      </c>
      <c r="Q4" s="40">
        <v>3</v>
      </c>
      <c r="R4" s="175" t="s">
        <v>61</v>
      </c>
      <c r="S4" s="176"/>
      <c r="T4" s="176"/>
      <c r="U4" s="176"/>
      <c r="V4" s="199"/>
      <c r="W4" s="39" t="s">
        <v>18</v>
      </c>
      <c r="X4" s="39">
        <v>6</v>
      </c>
      <c r="Y4" s="39">
        <f>2+1</f>
        <v>3</v>
      </c>
    </row>
    <row r="5" spans="1:25" s="42" customFormat="1" ht="26.25" customHeight="1">
      <c r="A5" s="124">
        <v>0.4375</v>
      </c>
      <c r="B5" s="125" t="s">
        <v>45</v>
      </c>
      <c r="C5" s="45" t="s">
        <v>18</v>
      </c>
      <c r="D5" s="46" t="s">
        <v>18</v>
      </c>
      <c r="E5" s="32" t="s">
        <v>18</v>
      </c>
      <c r="F5" s="47" t="s">
        <v>18</v>
      </c>
      <c r="G5" s="48" t="s">
        <v>18</v>
      </c>
      <c r="H5" s="34" t="s">
        <v>18</v>
      </c>
      <c r="I5" s="49" t="s">
        <v>18</v>
      </c>
      <c r="J5" s="36" t="e">
        <f t="shared" si="0"/>
        <v>#VALUE!</v>
      </c>
      <c r="K5" s="50" t="s">
        <v>18</v>
      </c>
      <c r="L5" s="38" t="s">
        <v>18</v>
      </c>
      <c r="M5" s="39" t="s">
        <v>18</v>
      </c>
      <c r="N5" s="96" t="s">
        <v>18</v>
      </c>
      <c r="O5" s="112" t="s">
        <v>18</v>
      </c>
      <c r="P5" s="38" t="s">
        <v>18</v>
      </c>
      <c r="Q5" s="40" t="s">
        <v>18</v>
      </c>
      <c r="R5" s="200" t="s">
        <v>52</v>
      </c>
      <c r="S5" s="201"/>
      <c r="T5" s="201"/>
      <c r="U5" s="201"/>
      <c r="V5" s="202"/>
      <c r="W5" s="48">
        <v>31</v>
      </c>
      <c r="X5" s="48" t="s">
        <v>18</v>
      </c>
      <c r="Y5" s="48" t="s">
        <v>18</v>
      </c>
    </row>
    <row r="6" spans="1:25" s="42" customFormat="1" ht="26.25" customHeight="1">
      <c r="A6" s="28">
        <v>0.4375</v>
      </c>
      <c r="B6" s="126" t="s">
        <v>46</v>
      </c>
      <c r="C6" s="30">
        <v>2855</v>
      </c>
      <c r="D6" s="31">
        <v>2869</v>
      </c>
      <c r="E6" s="32">
        <f t="shared" si="1"/>
        <v>15</v>
      </c>
      <c r="F6" s="33">
        <v>0</v>
      </c>
      <c r="G6" s="33">
        <v>3</v>
      </c>
      <c r="H6" s="34">
        <f t="shared" si="2"/>
        <v>12</v>
      </c>
      <c r="I6" s="127">
        <f>12+3</f>
        <v>15</v>
      </c>
      <c r="J6" s="36">
        <f t="shared" si="0"/>
        <v>0</v>
      </c>
      <c r="K6" s="128">
        <v>6</v>
      </c>
      <c r="L6" s="38">
        <v>0</v>
      </c>
      <c r="M6" s="39">
        <v>3</v>
      </c>
      <c r="N6" s="96">
        <v>4</v>
      </c>
      <c r="O6" s="112">
        <v>2</v>
      </c>
      <c r="P6" s="38">
        <v>0</v>
      </c>
      <c r="Q6" s="40">
        <v>0</v>
      </c>
      <c r="R6" s="169"/>
      <c r="S6" s="170"/>
      <c r="T6" s="170"/>
      <c r="U6" s="170"/>
      <c r="V6" s="174"/>
      <c r="W6" s="39" t="s">
        <v>18</v>
      </c>
      <c r="X6" s="39">
        <f>3+0</f>
        <v>3</v>
      </c>
      <c r="Y6" s="39">
        <f>2+1</f>
        <v>3</v>
      </c>
    </row>
    <row r="7" spans="1:25" s="42" customFormat="1" ht="26.25" customHeight="1">
      <c r="A7" s="28">
        <v>0.45833333333333331</v>
      </c>
      <c r="B7" s="126" t="s">
        <v>47</v>
      </c>
      <c r="C7" s="30">
        <v>2870</v>
      </c>
      <c r="D7" s="31">
        <v>2889</v>
      </c>
      <c r="E7" s="32">
        <f t="shared" si="1"/>
        <v>20</v>
      </c>
      <c r="F7" s="33">
        <v>2</v>
      </c>
      <c r="G7" s="33">
        <v>1</v>
      </c>
      <c r="H7" s="34">
        <f t="shared" si="2"/>
        <v>17</v>
      </c>
      <c r="I7" s="127">
        <f>17+1</f>
        <v>18</v>
      </c>
      <c r="J7" s="36">
        <f t="shared" si="0"/>
        <v>2</v>
      </c>
      <c r="K7" s="128">
        <v>13</v>
      </c>
      <c r="L7" s="38">
        <v>0</v>
      </c>
      <c r="M7" s="39">
        <v>0</v>
      </c>
      <c r="N7" s="96">
        <v>4</v>
      </c>
      <c r="O7" s="112">
        <v>1</v>
      </c>
      <c r="P7" s="38">
        <v>2</v>
      </c>
      <c r="Q7" s="40">
        <v>0</v>
      </c>
      <c r="R7" s="196" t="s">
        <v>53</v>
      </c>
      <c r="S7" s="197"/>
      <c r="T7" s="197"/>
      <c r="U7" s="197"/>
      <c r="V7" s="198"/>
      <c r="W7" s="39" t="s">
        <v>18</v>
      </c>
      <c r="X7" s="39">
        <f>5+0+2</f>
        <v>7</v>
      </c>
      <c r="Y7" s="39">
        <f>6</f>
        <v>6</v>
      </c>
    </row>
    <row r="8" spans="1:25" s="42" customFormat="1" ht="26.25" customHeight="1">
      <c r="A8" s="28">
        <v>0.47916666666666669</v>
      </c>
      <c r="B8" s="126" t="s">
        <v>48</v>
      </c>
      <c r="C8" s="30">
        <v>2890</v>
      </c>
      <c r="D8" s="31">
        <v>2901</v>
      </c>
      <c r="E8" s="32">
        <f t="shared" si="1"/>
        <v>12</v>
      </c>
      <c r="F8" s="33">
        <v>1</v>
      </c>
      <c r="G8" s="33">
        <v>1</v>
      </c>
      <c r="H8" s="34">
        <f t="shared" si="2"/>
        <v>10</v>
      </c>
      <c r="I8" s="127">
        <f>10+1</f>
        <v>11</v>
      </c>
      <c r="J8" s="36">
        <f t="shared" si="0"/>
        <v>0</v>
      </c>
      <c r="K8" s="128">
        <f>4+1</f>
        <v>5</v>
      </c>
      <c r="L8" s="38">
        <v>0</v>
      </c>
      <c r="M8" s="39">
        <v>1</v>
      </c>
      <c r="N8" s="96">
        <v>4</v>
      </c>
      <c r="O8" s="112">
        <v>0</v>
      </c>
      <c r="P8" s="38">
        <v>0</v>
      </c>
      <c r="Q8" s="40">
        <v>1</v>
      </c>
      <c r="R8" s="175" t="s">
        <v>62</v>
      </c>
      <c r="S8" s="176"/>
      <c r="T8" s="176"/>
      <c r="U8" s="176"/>
      <c r="V8" s="199"/>
      <c r="W8" s="39" t="s">
        <v>18</v>
      </c>
      <c r="X8" s="39">
        <f>2+1</f>
        <v>3</v>
      </c>
      <c r="Y8" s="39">
        <f>2+0</f>
        <v>2</v>
      </c>
    </row>
    <row r="9" spans="1:25" s="42" customFormat="1" ht="26.25" customHeight="1">
      <c r="A9" s="28">
        <v>0.5</v>
      </c>
      <c r="B9" s="126" t="s">
        <v>43</v>
      </c>
      <c r="C9" s="30">
        <v>2902</v>
      </c>
      <c r="D9" s="31">
        <v>2911</v>
      </c>
      <c r="E9" s="32">
        <f t="shared" si="1"/>
        <v>10</v>
      </c>
      <c r="F9" s="33">
        <v>0</v>
      </c>
      <c r="G9" s="33">
        <v>1</v>
      </c>
      <c r="H9" s="34">
        <f t="shared" si="2"/>
        <v>9</v>
      </c>
      <c r="I9" s="127">
        <f>9+1</f>
        <v>10</v>
      </c>
      <c r="J9" s="36">
        <f t="shared" si="0"/>
        <v>1</v>
      </c>
      <c r="K9" s="128">
        <v>9</v>
      </c>
      <c r="L9" s="38">
        <v>0</v>
      </c>
      <c r="M9" s="39">
        <v>0</v>
      </c>
      <c r="N9" s="96">
        <v>1</v>
      </c>
      <c r="O9" s="112">
        <v>1</v>
      </c>
      <c r="P9" s="38">
        <v>0</v>
      </c>
      <c r="Q9" s="40">
        <v>0</v>
      </c>
      <c r="R9" s="175" t="s">
        <v>54</v>
      </c>
      <c r="S9" s="176"/>
      <c r="T9" s="176"/>
      <c r="U9" s="176"/>
      <c r="V9" s="199"/>
      <c r="W9" s="39" t="s">
        <v>18</v>
      </c>
      <c r="X9" s="39">
        <f>3+1</f>
        <v>4</v>
      </c>
      <c r="Y9" s="39">
        <f>5+0</f>
        <v>5</v>
      </c>
    </row>
    <row r="10" spans="1:25" s="42" customFormat="1" ht="26.25" customHeight="1">
      <c r="A10" s="124">
        <v>0.52083333333333337</v>
      </c>
      <c r="B10" s="125" t="s">
        <v>45</v>
      </c>
      <c r="C10" s="45" t="s">
        <v>18</v>
      </c>
      <c r="D10" s="46" t="s">
        <v>18</v>
      </c>
      <c r="E10" s="32" t="s">
        <v>18</v>
      </c>
      <c r="F10" s="47" t="s">
        <v>18</v>
      </c>
      <c r="G10" s="48" t="s">
        <v>18</v>
      </c>
      <c r="H10" s="34" t="s">
        <v>18</v>
      </c>
      <c r="I10" s="49" t="s">
        <v>18</v>
      </c>
      <c r="J10" s="36" t="e">
        <f t="shared" si="0"/>
        <v>#VALUE!</v>
      </c>
      <c r="K10" s="50" t="s">
        <v>18</v>
      </c>
      <c r="L10" s="38" t="s">
        <v>18</v>
      </c>
      <c r="M10" s="39" t="s">
        <v>18</v>
      </c>
      <c r="N10" s="96" t="s">
        <v>18</v>
      </c>
      <c r="O10" s="112" t="s">
        <v>18</v>
      </c>
      <c r="P10" s="38" t="s">
        <v>18</v>
      </c>
      <c r="Q10" s="40" t="s">
        <v>18</v>
      </c>
      <c r="R10" s="200" t="s">
        <v>55</v>
      </c>
      <c r="S10" s="201"/>
      <c r="T10" s="201"/>
      <c r="U10" s="201"/>
      <c r="V10" s="202"/>
      <c r="W10" s="48">
        <v>50</v>
      </c>
      <c r="X10" s="48" t="s">
        <v>18</v>
      </c>
      <c r="Y10" s="48" t="s">
        <v>18</v>
      </c>
    </row>
    <row r="11" spans="1:25" s="42" customFormat="1" ht="26.25" customHeight="1">
      <c r="A11" s="28">
        <v>0.52083333333333337</v>
      </c>
      <c r="B11" s="126" t="s">
        <v>46</v>
      </c>
      <c r="C11" s="30">
        <v>2912</v>
      </c>
      <c r="D11" s="31">
        <v>2924</v>
      </c>
      <c r="E11" s="32">
        <f t="shared" si="1"/>
        <v>13</v>
      </c>
      <c r="F11" s="33">
        <v>1</v>
      </c>
      <c r="G11" s="33">
        <v>0</v>
      </c>
      <c r="H11" s="34">
        <f t="shared" ref="H11:H18" si="3">E11-G11-F11</f>
        <v>12</v>
      </c>
      <c r="I11" s="127">
        <f>12+0</f>
        <v>12</v>
      </c>
      <c r="J11" s="36">
        <f t="shared" si="0"/>
        <v>0</v>
      </c>
      <c r="K11" s="128">
        <v>8</v>
      </c>
      <c r="L11" s="38">
        <v>0</v>
      </c>
      <c r="M11" s="39">
        <v>0</v>
      </c>
      <c r="N11" s="96">
        <v>4</v>
      </c>
      <c r="O11" s="112">
        <v>0</v>
      </c>
      <c r="P11" s="38">
        <v>0</v>
      </c>
      <c r="Q11" s="40">
        <v>0</v>
      </c>
      <c r="R11" s="203" t="s">
        <v>56</v>
      </c>
      <c r="S11" s="204"/>
      <c r="T11" s="204"/>
      <c r="U11" s="204"/>
      <c r="V11" s="205"/>
      <c r="W11" s="39" t="s">
        <v>18</v>
      </c>
      <c r="X11" s="39">
        <f>3+0</f>
        <v>3</v>
      </c>
      <c r="Y11" s="39">
        <f>4+1</f>
        <v>5</v>
      </c>
    </row>
    <row r="12" spans="1:25" s="42" customFormat="1" ht="26.25" customHeight="1">
      <c r="A12" s="28">
        <v>4.1666666666666664E-2</v>
      </c>
      <c r="B12" s="126" t="s">
        <v>47</v>
      </c>
      <c r="C12" s="30">
        <v>2925</v>
      </c>
      <c r="D12" s="31">
        <v>2937</v>
      </c>
      <c r="E12" s="32">
        <f t="shared" si="1"/>
        <v>13</v>
      </c>
      <c r="F12" s="33">
        <v>1</v>
      </c>
      <c r="G12" s="33">
        <v>2</v>
      </c>
      <c r="H12" s="34">
        <f t="shared" si="3"/>
        <v>10</v>
      </c>
      <c r="I12" s="127">
        <f>10+2</f>
        <v>12</v>
      </c>
      <c r="J12" s="36">
        <f t="shared" si="0"/>
        <v>1</v>
      </c>
      <c r="K12" s="128">
        <v>9</v>
      </c>
      <c r="L12" s="38">
        <v>0</v>
      </c>
      <c r="M12" s="39">
        <v>0</v>
      </c>
      <c r="N12" s="96">
        <v>4</v>
      </c>
      <c r="O12" s="112">
        <v>0</v>
      </c>
      <c r="P12" s="38">
        <v>0</v>
      </c>
      <c r="Q12" s="40">
        <v>0</v>
      </c>
      <c r="R12" s="175" t="s">
        <v>63</v>
      </c>
      <c r="S12" s="176"/>
      <c r="T12" s="176"/>
      <c r="U12" s="176"/>
      <c r="V12" s="199"/>
      <c r="W12" s="39" t="s">
        <v>18</v>
      </c>
      <c r="X12" s="39">
        <f>5+1</f>
        <v>6</v>
      </c>
      <c r="Y12" s="39">
        <f>3+0</f>
        <v>3</v>
      </c>
    </row>
    <row r="13" spans="1:25" s="42" customFormat="1" ht="26.25" customHeight="1">
      <c r="A13" s="28">
        <v>8.3333333333333329E-2</v>
      </c>
      <c r="B13" s="126" t="s">
        <v>49</v>
      </c>
      <c r="C13" s="30">
        <v>2938</v>
      </c>
      <c r="D13" s="31">
        <v>2955</v>
      </c>
      <c r="E13" s="32">
        <f t="shared" si="1"/>
        <v>18</v>
      </c>
      <c r="F13" s="33">
        <v>0</v>
      </c>
      <c r="G13" s="33">
        <v>3</v>
      </c>
      <c r="H13" s="34">
        <f t="shared" si="3"/>
        <v>15</v>
      </c>
      <c r="I13" s="127">
        <f>15+3</f>
        <v>18</v>
      </c>
      <c r="J13" s="36">
        <f t="shared" si="0"/>
        <v>0</v>
      </c>
      <c r="K13" s="128">
        <f>4+1</f>
        <v>5</v>
      </c>
      <c r="L13" s="38">
        <v>0</v>
      </c>
      <c r="M13" s="39">
        <v>5</v>
      </c>
      <c r="N13" s="96">
        <v>5</v>
      </c>
      <c r="O13" s="112">
        <v>2</v>
      </c>
      <c r="P13" s="38">
        <v>0</v>
      </c>
      <c r="Q13" s="40">
        <v>1</v>
      </c>
      <c r="R13" s="206" t="s">
        <v>64</v>
      </c>
      <c r="S13" s="207"/>
      <c r="T13" s="207"/>
      <c r="U13" s="207"/>
      <c r="V13" s="208"/>
      <c r="W13" s="39" t="s">
        <v>18</v>
      </c>
      <c r="X13" s="39">
        <f>2+1</f>
        <v>3</v>
      </c>
      <c r="Y13" s="39">
        <f>2+0</f>
        <v>2</v>
      </c>
    </row>
    <row r="14" spans="1:25" s="42" customFormat="1" ht="26.25" customHeight="1">
      <c r="A14" s="28">
        <v>0.10416666666666667</v>
      </c>
      <c r="B14" s="126" t="s">
        <v>48</v>
      </c>
      <c r="C14" s="30">
        <v>2956</v>
      </c>
      <c r="D14" s="31">
        <v>2975</v>
      </c>
      <c r="E14" s="32">
        <f t="shared" si="1"/>
        <v>20</v>
      </c>
      <c r="F14" s="33">
        <v>3</v>
      </c>
      <c r="G14" s="33">
        <v>4</v>
      </c>
      <c r="H14" s="34">
        <f t="shared" si="3"/>
        <v>13</v>
      </c>
      <c r="I14" s="127">
        <f>13+4</f>
        <v>17</v>
      </c>
      <c r="J14" s="36">
        <f t="shared" si="0"/>
        <v>1</v>
      </c>
      <c r="K14" s="128">
        <f>4+2</f>
        <v>6</v>
      </c>
      <c r="L14" s="38">
        <v>0</v>
      </c>
      <c r="M14" s="39">
        <v>3</v>
      </c>
      <c r="N14" s="96">
        <v>6</v>
      </c>
      <c r="O14" s="112">
        <v>3</v>
      </c>
      <c r="P14" s="38">
        <v>0</v>
      </c>
      <c r="Q14" s="40">
        <v>0</v>
      </c>
      <c r="R14" s="209" t="s">
        <v>65</v>
      </c>
      <c r="S14" s="210"/>
      <c r="T14" s="210"/>
      <c r="U14" s="210"/>
      <c r="V14" s="211"/>
      <c r="W14" s="39" t="s">
        <v>18</v>
      </c>
      <c r="X14" s="39">
        <f>1+1</f>
        <v>2</v>
      </c>
      <c r="Y14" s="39">
        <f>3+1</f>
        <v>4</v>
      </c>
    </row>
    <row r="15" spans="1:25" s="42" customFormat="1" ht="26.25" customHeight="1">
      <c r="A15" s="124">
        <v>0.125</v>
      </c>
      <c r="B15" s="125" t="s">
        <v>46</v>
      </c>
      <c r="C15" s="45" t="s">
        <v>18</v>
      </c>
      <c r="D15" s="46" t="s">
        <v>18</v>
      </c>
      <c r="E15" s="32" t="s">
        <v>18</v>
      </c>
      <c r="F15" s="47" t="s">
        <v>18</v>
      </c>
      <c r="G15" s="48" t="s">
        <v>18</v>
      </c>
      <c r="H15" s="34" t="s">
        <v>18</v>
      </c>
      <c r="I15" s="49" t="s">
        <v>18</v>
      </c>
      <c r="J15" s="36" t="e">
        <f t="shared" si="0"/>
        <v>#VALUE!</v>
      </c>
      <c r="K15" s="50" t="s">
        <v>18</v>
      </c>
      <c r="L15" s="38" t="s">
        <v>18</v>
      </c>
      <c r="M15" s="39" t="s">
        <v>18</v>
      </c>
      <c r="N15" s="96" t="s">
        <v>18</v>
      </c>
      <c r="O15" s="112" t="s">
        <v>18</v>
      </c>
      <c r="P15" s="38" t="s">
        <v>18</v>
      </c>
      <c r="Q15" s="40" t="s">
        <v>18</v>
      </c>
      <c r="R15" s="200" t="s">
        <v>57</v>
      </c>
      <c r="S15" s="201"/>
      <c r="T15" s="201"/>
      <c r="U15" s="201"/>
      <c r="V15" s="202"/>
      <c r="W15" s="48">
        <v>37</v>
      </c>
      <c r="X15" s="48" t="s">
        <v>18</v>
      </c>
      <c r="Y15" s="48" t="s">
        <v>18</v>
      </c>
    </row>
    <row r="16" spans="1:25" s="42" customFormat="1" ht="26.25" customHeight="1">
      <c r="A16" s="28">
        <v>0.125</v>
      </c>
      <c r="B16" s="126" t="s">
        <v>50</v>
      </c>
      <c r="C16" s="30">
        <v>2976</v>
      </c>
      <c r="D16" s="31">
        <v>2984</v>
      </c>
      <c r="E16" s="32">
        <f>IF(ISBLANK(D16),0,(D16-C16+1))+2</f>
        <v>11</v>
      </c>
      <c r="F16" s="33">
        <v>0</v>
      </c>
      <c r="G16" s="33">
        <v>2</v>
      </c>
      <c r="H16" s="34">
        <f t="shared" si="3"/>
        <v>9</v>
      </c>
      <c r="I16" s="127">
        <f>9+2</f>
        <v>11</v>
      </c>
      <c r="J16" s="36">
        <f t="shared" si="0"/>
        <v>0</v>
      </c>
      <c r="K16" s="128">
        <v>5</v>
      </c>
      <c r="L16" s="38">
        <v>0</v>
      </c>
      <c r="M16" s="39">
        <v>2</v>
      </c>
      <c r="N16" s="96">
        <v>3</v>
      </c>
      <c r="O16" s="112">
        <v>1</v>
      </c>
      <c r="P16" s="38">
        <v>0</v>
      </c>
      <c r="Q16" s="40">
        <v>0</v>
      </c>
      <c r="R16" s="212" t="s">
        <v>58</v>
      </c>
      <c r="S16" s="213"/>
      <c r="T16" s="213"/>
      <c r="U16" s="213"/>
      <c r="V16" s="214"/>
      <c r="W16" s="39" t="s">
        <v>18</v>
      </c>
      <c r="X16" s="39">
        <f>3+1</f>
        <v>4</v>
      </c>
      <c r="Y16" s="39">
        <f>1+0</f>
        <v>1</v>
      </c>
    </row>
    <row r="17" spans="1:25" s="42" customFormat="1" ht="26.25" customHeight="1">
      <c r="A17" s="28">
        <v>0.16666666666666666</v>
      </c>
      <c r="B17" s="126" t="s">
        <v>49</v>
      </c>
      <c r="C17" s="30">
        <v>2985</v>
      </c>
      <c r="D17" s="31">
        <v>3001</v>
      </c>
      <c r="E17" s="32">
        <f t="shared" si="1"/>
        <v>17</v>
      </c>
      <c r="F17" s="33">
        <v>1</v>
      </c>
      <c r="G17" s="33">
        <v>2</v>
      </c>
      <c r="H17" s="34">
        <f t="shared" si="3"/>
        <v>14</v>
      </c>
      <c r="I17" s="127">
        <f>14+2</f>
        <v>16</v>
      </c>
      <c r="J17" s="36">
        <f t="shared" si="0"/>
        <v>1</v>
      </c>
      <c r="K17" s="128">
        <v>5</v>
      </c>
      <c r="L17" s="38">
        <v>0</v>
      </c>
      <c r="M17" s="39">
        <v>4</v>
      </c>
      <c r="N17" s="96">
        <v>5</v>
      </c>
      <c r="O17" s="112">
        <v>2</v>
      </c>
      <c r="P17" s="38">
        <v>1</v>
      </c>
      <c r="Q17" s="40">
        <v>0</v>
      </c>
      <c r="R17" s="203" t="s">
        <v>59</v>
      </c>
      <c r="S17" s="204"/>
      <c r="T17" s="204"/>
      <c r="U17" s="204"/>
      <c r="V17" s="205"/>
      <c r="W17" s="39" t="s">
        <v>18</v>
      </c>
      <c r="X17" s="39">
        <f>2+1+1</f>
        <v>4</v>
      </c>
      <c r="Y17" s="39">
        <f>1+0</f>
        <v>1</v>
      </c>
    </row>
    <row r="18" spans="1:25" s="42" customFormat="1" ht="26.25" customHeight="1" thickBot="1">
      <c r="A18" s="28">
        <v>0.1875</v>
      </c>
      <c r="B18" s="126">
        <v>0</v>
      </c>
      <c r="C18" s="30">
        <v>3002</v>
      </c>
      <c r="D18" s="31">
        <v>3011</v>
      </c>
      <c r="E18" s="32">
        <f t="shared" si="1"/>
        <v>10</v>
      </c>
      <c r="F18" s="33">
        <v>0</v>
      </c>
      <c r="G18" s="33">
        <v>3</v>
      </c>
      <c r="H18" s="34">
        <f t="shared" si="3"/>
        <v>7</v>
      </c>
      <c r="I18" s="127">
        <f>7+3</f>
        <v>10</v>
      </c>
      <c r="J18" s="36">
        <f t="shared" si="0"/>
        <v>0</v>
      </c>
      <c r="K18" s="128">
        <v>5</v>
      </c>
      <c r="L18" s="38">
        <v>0</v>
      </c>
      <c r="M18" s="39">
        <v>0</v>
      </c>
      <c r="N18" s="96">
        <v>5</v>
      </c>
      <c r="O18" s="112">
        <v>0</v>
      </c>
      <c r="P18" s="38">
        <v>0</v>
      </c>
      <c r="Q18" s="40">
        <v>0</v>
      </c>
      <c r="R18" s="193" t="s">
        <v>60</v>
      </c>
      <c r="S18" s="194"/>
      <c r="T18" s="194"/>
      <c r="U18" s="194"/>
      <c r="V18" s="195"/>
      <c r="W18" s="39" t="s">
        <v>18</v>
      </c>
      <c r="X18" s="39">
        <f>3+2</f>
        <v>5</v>
      </c>
      <c r="Y18" s="39">
        <v>0</v>
      </c>
    </row>
    <row r="19" spans="1:25" s="42" customFormat="1" ht="26.25" customHeight="1">
      <c r="A19" s="124">
        <v>0.41666666666666669</v>
      </c>
      <c r="B19" s="125" t="s">
        <v>48</v>
      </c>
      <c r="C19" s="45" t="s">
        <v>18</v>
      </c>
      <c r="D19" s="46" t="s">
        <v>18</v>
      </c>
      <c r="E19" s="32" t="s">
        <v>18</v>
      </c>
      <c r="F19" s="47" t="s">
        <v>18</v>
      </c>
      <c r="G19" s="48" t="s">
        <v>18</v>
      </c>
      <c r="H19" s="34" t="s">
        <v>18</v>
      </c>
      <c r="I19" s="49" t="s">
        <v>18</v>
      </c>
      <c r="J19" s="36" t="e">
        <f>IF(ISBLANK(I19),-90,(-((I19)-SUM(L19:Q19,K19))))</f>
        <v>#VALUE!</v>
      </c>
      <c r="K19" s="50" t="s">
        <v>18</v>
      </c>
      <c r="L19" s="51" t="s">
        <v>18</v>
      </c>
      <c r="M19" s="52" t="s">
        <v>18</v>
      </c>
      <c r="N19" s="97" t="s">
        <v>18</v>
      </c>
      <c r="O19" s="108" t="s">
        <v>18</v>
      </c>
      <c r="P19" s="51" t="s">
        <v>18</v>
      </c>
      <c r="Q19" s="53" t="s">
        <v>18</v>
      </c>
      <c r="R19" s="230" t="s">
        <v>148</v>
      </c>
      <c r="S19" s="231"/>
      <c r="T19" s="231"/>
      <c r="U19" s="231"/>
      <c r="V19" s="232"/>
      <c r="W19" s="48">
        <v>18</v>
      </c>
      <c r="X19" s="48" t="s">
        <v>18</v>
      </c>
      <c r="Y19" s="48" t="s">
        <v>18</v>
      </c>
    </row>
    <row r="20" spans="1:25" s="42" customFormat="1" ht="26.25" customHeight="1">
      <c r="A20" s="28">
        <v>0.41666666666666669</v>
      </c>
      <c r="B20" s="126" t="s">
        <v>109</v>
      </c>
      <c r="C20" s="30">
        <v>3014</v>
      </c>
      <c r="D20" s="31">
        <v>3024</v>
      </c>
      <c r="E20" s="32">
        <f t="shared" ref="E20:E36" si="4">IF(ISBLANK(D20),0,(D20-C20+1))</f>
        <v>11</v>
      </c>
      <c r="F20" s="33">
        <v>1</v>
      </c>
      <c r="G20" s="33">
        <v>0</v>
      </c>
      <c r="H20" s="34">
        <f t="shared" ref="H20:H36" si="5">E20-G20-F20</f>
        <v>10</v>
      </c>
      <c r="I20" s="127">
        <f>10+0</f>
        <v>10</v>
      </c>
      <c r="J20" s="36">
        <f t="shared" ref="J20:J36" si="6">IF(ISBLANK(I20),-90,(-((I20)-SUM(L20:Q20,K20))))</f>
        <v>0</v>
      </c>
      <c r="K20" s="128">
        <v>4</v>
      </c>
      <c r="L20" s="38">
        <v>0</v>
      </c>
      <c r="M20" s="39">
        <v>3</v>
      </c>
      <c r="N20" s="96">
        <v>3</v>
      </c>
      <c r="O20" s="112">
        <v>0</v>
      </c>
      <c r="P20" s="38"/>
      <c r="Q20" s="40"/>
      <c r="R20" s="184" t="s">
        <v>149</v>
      </c>
      <c r="S20" s="185"/>
      <c r="T20" s="185"/>
      <c r="U20" s="185"/>
      <c r="V20" s="186"/>
      <c r="W20" s="39" t="s">
        <v>18</v>
      </c>
      <c r="X20" s="39"/>
      <c r="Y20" s="39"/>
    </row>
    <row r="21" spans="1:25" s="42" customFormat="1" ht="26.25" customHeight="1">
      <c r="A21" s="28">
        <v>0.4375</v>
      </c>
      <c r="B21" s="126" t="s">
        <v>49</v>
      </c>
      <c r="C21" s="30">
        <v>3025</v>
      </c>
      <c r="D21" s="31">
        <v>3037</v>
      </c>
      <c r="E21" s="32">
        <f t="shared" si="4"/>
        <v>13</v>
      </c>
      <c r="F21" s="33">
        <v>1</v>
      </c>
      <c r="G21" s="33">
        <v>0</v>
      </c>
      <c r="H21" s="34">
        <f t="shared" si="5"/>
        <v>12</v>
      </c>
      <c r="I21" s="127">
        <f>12+0</f>
        <v>12</v>
      </c>
      <c r="J21" s="36">
        <f t="shared" si="6"/>
        <v>0</v>
      </c>
      <c r="K21" s="128">
        <v>5</v>
      </c>
      <c r="L21" s="38">
        <v>0</v>
      </c>
      <c r="M21" s="39">
        <v>0</v>
      </c>
      <c r="N21" s="96">
        <v>7</v>
      </c>
      <c r="O21" s="112">
        <v>0</v>
      </c>
      <c r="P21" s="38"/>
      <c r="Q21" s="40"/>
      <c r="R21" s="184" t="s">
        <v>150</v>
      </c>
      <c r="S21" s="185"/>
      <c r="T21" s="185"/>
      <c r="U21" s="185"/>
      <c r="V21" s="186"/>
      <c r="W21" s="39" t="s">
        <v>18</v>
      </c>
      <c r="X21" s="39"/>
      <c r="Y21" s="39"/>
    </row>
    <row r="22" spans="1:25" s="42" customFormat="1" ht="26.25" customHeight="1">
      <c r="A22" s="28">
        <v>0.45833333333333331</v>
      </c>
      <c r="B22" s="126" t="s">
        <v>43</v>
      </c>
      <c r="C22" s="30">
        <v>3038</v>
      </c>
      <c r="D22" s="31">
        <v>3044</v>
      </c>
      <c r="E22" s="32">
        <f t="shared" si="4"/>
        <v>7</v>
      </c>
      <c r="F22" s="33">
        <v>2</v>
      </c>
      <c r="G22" s="33">
        <v>1</v>
      </c>
      <c r="H22" s="34">
        <f t="shared" si="5"/>
        <v>4</v>
      </c>
      <c r="I22" s="127">
        <f>4+1</f>
        <v>5</v>
      </c>
      <c r="J22" s="36">
        <f t="shared" si="6"/>
        <v>0</v>
      </c>
      <c r="K22" s="128">
        <v>1</v>
      </c>
      <c r="L22" s="38">
        <v>4</v>
      </c>
      <c r="M22" s="39">
        <v>0</v>
      </c>
      <c r="N22" s="96">
        <v>0</v>
      </c>
      <c r="O22" s="112">
        <v>0</v>
      </c>
      <c r="P22" s="38"/>
      <c r="Q22" s="40"/>
      <c r="R22" s="184" t="s">
        <v>151</v>
      </c>
      <c r="S22" s="185"/>
      <c r="T22" s="185"/>
      <c r="U22" s="185"/>
      <c r="V22" s="186"/>
      <c r="W22" s="39" t="s">
        <v>18</v>
      </c>
      <c r="X22" s="39"/>
      <c r="Y22" s="39"/>
    </row>
    <row r="23" spans="1:25" s="42" customFormat="1" ht="26.25" customHeight="1">
      <c r="A23" s="28">
        <v>0.47916666666666669</v>
      </c>
      <c r="B23" s="126" t="s">
        <v>47</v>
      </c>
      <c r="C23" s="30">
        <v>3045</v>
      </c>
      <c r="D23" s="31">
        <v>3058</v>
      </c>
      <c r="E23" s="32">
        <f t="shared" si="4"/>
        <v>14</v>
      </c>
      <c r="F23" s="33">
        <v>1</v>
      </c>
      <c r="G23" s="33">
        <v>0</v>
      </c>
      <c r="H23" s="34">
        <f t="shared" si="5"/>
        <v>13</v>
      </c>
      <c r="I23" s="127">
        <f>13+0</f>
        <v>13</v>
      </c>
      <c r="J23" s="36">
        <f t="shared" si="6"/>
        <v>2</v>
      </c>
      <c r="K23" s="128">
        <v>12</v>
      </c>
      <c r="L23" s="38">
        <v>0</v>
      </c>
      <c r="M23" s="39">
        <v>0</v>
      </c>
      <c r="N23" s="96">
        <v>3</v>
      </c>
      <c r="O23" s="112">
        <v>0</v>
      </c>
      <c r="P23" s="38"/>
      <c r="Q23" s="40"/>
      <c r="R23" s="190" t="s">
        <v>152</v>
      </c>
      <c r="S23" s="191"/>
      <c r="T23" s="191"/>
      <c r="U23" s="191"/>
      <c r="V23" s="192"/>
      <c r="W23" s="39" t="s">
        <v>18</v>
      </c>
      <c r="X23" s="39"/>
      <c r="Y23" s="39"/>
    </row>
    <row r="24" spans="1:25" s="42" customFormat="1" ht="26.25" customHeight="1">
      <c r="A24" s="28">
        <v>0.5</v>
      </c>
      <c r="B24" s="126" t="s">
        <v>48</v>
      </c>
      <c r="C24" s="30">
        <v>3059</v>
      </c>
      <c r="D24" s="31">
        <v>3065</v>
      </c>
      <c r="E24" s="32">
        <f t="shared" si="4"/>
        <v>7</v>
      </c>
      <c r="F24" s="33">
        <v>0</v>
      </c>
      <c r="G24" s="33">
        <v>0</v>
      </c>
      <c r="H24" s="34">
        <f t="shared" si="5"/>
        <v>7</v>
      </c>
      <c r="I24" s="127">
        <f>7+0</f>
        <v>7</v>
      </c>
      <c r="J24" s="36">
        <f t="shared" si="6"/>
        <v>0</v>
      </c>
      <c r="K24" s="128">
        <v>2</v>
      </c>
      <c r="L24" s="38">
        <v>4</v>
      </c>
      <c r="M24" s="39">
        <v>0</v>
      </c>
      <c r="N24" s="96">
        <v>1</v>
      </c>
      <c r="O24" s="112">
        <v>0</v>
      </c>
      <c r="P24" s="38"/>
      <c r="Q24" s="40"/>
      <c r="R24" s="187"/>
      <c r="S24" s="188"/>
      <c r="T24" s="188"/>
      <c r="U24" s="188"/>
      <c r="V24" s="189"/>
      <c r="W24" s="39" t="s">
        <v>18</v>
      </c>
      <c r="X24" s="39"/>
      <c r="Y24" s="39"/>
    </row>
    <row r="25" spans="1:25" s="42" customFormat="1" ht="26.25" customHeight="1">
      <c r="A25" s="124">
        <v>0.51041666666666663</v>
      </c>
      <c r="B25" s="125" t="s">
        <v>109</v>
      </c>
      <c r="C25" s="45" t="s">
        <v>18</v>
      </c>
      <c r="D25" s="46" t="s">
        <v>18</v>
      </c>
      <c r="E25" s="32" t="s">
        <v>18</v>
      </c>
      <c r="F25" s="47" t="s">
        <v>18</v>
      </c>
      <c r="G25" s="48" t="s">
        <v>18</v>
      </c>
      <c r="H25" s="34" t="s">
        <v>18</v>
      </c>
      <c r="I25" s="49" t="s">
        <v>18</v>
      </c>
      <c r="J25" s="36" t="e">
        <f>IF(ISBLANK(I25),-90,(-((I25)-SUM(L25:Q25,K25))))</f>
        <v>#VALUE!</v>
      </c>
      <c r="K25" s="50" t="s">
        <v>18</v>
      </c>
      <c r="L25" s="51" t="s">
        <v>18</v>
      </c>
      <c r="M25" s="52" t="s">
        <v>18</v>
      </c>
      <c r="N25" s="97" t="s">
        <v>18</v>
      </c>
      <c r="O25" s="108" t="s">
        <v>18</v>
      </c>
      <c r="P25" s="51" t="s">
        <v>18</v>
      </c>
      <c r="Q25" s="53" t="s">
        <v>18</v>
      </c>
      <c r="R25" s="221" t="s">
        <v>153</v>
      </c>
      <c r="S25" s="222"/>
      <c r="T25" s="222"/>
      <c r="U25" s="222"/>
      <c r="V25" s="223"/>
      <c r="W25" s="48">
        <v>35</v>
      </c>
      <c r="X25" s="48" t="s">
        <v>18</v>
      </c>
      <c r="Y25" s="48" t="s">
        <v>18</v>
      </c>
    </row>
    <row r="26" spans="1:25" s="42" customFormat="1" ht="26.25" customHeight="1">
      <c r="A26" s="28">
        <v>0.52083333333333337</v>
      </c>
      <c r="B26" s="126" t="s">
        <v>50</v>
      </c>
      <c r="C26" s="30">
        <v>3066</v>
      </c>
      <c r="D26" s="31">
        <v>3083</v>
      </c>
      <c r="E26" s="32">
        <f t="shared" si="4"/>
        <v>18</v>
      </c>
      <c r="F26" s="33">
        <v>0</v>
      </c>
      <c r="G26" s="33">
        <v>5</v>
      </c>
      <c r="H26" s="34">
        <f t="shared" si="5"/>
        <v>13</v>
      </c>
      <c r="I26" s="127">
        <f>13+5</f>
        <v>18</v>
      </c>
      <c r="J26" s="36">
        <f t="shared" si="6"/>
        <v>1</v>
      </c>
      <c r="K26" s="128">
        <v>5</v>
      </c>
      <c r="L26" s="38">
        <v>0</v>
      </c>
      <c r="M26" s="39">
        <v>2</v>
      </c>
      <c r="N26" s="96">
        <v>6</v>
      </c>
      <c r="O26" s="112">
        <v>6</v>
      </c>
      <c r="P26" s="38"/>
      <c r="Q26" s="40"/>
      <c r="R26" s="224" t="s">
        <v>154</v>
      </c>
      <c r="S26" s="225"/>
      <c r="T26" s="225"/>
      <c r="U26" s="225"/>
      <c r="V26" s="226"/>
      <c r="W26" s="39" t="s">
        <v>18</v>
      </c>
      <c r="X26" s="39"/>
      <c r="Y26" s="39"/>
    </row>
    <row r="27" spans="1:25" s="42" customFormat="1" ht="26.25" customHeight="1">
      <c r="A27" s="28">
        <v>4.1666666666666664E-2</v>
      </c>
      <c r="B27" s="126" t="s">
        <v>129</v>
      </c>
      <c r="C27" s="30">
        <v>3084</v>
      </c>
      <c r="D27" s="31">
        <v>3092</v>
      </c>
      <c r="E27" s="32">
        <f t="shared" si="4"/>
        <v>9</v>
      </c>
      <c r="F27" s="33">
        <v>2</v>
      </c>
      <c r="G27" s="33">
        <v>0</v>
      </c>
      <c r="H27" s="34">
        <f t="shared" si="5"/>
        <v>7</v>
      </c>
      <c r="I27" s="127">
        <f>7+0</f>
        <v>7</v>
      </c>
      <c r="J27" s="36">
        <f t="shared" si="6"/>
        <v>1</v>
      </c>
      <c r="K27" s="128">
        <v>4</v>
      </c>
      <c r="L27" s="38">
        <v>0</v>
      </c>
      <c r="M27" s="39">
        <v>1</v>
      </c>
      <c r="N27" s="96">
        <v>2</v>
      </c>
      <c r="O27" s="112">
        <v>0</v>
      </c>
      <c r="P27" s="38"/>
      <c r="Q27" s="40">
        <v>1</v>
      </c>
      <c r="R27" s="227" t="s">
        <v>155</v>
      </c>
      <c r="S27" s="228"/>
      <c r="T27" s="228"/>
      <c r="U27" s="228"/>
      <c r="V27" s="229"/>
      <c r="W27" s="39" t="s">
        <v>18</v>
      </c>
      <c r="X27" s="39"/>
      <c r="Y27" s="39"/>
    </row>
    <row r="28" spans="1:25" s="42" customFormat="1" ht="26.25" customHeight="1">
      <c r="A28" s="28">
        <v>6.25E-2</v>
      </c>
      <c r="B28" s="126" t="s">
        <v>47</v>
      </c>
      <c r="C28" s="30">
        <v>3093</v>
      </c>
      <c r="D28" s="31">
        <v>3108</v>
      </c>
      <c r="E28" s="32">
        <f t="shared" si="4"/>
        <v>16</v>
      </c>
      <c r="F28" s="33">
        <v>2</v>
      </c>
      <c r="G28" s="33">
        <v>2</v>
      </c>
      <c r="H28" s="34">
        <f t="shared" si="5"/>
        <v>12</v>
      </c>
      <c r="I28" s="127">
        <f>12+2</f>
        <v>14</v>
      </c>
      <c r="J28" s="36">
        <f t="shared" si="6"/>
        <v>1</v>
      </c>
      <c r="K28" s="128">
        <v>9</v>
      </c>
      <c r="L28" s="38">
        <v>0</v>
      </c>
      <c r="M28" s="39">
        <v>1</v>
      </c>
      <c r="N28" s="96">
        <v>5</v>
      </c>
      <c r="O28" s="112">
        <v>0</v>
      </c>
      <c r="P28" s="38"/>
      <c r="Q28" s="40"/>
      <c r="R28" s="190" t="s">
        <v>156</v>
      </c>
      <c r="S28" s="191"/>
      <c r="T28" s="191"/>
      <c r="U28" s="191"/>
      <c r="V28" s="192"/>
      <c r="W28" s="39" t="s">
        <v>18</v>
      </c>
      <c r="X28" s="39"/>
      <c r="Y28" s="39"/>
    </row>
    <row r="29" spans="1:25" s="42" customFormat="1" ht="26.25" customHeight="1">
      <c r="A29" s="28">
        <v>8.3333333333333329E-2</v>
      </c>
      <c r="B29" s="126" t="s">
        <v>121</v>
      </c>
      <c r="C29" s="30">
        <v>3109</v>
      </c>
      <c r="D29" s="31">
        <v>3113</v>
      </c>
      <c r="E29" s="32">
        <f t="shared" si="4"/>
        <v>5</v>
      </c>
      <c r="F29" s="33">
        <v>0</v>
      </c>
      <c r="G29" s="33">
        <v>0</v>
      </c>
      <c r="H29" s="34">
        <f t="shared" si="5"/>
        <v>5</v>
      </c>
      <c r="I29" s="127">
        <f>5+0</f>
        <v>5</v>
      </c>
      <c r="J29" s="36">
        <f t="shared" si="6"/>
        <v>1</v>
      </c>
      <c r="K29" s="128">
        <v>4</v>
      </c>
      <c r="L29" s="38">
        <v>0</v>
      </c>
      <c r="M29" s="39">
        <v>0</v>
      </c>
      <c r="N29" s="96">
        <v>2</v>
      </c>
      <c r="O29" s="112">
        <v>0</v>
      </c>
      <c r="P29" s="38"/>
      <c r="Q29" s="40"/>
      <c r="R29" s="190" t="s">
        <v>122</v>
      </c>
      <c r="S29" s="191"/>
      <c r="T29" s="191"/>
      <c r="U29" s="191"/>
      <c r="V29" s="192"/>
      <c r="W29" s="39" t="s">
        <v>18</v>
      </c>
      <c r="X29" s="39"/>
      <c r="Y29" s="39"/>
    </row>
    <row r="30" spans="1:25" s="42" customFormat="1" ht="26.25" customHeight="1">
      <c r="A30" s="28">
        <v>0.10416666666666667</v>
      </c>
      <c r="B30" s="126" t="s">
        <v>124</v>
      </c>
      <c r="C30" s="30">
        <v>3114</v>
      </c>
      <c r="D30" s="31">
        <v>3126</v>
      </c>
      <c r="E30" s="32">
        <f t="shared" si="4"/>
        <v>13</v>
      </c>
      <c r="F30" s="33">
        <v>0</v>
      </c>
      <c r="G30" s="33">
        <v>0</v>
      </c>
      <c r="H30" s="34">
        <f t="shared" si="5"/>
        <v>13</v>
      </c>
      <c r="I30" s="127">
        <f>12+0</f>
        <v>12</v>
      </c>
      <c r="J30" s="36">
        <f t="shared" si="6"/>
        <v>0</v>
      </c>
      <c r="K30" s="128">
        <v>3</v>
      </c>
      <c r="L30" s="38">
        <v>7</v>
      </c>
      <c r="M30" s="39">
        <v>0</v>
      </c>
      <c r="N30" s="96">
        <v>2</v>
      </c>
      <c r="O30" s="112">
        <v>0</v>
      </c>
      <c r="P30" s="38"/>
      <c r="Q30" s="40"/>
      <c r="R30" s="190" t="s">
        <v>157</v>
      </c>
      <c r="S30" s="191"/>
      <c r="T30" s="191"/>
      <c r="U30" s="191"/>
      <c r="V30" s="192"/>
      <c r="W30" s="39" t="s">
        <v>18</v>
      </c>
      <c r="X30" s="39"/>
      <c r="Y30" s="39"/>
    </row>
    <row r="31" spans="1:25" s="42" customFormat="1" ht="26.25" customHeight="1">
      <c r="A31" s="28">
        <v>0.125</v>
      </c>
      <c r="B31" s="126" t="s">
        <v>78</v>
      </c>
      <c r="C31" s="30">
        <v>3127</v>
      </c>
      <c r="D31" s="31">
        <v>3138</v>
      </c>
      <c r="E31" s="32">
        <f t="shared" si="4"/>
        <v>12</v>
      </c>
      <c r="F31" s="33">
        <v>2</v>
      </c>
      <c r="G31" s="33">
        <v>0</v>
      </c>
      <c r="H31" s="34">
        <f t="shared" si="5"/>
        <v>10</v>
      </c>
      <c r="I31" s="127">
        <f>10+0</f>
        <v>10</v>
      </c>
      <c r="J31" s="36">
        <f t="shared" si="6"/>
        <v>0</v>
      </c>
      <c r="K31" s="128">
        <v>1</v>
      </c>
      <c r="L31" s="38">
        <v>0</v>
      </c>
      <c r="M31" s="39">
        <v>3</v>
      </c>
      <c r="N31" s="96">
        <v>6</v>
      </c>
      <c r="O31" s="112">
        <v>0</v>
      </c>
      <c r="P31" s="38"/>
      <c r="Q31" s="40"/>
      <c r="R31" s="187"/>
      <c r="S31" s="188"/>
      <c r="T31" s="188"/>
      <c r="U31" s="188"/>
      <c r="V31" s="189"/>
      <c r="W31" s="39" t="s">
        <v>18</v>
      </c>
      <c r="X31" s="39"/>
      <c r="Y31" s="39"/>
    </row>
    <row r="32" spans="1:25" s="42" customFormat="1" ht="26.25" customHeight="1">
      <c r="A32" s="124">
        <v>0.125</v>
      </c>
      <c r="B32" s="125" t="s">
        <v>158</v>
      </c>
      <c r="C32" s="45" t="s">
        <v>18</v>
      </c>
      <c r="D32" s="46" t="s">
        <v>18</v>
      </c>
      <c r="E32" s="32" t="s">
        <v>18</v>
      </c>
      <c r="F32" s="47" t="s">
        <v>18</v>
      </c>
      <c r="G32" s="48" t="s">
        <v>18</v>
      </c>
      <c r="H32" s="34" t="s">
        <v>18</v>
      </c>
      <c r="I32" s="49" t="s">
        <v>18</v>
      </c>
      <c r="J32" s="36" t="e">
        <f>IF(ISBLANK(I32),-90,(-((I32)-SUM(L32:Q32,K32))))</f>
        <v>#VALUE!</v>
      </c>
      <c r="K32" s="50" t="s">
        <v>18</v>
      </c>
      <c r="L32" s="51" t="s">
        <v>18</v>
      </c>
      <c r="M32" s="52" t="s">
        <v>18</v>
      </c>
      <c r="N32" s="97" t="s">
        <v>18</v>
      </c>
      <c r="O32" s="108" t="s">
        <v>18</v>
      </c>
      <c r="P32" s="51" t="s">
        <v>18</v>
      </c>
      <c r="Q32" s="53" t="s">
        <v>18</v>
      </c>
      <c r="R32" s="221" t="s">
        <v>159</v>
      </c>
      <c r="S32" s="222"/>
      <c r="T32" s="222"/>
      <c r="U32" s="222"/>
      <c r="V32" s="223"/>
      <c r="W32" s="48">
        <v>40</v>
      </c>
      <c r="X32" s="48" t="s">
        <v>18</v>
      </c>
      <c r="Y32" s="48" t="s">
        <v>18</v>
      </c>
    </row>
    <row r="33" spans="1:25" s="42" customFormat="1" ht="26.25" customHeight="1">
      <c r="A33" s="124">
        <v>0.14583333333333334</v>
      </c>
      <c r="B33" s="125" t="s">
        <v>129</v>
      </c>
      <c r="C33" s="45" t="s">
        <v>18</v>
      </c>
      <c r="D33" s="46" t="s">
        <v>18</v>
      </c>
      <c r="E33" s="32" t="s">
        <v>18</v>
      </c>
      <c r="F33" s="47" t="s">
        <v>18</v>
      </c>
      <c r="G33" s="48" t="s">
        <v>18</v>
      </c>
      <c r="H33" s="34" t="s">
        <v>18</v>
      </c>
      <c r="I33" s="49" t="s">
        <v>18</v>
      </c>
      <c r="J33" s="36" t="e">
        <f>IF(ISBLANK(I33),-90,(-((I33)-SUM(L33:Q33,K33))))</f>
        <v>#VALUE!</v>
      </c>
      <c r="K33" s="50" t="s">
        <v>18</v>
      </c>
      <c r="L33" s="51" t="s">
        <v>18</v>
      </c>
      <c r="M33" s="52" t="s">
        <v>18</v>
      </c>
      <c r="N33" s="97" t="s">
        <v>18</v>
      </c>
      <c r="O33" s="108" t="s">
        <v>18</v>
      </c>
      <c r="P33" s="51" t="s">
        <v>18</v>
      </c>
      <c r="Q33" s="53" t="s">
        <v>18</v>
      </c>
      <c r="R33" s="221" t="s">
        <v>160</v>
      </c>
      <c r="S33" s="222"/>
      <c r="T33" s="222"/>
      <c r="U33" s="222"/>
      <c r="V33" s="223"/>
      <c r="W33" s="48">
        <v>75</v>
      </c>
      <c r="X33" s="48" t="s">
        <v>18</v>
      </c>
      <c r="Y33" s="48" t="s">
        <v>18</v>
      </c>
    </row>
    <row r="34" spans="1:25" s="42" customFormat="1" ht="26.25" customHeight="1">
      <c r="A34" s="124">
        <v>0.14583333333333334</v>
      </c>
      <c r="B34" s="125" t="s">
        <v>161</v>
      </c>
      <c r="C34" s="45" t="s">
        <v>18</v>
      </c>
      <c r="D34" s="46" t="s">
        <v>18</v>
      </c>
      <c r="E34" s="32" t="s">
        <v>18</v>
      </c>
      <c r="F34" s="47" t="s">
        <v>18</v>
      </c>
      <c r="G34" s="48" t="s">
        <v>18</v>
      </c>
      <c r="H34" s="34" t="s">
        <v>18</v>
      </c>
      <c r="I34" s="49" t="s">
        <v>18</v>
      </c>
      <c r="J34" s="36" t="e">
        <f>IF(ISBLANK(I34),-90,(-((I34)-SUM(L34:Q34,K34))))</f>
        <v>#VALUE!</v>
      </c>
      <c r="K34" s="50" t="s">
        <v>18</v>
      </c>
      <c r="L34" s="51" t="s">
        <v>18</v>
      </c>
      <c r="M34" s="52" t="s">
        <v>18</v>
      </c>
      <c r="N34" s="97" t="s">
        <v>18</v>
      </c>
      <c r="O34" s="108" t="s">
        <v>18</v>
      </c>
      <c r="P34" s="51" t="s">
        <v>18</v>
      </c>
      <c r="Q34" s="53" t="s">
        <v>18</v>
      </c>
      <c r="R34" s="221" t="s">
        <v>162</v>
      </c>
      <c r="S34" s="222"/>
      <c r="T34" s="222"/>
      <c r="U34" s="222"/>
      <c r="V34" s="223"/>
      <c r="W34" s="48">
        <v>17</v>
      </c>
      <c r="X34" s="48" t="s">
        <v>18</v>
      </c>
      <c r="Y34" s="48" t="s">
        <v>18</v>
      </c>
    </row>
    <row r="35" spans="1:25" s="42" customFormat="1" ht="26.25" customHeight="1">
      <c r="A35" s="28">
        <v>0.16666666666666666</v>
      </c>
      <c r="B35" s="126" t="s">
        <v>121</v>
      </c>
      <c r="C35" s="30">
        <v>3139</v>
      </c>
      <c r="D35" s="31">
        <v>3153</v>
      </c>
      <c r="E35" s="32">
        <f t="shared" si="4"/>
        <v>15</v>
      </c>
      <c r="F35" s="33">
        <v>2</v>
      </c>
      <c r="G35" s="33">
        <v>2</v>
      </c>
      <c r="H35" s="34">
        <f t="shared" si="5"/>
        <v>11</v>
      </c>
      <c r="I35" s="127">
        <f>11+2</f>
        <v>13</v>
      </c>
      <c r="J35" s="36">
        <f t="shared" si="6"/>
        <v>0</v>
      </c>
      <c r="K35" s="128">
        <v>11</v>
      </c>
      <c r="L35" s="38">
        <v>0</v>
      </c>
      <c r="M35" s="39">
        <v>0</v>
      </c>
      <c r="N35" s="96">
        <v>2</v>
      </c>
      <c r="O35" s="112">
        <v>0</v>
      </c>
      <c r="P35" s="38"/>
      <c r="Q35" s="40"/>
      <c r="R35" s="187"/>
      <c r="S35" s="188"/>
      <c r="T35" s="188"/>
      <c r="U35" s="188"/>
      <c r="V35" s="189"/>
      <c r="W35" s="39" t="s">
        <v>18</v>
      </c>
      <c r="X35" s="39"/>
      <c r="Y35" s="39"/>
    </row>
    <row r="36" spans="1:25" s="42" customFormat="1" ht="26.25" customHeight="1" thickBot="1">
      <c r="A36" s="28">
        <v>0.1875</v>
      </c>
      <c r="B36" s="126" t="s">
        <v>124</v>
      </c>
      <c r="C36" s="30">
        <v>3154</v>
      </c>
      <c r="D36" s="31">
        <v>3163</v>
      </c>
      <c r="E36" s="32">
        <f t="shared" si="4"/>
        <v>10</v>
      </c>
      <c r="F36" s="33">
        <v>0</v>
      </c>
      <c r="G36" s="33">
        <v>1</v>
      </c>
      <c r="H36" s="34">
        <f t="shared" si="5"/>
        <v>9</v>
      </c>
      <c r="I36" s="127">
        <f>9+1</f>
        <v>10</v>
      </c>
      <c r="J36" s="36">
        <f t="shared" si="6"/>
        <v>0</v>
      </c>
      <c r="K36" s="128">
        <v>1</v>
      </c>
      <c r="L36" s="38">
        <v>0</v>
      </c>
      <c r="M36" s="39">
        <v>5</v>
      </c>
      <c r="N36" s="96">
        <v>3</v>
      </c>
      <c r="O36" s="112">
        <v>1</v>
      </c>
      <c r="P36" s="38"/>
      <c r="Q36" s="40"/>
      <c r="R36" s="218"/>
      <c r="S36" s="219"/>
      <c r="T36" s="219"/>
      <c r="U36" s="219"/>
      <c r="V36" s="220"/>
      <c r="W36" s="39" t="s">
        <v>18</v>
      </c>
      <c r="X36" s="39"/>
      <c r="Y36" s="39"/>
    </row>
    <row r="37" spans="1:25" s="42" customFormat="1" ht="26.25" customHeight="1">
      <c r="A37" s="124">
        <v>0.41666666666666669</v>
      </c>
      <c r="B37" s="125" t="s">
        <v>133</v>
      </c>
      <c r="C37" s="45" t="s">
        <v>18</v>
      </c>
      <c r="D37" s="46" t="s">
        <v>18</v>
      </c>
      <c r="E37" s="32" t="s">
        <v>18</v>
      </c>
      <c r="F37" s="47" t="s">
        <v>18</v>
      </c>
      <c r="G37" s="48" t="s">
        <v>18</v>
      </c>
      <c r="H37" s="34" t="s">
        <v>18</v>
      </c>
      <c r="I37" s="49" t="s">
        <v>18</v>
      </c>
      <c r="J37" s="36" t="e">
        <f>IF(ISBLANK(I37),-90,(-((I37)-SUM(L37:Q37,K37))))</f>
        <v>#VALUE!</v>
      </c>
      <c r="K37" s="50" t="s">
        <v>18</v>
      </c>
      <c r="L37" s="51" t="s">
        <v>18</v>
      </c>
      <c r="M37" s="52" t="s">
        <v>18</v>
      </c>
      <c r="N37" s="97" t="s">
        <v>18</v>
      </c>
      <c r="O37" s="108" t="s">
        <v>18</v>
      </c>
      <c r="P37" s="51" t="s">
        <v>18</v>
      </c>
      <c r="Q37" s="53" t="s">
        <v>18</v>
      </c>
      <c r="R37" s="200" t="s">
        <v>134</v>
      </c>
      <c r="S37" s="201"/>
      <c r="T37" s="201"/>
      <c r="U37" s="201"/>
      <c r="V37" s="233"/>
      <c r="W37" s="48">
        <v>45</v>
      </c>
      <c r="X37" s="48" t="s">
        <v>18</v>
      </c>
      <c r="Y37" s="48" t="s">
        <v>18</v>
      </c>
    </row>
    <row r="38" spans="1:25" s="42" customFormat="1" ht="26.25" customHeight="1">
      <c r="A38" s="28">
        <v>0.41666666666666669</v>
      </c>
      <c r="B38" s="139" t="s">
        <v>109</v>
      </c>
      <c r="C38" s="30">
        <v>3164</v>
      </c>
      <c r="D38" s="31">
        <v>3172</v>
      </c>
      <c r="E38" s="32">
        <f t="shared" ref="E38:E52" si="7">IF(ISBLANK(D38),0,(D38-C38+1))</f>
        <v>9</v>
      </c>
      <c r="F38" s="33">
        <v>1</v>
      </c>
      <c r="G38" s="33">
        <v>3</v>
      </c>
      <c r="H38" s="34">
        <f t="shared" ref="H38:H52" si="8">E38-G38-F38</f>
        <v>5</v>
      </c>
      <c r="I38" s="127">
        <f>5+3</f>
        <v>8</v>
      </c>
      <c r="J38" s="36">
        <f t="shared" ref="J38:J53" si="9">IF(ISBLANK(I38),-90,(-((I38)-SUM(L38:Q38,K38))))</f>
        <v>0</v>
      </c>
      <c r="K38" s="137">
        <v>1</v>
      </c>
      <c r="L38" s="138">
        <v>7</v>
      </c>
      <c r="M38" s="39">
        <v>0</v>
      </c>
      <c r="N38" s="96">
        <v>0</v>
      </c>
      <c r="O38" s="112">
        <v>0</v>
      </c>
      <c r="P38" s="38"/>
      <c r="Q38" s="40"/>
      <c r="R38" s="175" t="s">
        <v>135</v>
      </c>
      <c r="S38" s="176"/>
      <c r="T38" s="176"/>
      <c r="U38" s="176"/>
      <c r="V38" s="177"/>
      <c r="W38" s="39" t="s">
        <v>18</v>
      </c>
      <c r="X38" s="39"/>
      <c r="Y38" s="39"/>
    </row>
    <row r="39" spans="1:25" s="42" customFormat="1" ht="26.25" customHeight="1">
      <c r="A39" s="28">
        <v>0.4375</v>
      </c>
      <c r="B39" s="126" t="s">
        <v>47</v>
      </c>
      <c r="C39" s="30">
        <v>3173</v>
      </c>
      <c r="D39" s="31">
        <v>3186</v>
      </c>
      <c r="E39" s="32">
        <f t="shared" si="7"/>
        <v>14</v>
      </c>
      <c r="F39" s="33">
        <v>0</v>
      </c>
      <c r="G39" s="33">
        <v>2</v>
      </c>
      <c r="H39" s="34">
        <f t="shared" si="8"/>
        <v>12</v>
      </c>
      <c r="I39" s="127">
        <f>12+2</f>
        <v>14</v>
      </c>
      <c r="J39" s="36">
        <f t="shared" si="9"/>
        <v>0</v>
      </c>
      <c r="K39" s="128">
        <v>6</v>
      </c>
      <c r="L39" s="38">
        <v>0</v>
      </c>
      <c r="M39" s="39">
        <v>0</v>
      </c>
      <c r="N39" s="96">
        <v>5</v>
      </c>
      <c r="O39" s="112">
        <v>2</v>
      </c>
      <c r="P39" s="38"/>
      <c r="Q39" s="135">
        <v>1</v>
      </c>
      <c r="R39" s="212" t="s">
        <v>136</v>
      </c>
      <c r="S39" s="213"/>
      <c r="T39" s="213"/>
      <c r="U39" s="213"/>
      <c r="V39" s="240"/>
      <c r="W39" s="39" t="s">
        <v>18</v>
      </c>
      <c r="X39" s="39"/>
      <c r="Y39" s="39"/>
    </row>
    <row r="40" spans="1:25" s="42" customFormat="1" ht="26.25" customHeight="1">
      <c r="A40" s="28">
        <v>0.45833333333333331</v>
      </c>
      <c r="B40" s="126" t="s">
        <v>137</v>
      </c>
      <c r="C40" s="30">
        <v>3187</v>
      </c>
      <c r="D40" s="31">
        <v>3192</v>
      </c>
      <c r="E40" s="32">
        <f t="shared" si="7"/>
        <v>6</v>
      </c>
      <c r="F40" s="33">
        <v>0</v>
      </c>
      <c r="G40" s="33">
        <v>0</v>
      </c>
      <c r="H40" s="34">
        <f t="shared" si="8"/>
        <v>6</v>
      </c>
      <c r="I40" s="127">
        <f>6+0</f>
        <v>6</v>
      </c>
      <c r="J40" s="36">
        <f t="shared" si="9"/>
        <v>1</v>
      </c>
      <c r="K40" s="128">
        <v>5</v>
      </c>
      <c r="L40" s="38">
        <v>0</v>
      </c>
      <c r="M40" s="39">
        <v>2</v>
      </c>
      <c r="N40" s="96">
        <v>0</v>
      </c>
      <c r="O40" s="112">
        <v>0</v>
      </c>
      <c r="P40" s="38"/>
      <c r="Q40" s="40"/>
      <c r="R40" s="175" t="s">
        <v>138</v>
      </c>
      <c r="S40" s="176"/>
      <c r="T40" s="176"/>
      <c r="U40" s="176"/>
      <c r="V40" s="177"/>
      <c r="W40" s="39" t="s">
        <v>18</v>
      </c>
      <c r="X40" s="39"/>
      <c r="Y40" s="39"/>
    </row>
    <row r="41" spans="1:25" s="42" customFormat="1" ht="26.25" customHeight="1">
      <c r="A41" s="28">
        <v>0.47916666666666669</v>
      </c>
      <c r="B41" s="126" t="s">
        <v>46</v>
      </c>
      <c r="C41" s="30">
        <v>3193</v>
      </c>
      <c r="D41" s="31">
        <v>3206</v>
      </c>
      <c r="E41" s="32">
        <f t="shared" si="7"/>
        <v>14</v>
      </c>
      <c r="F41" s="33">
        <v>0</v>
      </c>
      <c r="G41" s="33">
        <v>2</v>
      </c>
      <c r="H41" s="34">
        <f t="shared" si="8"/>
        <v>12</v>
      </c>
      <c r="I41" s="127">
        <f>12+2</f>
        <v>14</v>
      </c>
      <c r="J41" s="36">
        <f t="shared" si="9"/>
        <v>1</v>
      </c>
      <c r="K41" s="128">
        <v>10</v>
      </c>
      <c r="L41" s="38">
        <v>0</v>
      </c>
      <c r="M41" s="39">
        <v>0</v>
      </c>
      <c r="N41" s="96">
        <v>4</v>
      </c>
      <c r="O41" s="112">
        <v>1</v>
      </c>
      <c r="P41" s="38"/>
      <c r="Q41" s="40"/>
      <c r="R41" s="175" t="s">
        <v>138</v>
      </c>
      <c r="S41" s="176"/>
      <c r="T41" s="176"/>
      <c r="U41" s="176"/>
      <c r="V41" s="177"/>
      <c r="W41" s="39" t="s">
        <v>18</v>
      </c>
      <c r="X41" s="39"/>
      <c r="Y41" s="39"/>
    </row>
    <row r="42" spans="1:25" s="42" customFormat="1" ht="26.25" customHeight="1">
      <c r="A42" s="28">
        <v>0.5</v>
      </c>
      <c r="B42" s="126" t="s">
        <v>109</v>
      </c>
      <c r="C42" s="30">
        <v>3207</v>
      </c>
      <c r="D42" s="31">
        <v>3210</v>
      </c>
      <c r="E42" s="32">
        <f t="shared" si="7"/>
        <v>4</v>
      </c>
      <c r="F42" s="33">
        <v>0</v>
      </c>
      <c r="G42" s="33">
        <v>0</v>
      </c>
      <c r="H42" s="34">
        <f t="shared" si="8"/>
        <v>4</v>
      </c>
      <c r="I42" s="127">
        <f>4+0</f>
        <v>4</v>
      </c>
      <c r="J42" s="36">
        <f t="shared" si="9"/>
        <v>0</v>
      </c>
      <c r="K42" s="128">
        <v>3</v>
      </c>
      <c r="L42" s="38">
        <v>0</v>
      </c>
      <c r="M42" s="39">
        <v>1</v>
      </c>
      <c r="N42" s="96">
        <v>0</v>
      </c>
      <c r="O42" s="112">
        <v>0</v>
      </c>
      <c r="P42" s="38"/>
      <c r="Q42" s="40"/>
      <c r="R42" s="169"/>
      <c r="S42" s="170"/>
      <c r="T42" s="170"/>
      <c r="U42" s="170"/>
      <c r="V42" s="171"/>
      <c r="W42" s="39" t="s">
        <v>18</v>
      </c>
      <c r="X42" s="39"/>
      <c r="Y42" s="39"/>
    </row>
    <row r="43" spans="1:25" s="42" customFormat="1" ht="26.25" customHeight="1">
      <c r="A43" s="28">
        <v>0.52083333333333337</v>
      </c>
      <c r="B43" s="126" t="s">
        <v>47</v>
      </c>
      <c r="C43" s="30">
        <v>3211</v>
      </c>
      <c r="D43" s="31">
        <v>3224</v>
      </c>
      <c r="E43" s="32">
        <f t="shared" si="7"/>
        <v>14</v>
      </c>
      <c r="F43" s="33">
        <v>0</v>
      </c>
      <c r="G43" s="33">
        <v>0</v>
      </c>
      <c r="H43" s="34">
        <f t="shared" si="8"/>
        <v>14</v>
      </c>
      <c r="I43" s="127">
        <f>14+0</f>
        <v>14</v>
      </c>
      <c r="J43" s="36">
        <f t="shared" si="9"/>
        <v>1</v>
      </c>
      <c r="K43" s="128">
        <v>9</v>
      </c>
      <c r="L43" s="38">
        <v>0</v>
      </c>
      <c r="M43" s="39">
        <v>3</v>
      </c>
      <c r="N43" s="96">
        <v>3</v>
      </c>
      <c r="O43" s="112">
        <v>0</v>
      </c>
      <c r="P43" s="38"/>
      <c r="Q43" s="40"/>
      <c r="R43" s="175" t="s">
        <v>139</v>
      </c>
      <c r="S43" s="176"/>
      <c r="T43" s="176"/>
      <c r="U43" s="176"/>
      <c r="V43" s="177"/>
      <c r="W43" s="39" t="s">
        <v>18</v>
      </c>
      <c r="X43" s="39"/>
      <c r="Y43" s="39"/>
    </row>
    <row r="44" spans="1:25" s="42" customFormat="1" ht="26.25" customHeight="1">
      <c r="A44" s="28">
        <v>4.1666666666666664E-2</v>
      </c>
      <c r="B44" s="139" t="s">
        <v>137</v>
      </c>
      <c r="C44" s="30">
        <v>3225</v>
      </c>
      <c r="D44" s="31">
        <v>3228</v>
      </c>
      <c r="E44" s="32">
        <f t="shared" si="7"/>
        <v>4</v>
      </c>
      <c r="F44" s="33">
        <v>0</v>
      </c>
      <c r="G44" s="33">
        <v>0</v>
      </c>
      <c r="H44" s="34">
        <f t="shared" si="8"/>
        <v>4</v>
      </c>
      <c r="I44" s="127">
        <f>4+0</f>
        <v>4</v>
      </c>
      <c r="J44" s="36">
        <f t="shared" si="9"/>
        <v>0</v>
      </c>
      <c r="K44" s="137">
        <v>0</v>
      </c>
      <c r="L44" s="138">
        <v>4</v>
      </c>
      <c r="M44" s="39">
        <v>0</v>
      </c>
      <c r="N44" s="96">
        <v>0</v>
      </c>
      <c r="O44" s="112">
        <v>0</v>
      </c>
      <c r="P44" s="38"/>
      <c r="Q44" s="40"/>
      <c r="R44" s="169"/>
      <c r="S44" s="170"/>
      <c r="T44" s="170"/>
      <c r="U44" s="170"/>
      <c r="V44" s="171"/>
      <c r="W44" s="39" t="s">
        <v>18</v>
      </c>
      <c r="X44" s="39"/>
      <c r="Y44" s="39"/>
    </row>
    <row r="45" spans="1:25" s="42" customFormat="1" ht="26.25" customHeight="1">
      <c r="A45" s="28">
        <v>6.25E-2</v>
      </c>
      <c r="B45" s="126" t="s">
        <v>50</v>
      </c>
      <c r="C45" s="30">
        <v>3229</v>
      </c>
      <c r="D45" s="31">
        <v>3242</v>
      </c>
      <c r="E45" s="32">
        <f t="shared" si="7"/>
        <v>14</v>
      </c>
      <c r="F45" s="33">
        <v>0</v>
      </c>
      <c r="G45" s="33">
        <v>1</v>
      </c>
      <c r="H45" s="34">
        <f t="shared" si="8"/>
        <v>13</v>
      </c>
      <c r="I45" s="127">
        <f>13+1</f>
        <v>14</v>
      </c>
      <c r="J45" s="36">
        <f t="shared" si="9"/>
        <v>0</v>
      </c>
      <c r="K45" s="128">
        <v>6</v>
      </c>
      <c r="L45" s="38">
        <v>0</v>
      </c>
      <c r="M45" s="39">
        <v>1</v>
      </c>
      <c r="N45" s="96">
        <v>6</v>
      </c>
      <c r="O45" s="112">
        <v>1</v>
      </c>
      <c r="P45" s="38"/>
      <c r="Q45" s="40"/>
      <c r="R45" s="234" t="s">
        <v>140</v>
      </c>
      <c r="S45" s="235"/>
      <c r="T45" s="235"/>
      <c r="U45" s="235"/>
      <c r="V45" s="236"/>
      <c r="W45" s="39" t="s">
        <v>18</v>
      </c>
      <c r="X45" s="39"/>
      <c r="Y45" s="39"/>
    </row>
    <row r="46" spans="1:25" s="42" customFormat="1" ht="26.25" customHeight="1">
      <c r="A46" s="28">
        <v>8.3333333333333329E-2</v>
      </c>
      <c r="B46" s="126" t="s">
        <v>46</v>
      </c>
      <c r="C46" s="30">
        <v>3243</v>
      </c>
      <c r="D46" s="31">
        <v>3248</v>
      </c>
      <c r="E46" s="32">
        <f t="shared" si="7"/>
        <v>6</v>
      </c>
      <c r="F46" s="33">
        <v>0</v>
      </c>
      <c r="G46" s="33">
        <v>1</v>
      </c>
      <c r="H46" s="34">
        <f t="shared" si="8"/>
        <v>5</v>
      </c>
      <c r="I46" s="127">
        <f>5+1</f>
        <v>6</v>
      </c>
      <c r="J46" s="36">
        <f t="shared" si="9"/>
        <v>1</v>
      </c>
      <c r="K46" s="128">
        <v>4</v>
      </c>
      <c r="L46" s="38">
        <v>0</v>
      </c>
      <c r="M46" s="39">
        <v>0</v>
      </c>
      <c r="N46" s="96">
        <v>2</v>
      </c>
      <c r="O46" s="112">
        <v>1</v>
      </c>
      <c r="P46" s="38"/>
      <c r="Q46" s="40"/>
      <c r="R46" s="175" t="s">
        <v>141</v>
      </c>
      <c r="S46" s="176"/>
      <c r="T46" s="176"/>
      <c r="U46" s="176"/>
      <c r="V46" s="177"/>
      <c r="W46" s="39" t="s">
        <v>18</v>
      </c>
      <c r="X46" s="39"/>
      <c r="Y46" s="39"/>
    </row>
    <row r="47" spans="1:25" s="42" customFormat="1" ht="26.25" customHeight="1">
      <c r="A47" s="28">
        <v>0.10416666666666667</v>
      </c>
      <c r="B47" s="126" t="s">
        <v>129</v>
      </c>
      <c r="C47" s="30">
        <v>3249</v>
      </c>
      <c r="D47" s="31">
        <v>3260</v>
      </c>
      <c r="E47" s="32">
        <f t="shared" si="7"/>
        <v>12</v>
      </c>
      <c r="F47" s="33">
        <v>1</v>
      </c>
      <c r="G47" s="33">
        <v>4</v>
      </c>
      <c r="H47" s="34">
        <f t="shared" si="8"/>
        <v>7</v>
      </c>
      <c r="I47" s="127">
        <f>7+4</f>
        <v>11</v>
      </c>
      <c r="J47" s="36">
        <f t="shared" si="9"/>
        <v>0</v>
      </c>
      <c r="K47" s="128">
        <v>7</v>
      </c>
      <c r="L47" s="38">
        <v>0</v>
      </c>
      <c r="M47" s="39">
        <v>0</v>
      </c>
      <c r="N47" s="96">
        <v>3</v>
      </c>
      <c r="O47" s="112">
        <v>1</v>
      </c>
      <c r="P47" s="38"/>
      <c r="Q47" s="40"/>
      <c r="R47" s="237" t="s">
        <v>142</v>
      </c>
      <c r="S47" s="238"/>
      <c r="T47" s="238"/>
      <c r="U47" s="238"/>
      <c r="V47" s="239"/>
      <c r="W47" s="39" t="s">
        <v>18</v>
      </c>
      <c r="X47" s="39"/>
      <c r="Y47" s="39"/>
    </row>
    <row r="48" spans="1:25" s="42" customFormat="1" ht="26.25" customHeight="1">
      <c r="A48" s="28">
        <v>0.125</v>
      </c>
      <c r="B48" s="126" t="s">
        <v>47</v>
      </c>
      <c r="C48" s="30">
        <v>3261</v>
      </c>
      <c r="D48" s="31">
        <v>3275</v>
      </c>
      <c r="E48" s="32">
        <f t="shared" si="7"/>
        <v>15</v>
      </c>
      <c r="F48" s="33">
        <v>1</v>
      </c>
      <c r="G48" s="33">
        <v>1</v>
      </c>
      <c r="H48" s="34">
        <f t="shared" si="8"/>
        <v>13</v>
      </c>
      <c r="I48" s="127">
        <f>13+1</f>
        <v>14</v>
      </c>
      <c r="J48" s="36">
        <f t="shared" si="9"/>
        <v>0</v>
      </c>
      <c r="K48" s="128">
        <v>6</v>
      </c>
      <c r="L48" s="38">
        <v>0</v>
      </c>
      <c r="M48" s="39">
        <v>3</v>
      </c>
      <c r="N48" s="96">
        <v>4</v>
      </c>
      <c r="O48" s="112">
        <v>1</v>
      </c>
      <c r="P48" s="38"/>
      <c r="Q48" s="40"/>
      <c r="R48" s="237" t="s">
        <v>143</v>
      </c>
      <c r="S48" s="238"/>
      <c r="T48" s="238"/>
      <c r="U48" s="238"/>
      <c r="V48" s="239"/>
      <c r="W48" s="39" t="s">
        <v>18</v>
      </c>
      <c r="X48" s="39"/>
      <c r="Y48" s="39"/>
    </row>
    <row r="49" spans="1:25" s="42" customFormat="1" ht="26.25" customHeight="1">
      <c r="A49" s="28">
        <v>0.14583333333333334</v>
      </c>
      <c r="B49" s="126" t="s">
        <v>50</v>
      </c>
      <c r="C49" s="30">
        <v>3276</v>
      </c>
      <c r="D49" s="31">
        <v>3287</v>
      </c>
      <c r="E49" s="32">
        <f t="shared" si="7"/>
        <v>12</v>
      </c>
      <c r="F49" s="33">
        <v>1</v>
      </c>
      <c r="G49" s="33">
        <v>3</v>
      </c>
      <c r="H49" s="34">
        <f t="shared" si="8"/>
        <v>8</v>
      </c>
      <c r="I49" s="127">
        <f>8+3</f>
        <v>11</v>
      </c>
      <c r="J49" s="36">
        <f t="shared" si="9"/>
        <v>0</v>
      </c>
      <c r="K49" s="128">
        <v>6</v>
      </c>
      <c r="L49" s="38">
        <v>0</v>
      </c>
      <c r="M49" s="39">
        <v>1</v>
      </c>
      <c r="N49" s="96">
        <v>2</v>
      </c>
      <c r="O49" s="112">
        <v>2</v>
      </c>
      <c r="P49" s="38"/>
      <c r="Q49" s="40"/>
      <c r="R49" s="237" t="s">
        <v>144</v>
      </c>
      <c r="S49" s="238"/>
      <c r="T49" s="238"/>
      <c r="U49" s="238"/>
      <c r="V49" s="239"/>
      <c r="W49" s="39" t="s">
        <v>18</v>
      </c>
      <c r="X49" s="39"/>
      <c r="Y49" s="39"/>
    </row>
    <row r="50" spans="1:25" s="42" customFormat="1" ht="26.25" customHeight="1">
      <c r="A50" s="28">
        <v>0.16666666666666666</v>
      </c>
      <c r="B50" s="126" t="s">
        <v>49</v>
      </c>
      <c r="C50" s="30">
        <v>3288</v>
      </c>
      <c r="D50" s="31">
        <v>3295</v>
      </c>
      <c r="E50" s="32">
        <f t="shared" si="7"/>
        <v>8</v>
      </c>
      <c r="F50" s="33">
        <v>0</v>
      </c>
      <c r="G50" s="33">
        <v>1</v>
      </c>
      <c r="H50" s="34">
        <f t="shared" si="8"/>
        <v>7</v>
      </c>
      <c r="I50" s="127">
        <f>7+1</f>
        <v>8</v>
      </c>
      <c r="J50" s="36">
        <f t="shared" si="9"/>
        <v>0</v>
      </c>
      <c r="K50" s="128">
        <v>1</v>
      </c>
      <c r="L50" s="38">
        <v>0</v>
      </c>
      <c r="M50" s="39">
        <v>2</v>
      </c>
      <c r="N50" s="96">
        <v>4</v>
      </c>
      <c r="O50" s="112">
        <v>1</v>
      </c>
      <c r="P50" s="38"/>
      <c r="Q50" s="40"/>
      <c r="R50" s="169"/>
      <c r="S50" s="170"/>
      <c r="T50" s="170"/>
      <c r="U50" s="170"/>
      <c r="V50" s="171"/>
      <c r="W50" s="39" t="s">
        <v>18</v>
      </c>
      <c r="X50" s="39"/>
      <c r="Y50" s="39"/>
    </row>
    <row r="51" spans="1:25" s="42" customFormat="1" ht="26.25" customHeight="1">
      <c r="A51" s="124">
        <v>0.16666666666666666</v>
      </c>
      <c r="B51" s="125" t="s">
        <v>84</v>
      </c>
      <c r="C51" s="45" t="s">
        <v>18</v>
      </c>
      <c r="D51" s="46" t="s">
        <v>18</v>
      </c>
      <c r="E51" s="32" t="s">
        <v>18</v>
      </c>
      <c r="F51" s="47" t="s">
        <v>18</v>
      </c>
      <c r="G51" s="48" t="s">
        <v>18</v>
      </c>
      <c r="H51" s="34" t="s">
        <v>18</v>
      </c>
      <c r="I51" s="49" t="s">
        <v>18</v>
      </c>
      <c r="J51" s="36" t="e">
        <f t="shared" si="9"/>
        <v>#VALUE!</v>
      </c>
      <c r="K51" s="50" t="s">
        <v>18</v>
      </c>
      <c r="L51" s="51" t="s">
        <v>18</v>
      </c>
      <c r="M51" s="52" t="s">
        <v>18</v>
      </c>
      <c r="N51" s="97" t="s">
        <v>18</v>
      </c>
      <c r="O51" s="108" t="s">
        <v>18</v>
      </c>
      <c r="P51" s="51" t="s">
        <v>18</v>
      </c>
      <c r="Q51" s="53" t="s">
        <v>18</v>
      </c>
      <c r="R51" s="200" t="s">
        <v>145</v>
      </c>
      <c r="S51" s="201"/>
      <c r="T51" s="201"/>
      <c r="U51" s="201"/>
      <c r="V51" s="233"/>
      <c r="W51" s="48">
        <v>20</v>
      </c>
      <c r="X51" s="48" t="s">
        <v>18</v>
      </c>
      <c r="Y51" s="48" t="s">
        <v>18</v>
      </c>
    </row>
    <row r="52" spans="1:25" s="42" customFormat="1" ht="26.25" customHeight="1">
      <c r="A52" s="28">
        <v>0.1875</v>
      </c>
      <c r="B52" s="126" t="s">
        <v>129</v>
      </c>
      <c r="C52" s="30">
        <v>3296</v>
      </c>
      <c r="D52" s="31">
        <v>3312</v>
      </c>
      <c r="E52" s="32">
        <f t="shared" si="7"/>
        <v>17</v>
      </c>
      <c r="F52" s="33">
        <v>0</v>
      </c>
      <c r="G52" s="33">
        <v>8</v>
      </c>
      <c r="H52" s="34">
        <f t="shared" si="8"/>
        <v>9</v>
      </c>
      <c r="I52" s="127">
        <f>9+8</f>
        <v>17</v>
      </c>
      <c r="J52" s="36">
        <f t="shared" si="9"/>
        <v>0</v>
      </c>
      <c r="K52" s="128">
        <v>4</v>
      </c>
      <c r="L52" s="38">
        <v>0</v>
      </c>
      <c r="M52" s="39">
        <v>8</v>
      </c>
      <c r="N52" s="96">
        <v>0</v>
      </c>
      <c r="O52" s="112">
        <v>5</v>
      </c>
      <c r="P52" s="38"/>
      <c r="Q52" s="40"/>
      <c r="R52" s="169"/>
      <c r="S52" s="170"/>
      <c r="T52" s="170"/>
      <c r="U52" s="170"/>
      <c r="V52" s="171"/>
      <c r="W52" s="39" t="s">
        <v>18</v>
      </c>
      <c r="X52" s="39"/>
      <c r="Y52" s="39"/>
    </row>
    <row r="53" spans="1:25" s="42" customFormat="1" ht="26.25" customHeight="1">
      <c r="A53" s="124">
        <v>0.1875</v>
      </c>
      <c r="B53" s="125" t="s">
        <v>146</v>
      </c>
      <c r="C53" s="45" t="s">
        <v>18</v>
      </c>
      <c r="D53" s="46" t="s">
        <v>18</v>
      </c>
      <c r="E53" s="32" t="s">
        <v>18</v>
      </c>
      <c r="F53" s="47" t="s">
        <v>18</v>
      </c>
      <c r="G53" s="48" t="s">
        <v>18</v>
      </c>
      <c r="H53" s="34" t="s">
        <v>18</v>
      </c>
      <c r="I53" s="49" t="s">
        <v>18</v>
      </c>
      <c r="J53" s="36" t="e">
        <f t="shared" si="9"/>
        <v>#VALUE!</v>
      </c>
      <c r="K53" s="50" t="s">
        <v>18</v>
      </c>
      <c r="L53" s="51" t="s">
        <v>18</v>
      </c>
      <c r="M53" s="52" t="s">
        <v>18</v>
      </c>
      <c r="N53" s="97" t="s">
        <v>18</v>
      </c>
      <c r="O53" s="108" t="s">
        <v>18</v>
      </c>
      <c r="P53" s="51" t="s">
        <v>18</v>
      </c>
      <c r="Q53" s="53" t="s">
        <v>18</v>
      </c>
      <c r="R53" s="200" t="s">
        <v>147</v>
      </c>
      <c r="S53" s="201"/>
      <c r="T53" s="201"/>
      <c r="U53" s="201"/>
      <c r="V53" s="233"/>
      <c r="W53" s="48">
        <v>20</v>
      </c>
      <c r="X53" s="48" t="s">
        <v>18</v>
      </c>
      <c r="Y53" s="48" t="s">
        <v>18</v>
      </c>
    </row>
    <row r="54" spans="1:25" s="42" customFormat="1" ht="26.25" customHeight="1">
      <c r="A54" s="124">
        <v>0.39583333333333331</v>
      </c>
      <c r="B54" s="125" t="s">
        <v>128</v>
      </c>
      <c r="C54" s="45" t="s">
        <v>18</v>
      </c>
      <c r="D54" s="46" t="s">
        <v>18</v>
      </c>
      <c r="E54" s="32" t="s">
        <v>18</v>
      </c>
      <c r="F54" s="47" t="s">
        <v>18</v>
      </c>
      <c r="G54" s="48" t="s">
        <v>18</v>
      </c>
      <c r="H54" s="34" t="s">
        <v>18</v>
      </c>
      <c r="I54" s="49" t="s">
        <v>18</v>
      </c>
      <c r="J54" s="36" t="e">
        <f>IF(ISBLANK(I54),-90,(-((I54)-SUM(L54:Q54,K54))))</f>
        <v>#VALUE!</v>
      </c>
      <c r="K54" s="50" t="s">
        <v>18</v>
      </c>
      <c r="L54" s="51" t="s">
        <v>18</v>
      </c>
      <c r="M54" s="52" t="s">
        <v>18</v>
      </c>
      <c r="N54" s="97" t="s">
        <v>18</v>
      </c>
      <c r="O54" s="108" t="s">
        <v>18</v>
      </c>
      <c r="P54" s="51" t="s">
        <v>18</v>
      </c>
      <c r="Q54" s="53" t="s">
        <v>18</v>
      </c>
      <c r="R54" s="243" t="s">
        <v>163</v>
      </c>
      <c r="S54" s="244"/>
      <c r="T54" s="244"/>
      <c r="U54" s="244"/>
      <c r="V54" s="244"/>
      <c r="W54" s="48">
        <v>97</v>
      </c>
      <c r="X54" s="48" t="s">
        <v>18</v>
      </c>
      <c r="Y54" s="48" t="s">
        <v>18</v>
      </c>
    </row>
    <row r="55" spans="1:25" s="42" customFormat="1" ht="26.25" customHeight="1">
      <c r="A55" s="124">
        <v>0.41666666666666669</v>
      </c>
      <c r="B55" s="125" t="s">
        <v>44</v>
      </c>
      <c r="C55" s="45" t="s">
        <v>18</v>
      </c>
      <c r="D55" s="46" t="s">
        <v>18</v>
      </c>
      <c r="E55" s="32" t="s">
        <v>18</v>
      </c>
      <c r="F55" s="47" t="s">
        <v>18</v>
      </c>
      <c r="G55" s="48" t="s">
        <v>18</v>
      </c>
      <c r="H55" s="34" t="s">
        <v>18</v>
      </c>
      <c r="I55" s="49" t="s">
        <v>18</v>
      </c>
      <c r="J55" s="36" t="e">
        <f>IF(ISBLANK(I55),-90,(-((I55)-SUM(L55:Q55,K55))))</f>
        <v>#VALUE!</v>
      </c>
      <c r="K55" s="50" t="s">
        <v>18</v>
      </c>
      <c r="L55" s="51" t="s">
        <v>18</v>
      </c>
      <c r="M55" s="52" t="s">
        <v>18</v>
      </c>
      <c r="N55" s="97" t="s">
        <v>18</v>
      </c>
      <c r="O55" s="108" t="s">
        <v>18</v>
      </c>
      <c r="P55" s="51" t="s">
        <v>18</v>
      </c>
      <c r="Q55" s="53" t="s">
        <v>18</v>
      </c>
      <c r="R55" s="243" t="s">
        <v>164</v>
      </c>
      <c r="S55" s="244"/>
      <c r="T55" s="244"/>
      <c r="U55" s="244"/>
      <c r="V55" s="244"/>
      <c r="W55" s="48">
        <v>49</v>
      </c>
      <c r="X55" s="48" t="s">
        <v>18</v>
      </c>
      <c r="Y55" s="48" t="s">
        <v>18</v>
      </c>
    </row>
    <row r="56" spans="1:25" s="42" customFormat="1" ht="26.25" customHeight="1">
      <c r="A56" s="28">
        <v>0.41666666666666669</v>
      </c>
      <c r="B56" s="126" t="s">
        <v>129</v>
      </c>
      <c r="C56" s="30">
        <v>3313</v>
      </c>
      <c r="D56" s="31">
        <v>3319</v>
      </c>
      <c r="E56" s="32">
        <f t="shared" ref="E56:E69" si="10">IF(ISBLANK(D56),0,(D56-C56+1))</f>
        <v>7</v>
      </c>
      <c r="F56" s="33">
        <v>2</v>
      </c>
      <c r="G56" s="33">
        <v>0</v>
      </c>
      <c r="H56" s="34">
        <f t="shared" ref="H56:H69" si="11">E56-G56-F56</f>
        <v>5</v>
      </c>
      <c r="I56" s="127">
        <f>5+0</f>
        <v>5</v>
      </c>
      <c r="J56" s="36">
        <f t="shared" ref="J56:J86" si="12">IF(ISBLANK(I56),-90,(-((I56)-SUM(L56:Q56,K56))))</f>
        <v>0</v>
      </c>
      <c r="K56" s="128">
        <v>2</v>
      </c>
      <c r="L56" s="38">
        <v>0</v>
      </c>
      <c r="M56" s="39">
        <v>0</v>
      </c>
      <c r="N56" s="96">
        <v>3</v>
      </c>
      <c r="O56" s="112">
        <v>0</v>
      </c>
      <c r="P56" s="38"/>
      <c r="Q56" s="40"/>
      <c r="R56" s="172">
        <v>0</v>
      </c>
      <c r="S56" s="173"/>
      <c r="T56" s="173"/>
      <c r="U56" s="173"/>
      <c r="V56" s="173"/>
      <c r="W56" s="39" t="s">
        <v>18</v>
      </c>
      <c r="X56" s="39"/>
      <c r="Y56" s="39"/>
    </row>
    <row r="57" spans="1:25" s="42" customFormat="1" ht="26.25" customHeight="1">
      <c r="A57" s="28">
        <v>0.4375</v>
      </c>
      <c r="B57" s="126" t="s">
        <v>78</v>
      </c>
      <c r="C57" s="30">
        <v>3320</v>
      </c>
      <c r="D57" s="31">
        <v>3335</v>
      </c>
      <c r="E57" s="32">
        <f t="shared" si="10"/>
        <v>16</v>
      </c>
      <c r="F57" s="33">
        <v>0</v>
      </c>
      <c r="G57" s="33">
        <v>3</v>
      </c>
      <c r="H57" s="34">
        <f t="shared" si="11"/>
        <v>13</v>
      </c>
      <c r="I57" s="127">
        <f>13+3</f>
        <v>16</v>
      </c>
      <c r="J57" s="36">
        <f t="shared" si="12"/>
        <v>3</v>
      </c>
      <c r="K57" s="128">
        <v>12</v>
      </c>
      <c r="L57" s="38">
        <v>0</v>
      </c>
      <c r="M57" s="39">
        <v>1</v>
      </c>
      <c r="N57" s="96">
        <v>4</v>
      </c>
      <c r="O57" s="112">
        <v>2</v>
      </c>
      <c r="P57" s="38"/>
      <c r="Q57" s="40"/>
      <c r="R57" s="172" t="s">
        <v>165</v>
      </c>
      <c r="S57" s="173"/>
      <c r="T57" s="173"/>
      <c r="U57" s="173"/>
      <c r="V57" s="173"/>
      <c r="W57" s="39" t="s">
        <v>18</v>
      </c>
      <c r="X57" s="39"/>
      <c r="Y57" s="39"/>
    </row>
    <row r="58" spans="1:25" s="42" customFormat="1" ht="26.25" customHeight="1">
      <c r="A58" s="28">
        <v>0.45833333333333331</v>
      </c>
      <c r="B58" s="126" t="s">
        <v>121</v>
      </c>
      <c r="C58" s="30">
        <v>3336</v>
      </c>
      <c r="D58" s="31">
        <v>3343</v>
      </c>
      <c r="E58" s="32">
        <f t="shared" si="10"/>
        <v>8</v>
      </c>
      <c r="F58" s="33">
        <v>0</v>
      </c>
      <c r="G58" s="33">
        <v>2</v>
      </c>
      <c r="H58" s="34">
        <f t="shared" si="11"/>
        <v>6</v>
      </c>
      <c r="I58" s="127">
        <f>6+2</f>
        <v>8</v>
      </c>
      <c r="J58" s="36">
        <f t="shared" si="12"/>
        <v>0</v>
      </c>
      <c r="K58" s="128">
        <v>3</v>
      </c>
      <c r="L58" s="38">
        <v>0</v>
      </c>
      <c r="M58" s="39">
        <v>0</v>
      </c>
      <c r="N58" s="96">
        <v>4</v>
      </c>
      <c r="O58" s="112">
        <v>1</v>
      </c>
      <c r="P58" s="38"/>
      <c r="Q58" s="40"/>
      <c r="R58" s="172">
        <v>0</v>
      </c>
      <c r="S58" s="173"/>
      <c r="T58" s="173"/>
      <c r="U58" s="173"/>
      <c r="V58" s="173"/>
      <c r="W58" s="39" t="s">
        <v>18</v>
      </c>
      <c r="X58" s="39"/>
      <c r="Y58" s="39"/>
    </row>
    <row r="59" spans="1:25" s="42" customFormat="1" ht="26.25" customHeight="1">
      <c r="A59" s="28">
        <v>0.47916666666666669</v>
      </c>
      <c r="B59" s="126" t="s">
        <v>130</v>
      </c>
      <c r="C59" s="30">
        <v>3344</v>
      </c>
      <c r="D59" s="31">
        <v>3357</v>
      </c>
      <c r="E59" s="32">
        <f t="shared" si="10"/>
        <v>14</v>
      </c>
      <c r="F59" s="33">
        <v>1</v>
      </c>
      <c r="G59" s="33">
        <v>0</v>
      </c>
      <c r="H59" s="34">
        <f t="shared" si="11"/>
        <v>13</v>
      </c>
      <c r="I59" s="127">
        <f>13+0</f>
        <v>13</v>
      </c>
      <c r="J59" s="36">
        <f t="shared" si="12"/>
        <v>0</v>
      </c>
      <c r="K59" s="128">
        <v>7</v>
      </c>
      <c r="L59" s="38">
        <v>0</v>
      </c>
      <c r="M59" s="39">
        <v>3</v>
      </c>
      <c r="N59" s="96">
        <v>3</v>
      </c>
      <c r="O59" s="112">
        <v>0</v>
      </c>
      <c r="P59" s="38"/>
      <c r="Q59" s="40"/>
      <c r="R59" s="172" t="s">
        <v>166</v>
      </c>
      <c r="S59" s="173"/>
      <c r="T59" s="173"/>
      <c r="U59" s="173"/>
      <c r="V59" s="173"/>
      <c r="W59" s="39" t="s">
        <v>18</v>
      </c>
      <c r="X59" s="39"/>
      <c r="Y59" s="39"/>
    </row>
    <row r="60" spans="1:25" s="42" customFormat="1" ht="26.25" customHeight="1">
      <c r="A60" s="28">
        <v>0.5</v>
      </c>
      <c r="B60" s="126" t="s">
        <v>49</v>
      </c>
      <c r="C60" s="30">
        <v>3358</v>
      </c>
      <c r="D60" s="31">
        <v>3369</v>
      </c>
      <c r="E60" s="32">
        <f t="shared" si="10"/>
        <v>12</v>
      </c>
      <c r="F60" s="33">
        <v>0</v>
      </c>
      <c r="G60" s="33">
        <v>1</v>
      </c>
      <c r="H60" s="34">
        <f t="shared" si="11"/>
        <v>11</v>
      </c>
      <c r="I60" s="127">
        <f>11+1</f>
        <v>12</v>
      </c>
      <c r="J60" s="36">
        <f t="shared" si="12"/>
        <v>0</v>
      </c>
      <c r="K60" s="128">
        <v>6</v>
      </c>
      <c r="L60" s="38">
        <v>0</v>
      </c>
      <c r="M60" s="39">
        <v>1</v>
      </c>
      <c r="N60" s="96">
        <v>4</v>
      </c>
      <c r="O60" s="112">
        <v>1</v>
      </c>
      <c r="P60" s="38"/>
      <c r="Q60" s="40"/>
      <c r="R60" s="172" t="s">
        <v>167</v>
      </c>
      <c r="S60" s="173"/>
      <c r="T60" s="173"/>
      <c r="U60" s="173"/>
      <c r="V60" s="173"/>
      <c r="W60" s="39" t="s">
        <v>18</v>
      </c>
      <c r="X60" s="39"/>
      <c r="Y60" s="39"/>
    </row>
    <row r="61" spans="1:25" s="42" customFormat="1" ht="26.25" customHeight="1">
      <c r="A61" s="28">
        <v>0.52083333333333337</v>
      </c>
      <c r="B61" s="126" t="s">
        <v>44</v>
      </c>
      <c r="C61" s="30">
        <v>3370</v>
      </c>
      <c r="D61" s="31">
        <v>3382</v>
      </c>
      <c r="E61" s="32">
        <f t="shared" si="10"/>
        <v>13</v>
      </c>
      <c r="F61" s="33">
        <v>1</v>
      </c>
      <c r="G61" s="33">
        <v>0</v>
      </c>
      <c r="H61" s="34">
        <f t="shared" si="11"/>
        <v>12</v>
      </c>
      <c r="I61" s="127">
        <f>12+0</f>
        <v>12</v>
      </c>
      <c r="J61" s="36">
        <f t="shared" si="12"/>
        <v>0</v>
      </c>
      <c r="K61" s="128">
        <v>6</v>
      </c>
      <c r="L61" s="38">
        <v>0</v>
      </c>
      <c r="M61" s="39">
        <v>2</v>
      </c>
      <c r="N61" s="96">
        <v>4</v>
      </c>
      <c r="O61" s="112">
        <v>0</v>
      </c>
      <c r="P61" s="38"/>
      <c r="Q61" s="40"/>
      <c r="R61" s="172">
        <v>0</v>
      </c>
      <c r="S61" s="173"/>
      <c r="T61" s="173"/>
      <c r="U61" s="173"/>
      <c r="V61" s="173"/>
      <c r="W61" s="39" t="s">
        <v>18</v>
      </c>
      <c r="X61" s="39"/>
      <c r="Y61" s="39"/>
    </row>
    <row r="62" spans="1:25" s="42" customFormat="1" ht="26.25" customHeight="1">
      <c r="A62" s="28">
        <v>4.1666666666666664E-2</v>
      </c>
      <c r="B62" s="126" t="s">
        <v>129</v>
      </c>
      <c r="C62" s="30">
        <v>3383</v>
      </c>
      <c r="D62" s="31">
        <v>3397</v>
      </c>
      <c r="E62" s="32">
        <f t="shared" si="10"/>
        <v>15</v>
      </c>
      <c r="F62" s="33">
        <v>0</v>
      </c>
      <c r="G62" s="33">
        <v>1</v>
      </c>
      <c r="H62" s="34">
        <f t="shared" si="11"/>
        <v>14</v>
      </c>
      <c r="I62" s="127">
        <f>14+1</f>
        <v>15</v>
      </c>
      <c r="J62" s="36">
        <f t="shared" si="12"/>
        <v>1</v>
      </c>
      <c r="K62" s="128">
        <v>5</v>
      </c>
      <c r="L62" s="38">
        <v>0</v>
      </c>
      <c r="M62" s="39">
        <v>8</v>
      </c>
      <c r="N62" s="96">
        <v>2</v>
      </c>
      <c r="O62" s="112">
        <v>1</v>
      </c>
      <c r="P62" s="38"/>
      <c r="Q62" s="40"/>
      <c r="R62" s="172" t="s">
        <v>168</v>
      </c>
      <c r="S62" s="173"/>
      <c r="T62" s="173"/>
      <c r="U62" s="173"/>
      <c r="V62" s="173"/>
      <c r="W62" s="39" t="s">
        <v>18</v>
      </c>
      <c r="X62" s="39"/>
      <c r="Y62" s="39"/>
    </row>
    <row r="63" spans="1:25" s="42" customFormat="1" ht="26.25" customHeight="1">
      <c r="A63" s="28">
        <v>6.25E-2</v>
      </c>
      <c r="B63" s="126" t="s">
        <v>131</v>
      </c>
      <c r="C63" s="30">
        <v>3398</v>
      </c>
      <c r="D63" s="31">
        <v>3412</v>
      </c>
      <c r="E63" s="32">
        <f t="shared" si="10"/>
        <v>15</v>
      </c>
      <c r="F63" s="33">
        <v>0</v>
      </c>
      <c r="G63" s="33">
        <v>0</v>
      </c>
      <c r="H63" s="34">
        <f t="shared" si="11"/>
        <v>15</v>
      </c>
      <c r="I63" s="127">
        <f>15+0</f>
        <v>15</v>
      </c>
      <c r="J63" s="36">
        <f t="shared" si="12"/>
        <v>0</v>
      </c>
      <c r="K63" s="128">
        <v>10</v>
      </c>
      <c r="L63" s="38">
        <v>0</v>
      </c>
      <c r="M63" s="39">
        <v>5</v>
      </c>
      <c r="N63" s="96">
        <v>0</v>
      </c>
      <c r="O63" s="112">
        <v>0</v>
      </c>
      <c r="P63" s="38"/>
      <c r="Q63" s="40"/>
      <c r="R63" s="172">
        <v>0</v>
      </c>
      <c r="S63" s="173"/>
      <c r="T63" s="173"/>
      <c r="U63" s="173"/>
      <c r="V63" s="173"/>
      <c r="W63" s="39" t="s">
        <v>18</v>
      </c>
      <c r="X63" s="39"/>
      <c r="Y63" s="39"/>
    </row>
    <row r="64" spans="1:25" s="42" customFormat="1" ht="26.25" customHeight="1">
      <c r="A64" s="28">
        <v>8.3333333333333329E-2</v>
      </c>
      <c r="B64" s="126" t="s">
        <v>124</v>
      </c>
      <c r="C64" s="30">
        <v>3413</v>
      </c>
      <c r="D64" s="31">
        <v>3424</v>
      </c>
      <c r="E64" s="32">
        <f>IF(ISBLANK(D64),0,(D64-C64+1))</f>
        <v>12</v>
      </c>
      <c r="F64" s="33">
        <v>1</v>
      </c>
      <c r="G64" s="33">
        <v>1</v>
      </c>
      <c r="H64" s="34">
        <f t="shared" si="11"/>
        <v>10</v>
      </c>
      <c r="I64" s="136">
        <f>12+1</f>
        <v>13</v>
      </c>
      <c r="J64" s="36">
        <f t="shared" si="12"/>
        <v>0</v>
      </c>
      <c r="K64" s="128">
        <v>9</v>
      </c>
      <c r="L64" s="38">
        <v>0</v>
      </c>
      <c r="M64" s="39">
        <v>0</v>
      </c>
      <c r="N64" s="96">
        <v>4</v>
      </c>
      <c r="O64" s="112">
        <v>0</v>
      </c>
      <c r="P64" s="38"/>
      <c r="Q64" s="40"/>
      <c r="R64" s="241">
        <v>0</v>
      </c>
      <c r="S64" s="242"/>
      <c r="T64" s="242"/>
      <c r="U64" s="242"/>
      <c r="V64" s="242"/>
      <c r="W64" s="39" t="s">
        <v>18</v>
      </c>
      <c r="X64" s="39"/>
      <c r="Y64" s="39"/>
    </row>
    <row r="65" spans="1:25" s="42" customFormat="1" ht="26.25" customHeight="1">
      <c r="A65" s="28">
        <v>0.10416666666666667</v>
      </c>
      <c r="B65" s="126" t="s">
        <v>121</v>
      </c>
      <c r="C65" s="30">
        <v>3425</v>
      </c>
      <c r="D65" s="31">
        <v>3439</v>
      </c>
      <c r="E65" s="32">
        <f t="shared" ref="E65" si="13">IF(ISBLANK(D65),0,(D65-C65+1))</f>
        <v>15</v>
      </c>
      <c r="F65" s="33">
        <v>0</v>
      </c>
      <c r="G65" s="33">
        <v>2</v>
      </c>
      <c r="H65" s="34">
        <f t="shared" si="11"/>
        <v>13</v>
      </c>
      <c r="I65" s="127">
        <f>13+2</f>
        <v>15</v>
      </c>
      <c r="J65" s="36">
        <f t="shared" si="12"/>
        <v>0</v>
      </c>
      <c r="K65" s="128">
        <v>9</v>
      </c>
      <c r="L65" s="38">
        <v>0</v>
      </c>
      <c r="M65" s="39">
        <v>0</v>
      </c>
      <c r="N65" s="96">
        <v>6</v>
      </c>
      <c r="O65" s="112">
        <v>0</v>
      </c>
      <c r="P65" s="38"/>
      <c r="Q65" s="40"/>
      <c r="R65" s="172" t="s">
        <v>169</v>
      </c>
      <c r="S65" s="173"/>
      <c r="T65" s="173"/>
      <c r="U65" s="173"/>
      <c r="V65" s="173"/>
      <c r="W65" s="39" t="s">
        <v>18</v>
      </c>
      <c r="X65" s="39"/>
      <c r="Y65" s="39"/>
    </row>
    <row r="66" spans="1:25" s="42" customFormat="1" ht="26.25" customHeight="1">
      <c r="A66" s="28">
        <v>0.125</v>
      </c>
      <c r="B66" s="126" t="s">
        <v>84</v>
      </c>
      <c r="C66" s="30">
        <v>3440</v>
      </c>
      <c r="D66" s="31">
        <v>3454</v>
      </c>
      <c r="E66" s="32">
        <f t="shared" si="10"/>
        <v>15</v>
      </c>
      <c r="F66" s="33">
        <v>0</v>
      </c>
      <c r="G66" s="33">
        <v>4</v>
      </c>
      <c r="H66" s="34">
        <f t="shared" si="11"/>
        <v>11</v>
      </c>
      <c r="I66" s="127">
        <f>11+4</f>
        <v>15</v>
      </c>
      <c r="J66" s="36">
        <f t="shared" si="12"/>
        <v>0</v>
      </c>
      <c r="K66" s="128">
        <v>6</v>
      </c>
      <c r="L66" s="38">
        <v>0</v>
      </c>
      <c r="M66" s="39">
        <v>6</v>
      </c>
      <c r="N66" s="96">
        <v>1</v>
      </c>
      <c r="O66" s="112">
        <v>2</v>
      </c>
      <c r="P66" s="38"/>
      <c r="Q66" s="40"/>
      <c r="R66" s="172" t="s">
        <v>170</v>
      </c>
      <c r="S66" s="173"/>
      <c r="T66" s="173"/>
      <c r="U66" s="173"/>
      <c r="V66" s="173"/>
      <c r="W66" s="39" t="s">
        <v>18</v>
      </c>
      <c r="X66" s="39"/>
      <c r="Y66" s="39"/>
    </row>
    <row r="67" spans="1:25" s="42" customFormat="1" ht="26.25" customHeight="1">
      <c r="A67" s="28">
        <v>0.14583333333333334</v>
      </c>
      <c r="B67" s="126" t="s">
        <v>132</v>
      </c>
      <c r="C67" s="30">
        <v>3455</v>
      </c>
      <c r="D67" s="31">
        <v>3470</v>
      </c>
      <c r="E67" s="32">
        <f t="shared" si="10"/>
        <v>16</v>
      </c>
      <c r="F67" s="33">
        <v>2</v>
      </c>
      <c r="G67" s="33">
        <v>3</v>
      </c>
      <c r="H67" s="34">
        <f t="shared" si="11"/>
        <v>11</v>
      </c>
      <c r="I67" s="127">
        <f>11+3</f>
        <v>14</v>
      </c>
      <c r="J67" s="36">
        <f t="shared" si="12"/>
        <v>0</v>
      </c>
      <c r="K67" s="128">
        <v>7</v>
      </c>
      <c r="L67" s="38">
        <v>0</v>
      </c>
      <c r="M67" s="39">
        <v>2</v>
      </c>
      <c r="N67" s="96">
        <v>3</v>
      </c>
      <c r="O67" s="112">
        <v>2</v>
      </c>
      <c r="P67" s="38"/>
      <c r="Q67" s="40"/>
      <c r="R67" s="172">
        <v>0</v>
      </c>
      <c r="S67" s="173"/>
      <c r="T67" s="173"/>
      <c r="U67" s="173"/>
      <c r="V67" s="173"/>
      <c r="W67" s="39" t="s">
        <v>18</v>
      </c>
      <c r="X67" s="39"/>
      <c r="Y67" s="39"/>
    </row>
    <row r="68" spans="1:25" s="42" customFormat="1" ht="26.25" customHeight="1">
      <c r="A68" s="28">
        <v>0.16666666666666666</v>
      </c>
      <c r="B68" s="126" t="s">
        <v>124</v>
      </c>
      <c r="C68" s="30">
        <v>3471</v>
      </c>
      <c r="D68" s="31">
        <v>3481</v>
      </c>
      <c r="E68" s="32">
        <f t="shared" si="10"/>
        <v>11</v>
      </c>
      <c r="F68" s="33">
        <v>0</v>
      </c>
      <c r="G68" s="33">
        <v>1</v>
      </c>
      <c r="H68" s="34">
        <f t="shared" si="11"/>
        <v>10</v>
      </c>
      <c r="I68" s="127">
        <f>10+1</f>
        <v>11</v>
      </c>
      <c r="J68" s="36">
        <f t="shared" si="12"/>
        <v>0</v>
      </c>
      <c r="K68" s="137">
        <v>3</v>
      </c>
      <c r="L68" s="138">
        <v>6</v>
      </c>
      <c r="M68" s="39">
        <v>0</v>
      </c>
      <c r="N68" s="96">
        <v>1</v>
      </c>
      <c r="O68" s="112">
        <v>1</v>
      </c>
      <c r="P68" s="38"/>
      <c r="Q68" s="40"/>
      <c r="R68" s="172">
        <v>0</v>
      </c>
      <c r="S68" s="173"/>
      <c r="T68" s="173"/>
      <c r="U68" s="173"/>
      <c r="V68" s="173"/>
      <c r="W68" s="39" t="s">
        <v>18</v>
      </c>
      <c r="X68" s="39"/>
      <c r="Y68" s="39"/>
    </row>
    <row r="69" spans="1:25" s="42" customFormat="1" ht="26.25" customHeight="1" thickBot="1">
      <c r="A69" s="28">
        <v>0.1875</v>
      </c>
      <c r="B69" s="126" t="s">
        <v>121</v>
      </c>
      <c r="C69" s="30">
        <v>3482</v>
      </c>
      <c r="D69" s="31">
        <v>3493</v>
      </c>
      <c r="E69" s="32">
        <f t="shared" si="10"/>
        <v>12</v>
      </c>
      <c r="F69" s="33">
        <v>0</v>
      </c>
      <c r="G69" s="33">
        <v>2</v>
      </c>
      <c r="H69" s="34">
        <f t="shared" si="11"/>
        <v>10</v>
      </c>
      <c r="I69" s="127">
        <f>10+2</f>
        <v>12</v>
      </c>
      <c r="J69" s="36">
        <f t="shared" si="12"/>
        <v>0</v>
      </c>
      <c r="K69" s="128">
        <v>3</v>
      </c>
      <c r="L69" s="38">
        <v>0</v>
      </c>
      <c r="M69" s="39">
        <v>2</v>
      </c>
      <c r="N69" s="96">
        <v>5</v>
      </c>
      <c r="O69" s="112">
        <v>2</v>
      </c>
      <c r="P69" s="38"/>
      <c r="Q69" s="40"/>
      <c r="R69" s="172">
        <v>0</v>
      </c>
      <c r="S69" s="173"/>
      <c r="T69" s="173"/>
      <c r="U69" s="173"/>
      <c r="V69" s="173"/>
      <c r="W69" s="39" t="s">
        <v>18</v>
      </c>
      <c r="X69" s="39"/>
      <c r="Y69" s="39"/>
    </row>
    <row r="70" spans="1:25" s="42" customFormat="1" ht="26.25" customHeight="1">
      <c r="A70" s="124">
        <v>0.39583333333333331</v>
      </c>
      <c r="B70" s="125" t="s">
        <v>109</v>
      </c>
      <c r="C70" s="45" t="s">
        <v>18</v>
      </c>
      <c r="D70" s="46" t="s">
        <v>18</v>
      </c>
      <c r="E70" s="32" t="s">
        <v>18</v>
      </c>
      <c r="F70" s="47" t="s">
        <v>18</v>
      </c>
      <c r="G70" s="48" t="s">
        <v>18</v>
      </c>
      <c r="H70" s="34" t="s">
        <v>18</v>
      </c>
      <c r="I70" s="49" t="s">
        <v>18</v>
      </c>
      <c r="J70" s="36" t="e">
        <f t="shared" si="12"/>
        <v>#VALUE!</v>
      </c>
      <c r="K70" s="50" t="s">
        <v>18</v>
      </c>
      <c r="L70" s="51" t="s">
        <v>18</v>
      </c>
      <c r="M70" s="52" t="s">
        <v>18</v>
      </c>
      <c r="N70" s="97" t="s">
        <v>18</v>
      </c>
      <c r="O70" s="108" t="s">
        <v>18</v>
      </c>
      <c r="P70" s="51" t="s">
        <v>18</v>
      </c>
      <c r="Q70" s="53" t="s">
        <v>18</v>
      </c>
      <c r="R70" s="215" t="s">
        <v>110</v>
      </c>
      <c r="S70" s="216"/>
      <c r="T70" s="216"/>
      <c r="U70" s="216"/>
      <c r="V70" s="217"/>
      <c r="W70" s="48">
        <v>33</v>
      </c>
      <c r="X70" s="48" t="s">
        <v>18</v>
      </c>
      <c r="Y70" s="48" t="s">
        <v>18</v>
      </c>
    </row>
    <row r="71" spans="1:25" s="42" customFormat="1" ht="26.25" customHeight="1">
      <c r="A71" s="28">
        <v>0.41666666666666669</v>
      </c>
      <c r="B71" s="126" t="s">
        <v>46</v>
      </c>
      <c r="C71" s="30">
        <v>3494</v>
      </c>
      <c r="D71" s="31">
        <v>3507</v>
      </c>
      <c r="E71" s="32">
        <f t="shared" ref="E71:E86" si="14">IF(ISBLANK(D71),0,(D71-C71+1))</f>
        <v>14</v>
      </c>
      <c r="F71" s="33">
        <v>1</v>
      </c>
      <c r="G71" s="33">
        <v>2</v>
      </c>
      <c r="H71" s="34">
        <f t="shared" ref="H71:H86" si="15">E71-G71-F71</f>
        <v>11</v>
      </c>
      <c r="I71" s="127">
        <f>11+2</f>
        <v>13</v>
      </c>
      <c r="J71" s="36">
        <f t="shared" si="12"/>
        <v>0</v>
      </c>
      <c r="K71" s="128">
        <f>4+2</f>
        <v>6</v>
      </c>
      <c r="L71" s="38">
        <v>0</v>
      </c>
      <c r="M71" s="39">
        <v>0</v>
      </c>
      <c r="N71" s="96">
        <v>6</v>
      </c>
      <c r="O71" s="112">
        <v>0</v>
      </c>
      <c r="P71" s="38">
        <v>0</v>
      </c>
      <c r="Q71" s="135">
        <v>1</v>
      </c>
      <c r="R71" s="175" t="s">
        <v>111</v>
      </c>
      <c r="S71" s="176"/>
      <c r="T71" s="176"/>
      <c r="U71" s="176"/>
      <c r="V71" s="199"/>
      <c r="W71" s="39" t="s">
        <v>18</v>
      </c>
      <c r="X71" s="39"/>
      <c r="Y71" s="39"/>
    </row>
    <row r="72" spans="1:25" s="42" customFormat="1" ht="26.25" customHeight="1">
      <c r="A72" s="28">
        <v>0.4375</v>
      </c>
      <c r="B72" s="126" t="s">
        <v>78</v>
      </c>
      <c r="C72" s="30">
        <v>3508</v>
      </c>
      <c r="D72" s="31">
        <v>3523</v>
      </c>
      <c r="E72" s="32">
        <f t="shared" si="14"/>
        <v>16</v>
      </c>
      <c r="F72" s="33">
        <v>1</v>
      </c>
      <c r="G72" s="33">
        <v>0</v>
      </c>
      <c r="H72" s="34">
        <f t="shared" si="15"/>
        <v>15</v>
      </c>
      <c r="I72" s="127">
        <f>15+0</f>
        <v>15</v>
      </c>
      <c r="J72" s="36">
        <f t="shared" si="12"/>
        <v>2</v>
      </c>
      <c r="K72" s="128">
        <v>10</v>
      </c>
      <c r="L72" s="38">
        <v>0</v>
      </c>
      <c r="M72" s="39">
        <v>3</v>
      </c>
      <c r="N72" s="96">
        <v>3</v>
      </c>
      <c r="O72" s="112">
        <v>1</v>
      </c>
      <c r="P72" s="38"/>
      <c r="Q72" s="40"/>
      <c r="R72" s="206" t="s">
        <v>112</v>
      </c>
      <c r="S72" s="207"/>
      <c r="T72" s="207"/>
      <c r="U72" s="207"/>
      <c r="V72" s="208"/>
      <c r="W72" s="39" t="s">
        <v>18</v>
      </c>
      <c r="X72" s="39"/>
      <c r="Y72" s="39"/>
    </row>
    <row r="73" spans="1:25" s="42" customFormat="1" ht="26.25" customHeight="1">
      <c r="A73" s="28">
        <v>0.45833333333333331</v>
      </c>
      <c r="B73" s="126" t="s">
        <v>113</v>
      </c>
      <c r="C73" s="30">
        <v>3524</v>
      </c>
      <c r="D73" s="31">
        <v>3538</v>
      </c>
      <c r="E73" s="32">
        <f t="shared" si="14"/>
        <v>15</v>
      </c>
      <c r="F73" s="33">
        <v>1</v>
      </c>
      <c r="G73" s="33">
        <v>3</v>
      </c>
      <c r="H73" s="34">
        <f t="shared" si="15"/>
        <v>11</v>
      </c>
      <c r="I73" s="127">
        <f>11+3</f>
        <v>14</v>
      </c>
      <c r="J73" s="36">
        <f t="shared" si="12"/>
        <v>0</v>
      </c>
      <c r="K73" s="128">
        <v>6</v>
      </c>
      <c r="L73" s="38">
        <v>0</v>
      </c>
      <c r="M73" s="39">
        <v>0</v>
      </c>
      <c r="N73" s="96">
        <v>6</v>
      </c>
      <c r="O73" s="112">
        <v>2</v>
      </c>
      <c r="P73" s="38"/>
      <c r="Q73" s="40"/>
      <c r="R73" s="206" t="s">
        <v>114</v>
      </c>
      <c r="S73" s="207"/>
      <c r="T73" s="207"/>
      <c r="U73" s="207"/>
      <c r="V73" s="208"/>
      <c r="W73" s="39" t="s">
        <v>18</v>
      </c>
      <c r="X73" s="39"/>
      <c r="Y73" s="39"/>
    </row>
    <row r="74" spans="1:25" s="42" customFormat="1" ht="26.25" customHeight="1">
      <c r="A74" s="28">
        <v>0.47916666666666669</v>
      </c>
      <c r="B74" s="126" t="s">
        <v>109</v>
      </c>
      <c r="C74" s="30">
        <v>3539</v>
      </c>
      <c r="D74" s="31">
        <v>3551</v>
      </c>
      <c r="E74" s="32">
        <f t="shared" si="14"/>
        <v>13</v>
      </c>
      <c r="F74" s="33">
        <v>1</v>
      </c>
      <c r="G74" s="33">
        <v>1</v>
      </c>
      <c r="H74" s="34">
        <f t="shared" si="15"/>
        <v>11</v>
      </c>
      <c r="I74" s="127">
        <f>11+1</f>
        <v>12</v>
      </c>
      <c r="J74" s="36">
        <f t="shared" si="12"/>
        <v>3</v>
      </c>
      <c r="K74" s="128">
        <v>6</v>
      </c>
      <c r="L74" s="38">
        <v>0</v>
      </c>
      <c r="M74" s="39">
        <v>4</v>
      </c>
      <c r="N74" s="96">
        <v>5</v>
      </c>
      <c r="O74" s="112">
        <v>0</v>
      </c>
      <c r="P74" s="38"/>
      <c r="Q74" s="40"/>
      <c r="R74" s="209" t="s">
        <v>115</v>
      </c>
      <c r="S74" s="210"/>
      <c r="T74" s="210"/>
      <c r="U74" s="210"/>
      <c r="V74" s="211"/>
      <c r="W74" s="39" t="s">
        <v>18</v>
      </c>
      <c r="X74" s="39"/>
      <c r="Y74" s="39"/>
    </row>
    <row r="75" spans="1:25" s="42" customFormat="1" ht="26.25" customHeight="1">
      <c r="A75" s="28">
        <v>0.5</v>
      </c>
      <c r="B75" s="126" t="s">
        <v>47</v>
      </c>
      <c r="C75" s="30">
        <v>3552</v>
      </c>
      <c r="D75" s="31">
        <v>3565</v>
      </c>
      <c r="E75" s="32">
        <f t="shared" si="14"/>
        <v>14</v>
      </c>
      <c r="F75" s="33">
        <v>0</v>
      </c>
      <c r="G75" s="33">
        <v>2</v>
      </c>
      <c r="H75" s="34">
        <f t="shared" si="15"/>
        <v>12</v>
      </c>
      <c r="I75" s="127">
        <f>12+2</f>
        <v>14</v>
      </c>
      <c r="J75" s="36">
        <f t="shared" si="12"/>
        <v>0</v>
      </c>
      <c r="K75" s="128">
        <v>9</v>
      </c>
      <c r="L75" s="38">
        <v>0</v>
      </c>
      <c r="M75" s="39">
        <v>1</v>
      </c>
      <c r="N75" s="96">
        <v>2</v>
      </c>
      <c r="O75" s="112">
        <v>2</v>
      </c>
      <c r="P75" s="38"/>
      <c r="Q75" s="40"/>
      <c r="R75" s="169"/>
      <c r="S75" s="170"/>
      <c r="T75" s="170"/>
      <c r="U75" s="170"/>
      <c r="V75" s="174"/>
      <c r="W75" s="39" t="s">
        <v>18</v>
      </c>
      <c r="X75" s="39"/>
      <c r="Y75" s="39"/>
    </row>
    <row r="76" spans="1:25" s="42" customFormat="1" ht="26.25" customHeight="1">
      <c r="A76" s="28">
        <v>0.52083333333333337</v>
      </c>
      <c r="B76" s="126" t="s">
        <v>46</v>
      </c>
      <c r="C76" s="30">
        <v>3566</v>
      </c>
      <c r="D76" s="31">
        <v>3571</v>
      </c>
      <c r="E76" s="32">
        <f t="shared" si="14"/>
        <v>6</v>
      </c>
      <c r="F76" s="33">
        <v>0</v>
      </c>
      <c r="G76" s="33">
        <v>1</v>
      </c>
      <c r="H76" s="34">
        <f t="shared" si="15"/>
        <v>5</v>
      </c>
      <c r="I76" s="127">
        <f>5+1</f>
        <v>6</v>
      </c>
      <c r="J76" s="36">
        <f t="shared" si="12"/>
        <v>0</v>
      </c>
      <c r="K76" s="128">
        <v>4</v>
      </c>
      <c r="L76" s="38">
        <v>0</v>
      </c>
      <c r="M76" s="39">
        <v>1</v>
      </c>
      <c r="N76" s="96">
        <v>0</v>
      </c>
      <c r="O76" s="112">
        <v>1</v>
      </c>
      <c r="P76" s="38"/>
      <c r="Q76" s="40"/>
      <c r="R76" s="206" t="s">
        <v>116</v>
      </c>
      <c r="S76" s="207"/>
      <c r="T76" s="207"/>
      <c r="U76" s="207"/>
      <c r="V76" s="208"/>
      <c r="W76" s="39" t="s">
        <v>18</v>
      </c>
      <c r="X76" s="39"/>
      <c r="Y76" s="39"/>
    </row>
    <row r="77" spans="1:25" s="42" customFormat="1" ht="26.25" customHeight="1">
      <c r="A77" s="28">
        <v>4.1666666666666664E-2</v>
      </c>
      <c r="B77" s="126" t="s">
        <v>113</v>
      </c>
      <c r="C77" s="30">
        <v>3572</v>
      </c>
      <c r="D77" s="31">
        <v>3588</v>
      </c>
      <c r="E77" s="32">
        <f t="shared" si="14"/>
        <v>17</v>
      </c>
      <c r="F77" s="33">
        <v>1</v>
      </c>
      <c r="G77" s="33">
        <v>1</v>
      </c>
      <c r="H77" s="34">
        <f t="shared" si="15"/>
        <v>15</v>
      </c>
      <c r="I77" s="127">
        <f>15+1</f>
        <v>16</v>
      </c>
      <c r="J77" s="36">
        <f t="shared" si="12"/>
        <v>3</v>
      </c>
      <c r="K77" s="128">
        <v>12</v>
      </c>
      <c r="L77" s="38">
        <v>0</v>
      </c>
      <c r="M77" s="39">
        <v>2</v>
      </c>
      <c r="N77" s="96">
        <v>5</v>
      </c>
      <c r="O77" s="112">
        <v>0</v>
      </c>
      <c r="P77" s="38"/>
      <c r="Q77" s="40"/>
      <c r="R77" s="175" t="s">
        <v>117</v>
      </c>
      <c r="S77" s="176"/>
      <c r="T77" s="176"/>
      <c r="U77" s="176"/>
      <c r="V77" s="199"/>
      <c r="W77" s="39" t="s">
        <v>18</v>
      </c>
      <c r="X77" s="39"/>
      <c r="Y77" s="39"/>
    </row>
    <row r="78" spans="1:25" s="42" customFormat="1" ht="26.25" customHeight="1">
      <c r="A78" s="124">
        <v>4.1666666666666664E-2</v>
      </c>
      <c r="B78" s="125" t="s">
        <v>78</v>
      </c>
      <c r="C78" s="45" t="s">
        <v>18</v>
      </c>
      <c r="D78" s="46" t="s">
        <v>18</v>
      </c>
      <c r="E78" s="32" t="s">
        <v>18</v>
      </c>
      <c r="F78" s="47" t="s">
        <v>18</v>
      </c>
      <c r="G78" s="48" t="s">
        <v>18</v>
      </c>
      <c r="H78" s="34" t="s">
        <v>18</v>
      </c>
      <c r="I78" s="49" t="s">
        <v>18</v>
      </c>
      <c r="J78" s="36" t="e">
        <f t="shared" si="12"/>
        <v>#VALUE!</v>
      </c>
      <c r="K78" s="50" t="s">
        <v>18</v>
      </c>
      <c r="L78" s="51" t="s">
        <v>18</v>
      </c>
      <c r="M78" s="52" t="s">
        <v>18</v>
      </c>
      <c r="N78" s="97" t="s">
        <v>18</v>
      </c>
      <c r="O78" s="108" t="s">
        <v>18</v>
      </c>
      <c r="P78" s="51" t="s">
        <v>18</v>
      </c>
      <c r="Q78" s="53" t="s">
        <v>18</v>
      </c>
      <c r="R78" s="245" t="s">
        <v>118</v>
      </c>
      <c r="S78" s="246"/>
      <c r="T78" s="246"/>
      <c r="U78" s="246"/>
      <c r="V78" s="247"/>
      <c r="W78" s="48">
        <v>7</v>
      </c>
      <c r="X78" s="48" t="s">
        <v>18</v>
      </c>
      <c r="Y78" s="48" t="s">
        <v>18</v>
      </c>
    </row>
    <row r="79" spans="1:25" s="42" customFormat="1" ht="26.25" customHeight="1">
      <c r="A79" s="124">
        <v>4.1666666666666664E-2</v>
      </c>
      <c r="B79" s="125" t="s">
        <v>119</v>
      </c>
      <c r="C79" s="45" t="s">
        <v>18</v>
      </c>
      <c r="D79" s="46" t="s">
        <v>18</v>
      </c>
      <c r="E79" s="32" t="s">
        <v>18</v>
      </c>
      <c r="F79" s="47" t="s">
        <v>18</v>
      </c>
      <c r="G79" s="48" t="s">
        <v>18</v>
      </c>
      <c r="H79" s="34" t="s">
        <v>18</v>
      </c>
      <c r="I79" s="49" t="s">
        <v>18</v>
      </c>
      <c r="J79" s="36" t="e">
        <f t="shared" si="12"/>
        <v>#VALUE!</v>
      </c>
      <c r="K79" s="50" t="s">
        <v>18</v>
      </c>
      <c r="L79" s="51" t="s">
        <v>18</v>
      </c>
      <c r="M79" s="52" t="s">
        <v>18</v>
      </c>
      <c r="N79" s="97" t="s">
        <v>18</v>
      </c>
      <c r="O79" s="108" t="s">
        <v>18</v>
      </c>
      <c r="P79" s="51" t="s">
        <v>18</v>
      </c>
      <c r="Q79" s="53" t="s">
        <v>18</v>
      </c>
      <c r="R79" s="200" t="s">
        <v>120</v>
      </c>
      <c r="S79" s="201"/>
      <c r="T79" s="201"/>
      <c r="U79" s="201"/>
      <c r="V79" s="202"/>
      <c r="W79" s="48">
        <v>55</v>
      </c>
      <c r="X79" s="48" t="s">
        <v>18</v>
      </c>
      <c r="Y79" s="48" t="s">
        <v>18</v>
      </c>
    </row>
    <row r="80" spans="1:25" s="42" customFormat="1" ht="26.25" customHeight="1">
      <c r="A80" s="28">
        <v>6.25E-2</v>
      </c>
      <c r="B80" s="126" t="s">
        <v>121</v>
      </c>
      <c r="C80" s="30">
        <v>3589</v>
      </c>
      <c r="D80" s="31">
        <v>3601</v>
      </c>
      <c r="E80" s="32">
        <f t="shared" si="14"/>
        <v>13</v>
      </c>
      <c r="F80" s="33">
        <v>0</v>
      </c>
      <c r="G80" s="33">
        <v>3</v>
      </c>
      <c r="H80" s="34">
        <f t="shared" si="15"/>
        <v>10</v>
      </c>
      <c r="I80" s="127">
        <f>10+3</f>
        <v>13</v>
      </c>
      <c r="J80" s="36">
        <f t="shared" si="12"/>
        <v>1</v>
      </c>
      <c r="K80" s="128">
        <v>7</v>
      </c>
      <c r="L80" s="38">
        <v>0</v>
      </c>
      <c r="M80" s="39">
        <v>1</v>
      </c>
      <c r="N80" s="96">
        <v>4</v>
      </c>
      <c r="O80" s="112">
        <v>2</v>
      </c>
      <c r="P80" s="38"/>
      <c r="Q80" s="40"/>
      <c r="R80" s="175" t="s">
        <v>122</v>
      </c>
      <c r="S80" s="176"/>
      <c r="T80" s="176"/>
      <c r="U80" s="176"/>
      <c r="V80" s="199"/>
      <c r="W80" s="39" t="s">
        <v>18</v>
      </c>
      <c r="X80" s="39"/>
      <c r="Y80" s="39"/>
    </row>
    <row r="81" spans="1:27" s="42" customFormat="1" ht="26.25" customHeight="1">
      <c r="A81" s="28">
        <v>8.3333333333333329E-2</v>
      </c>
      <c r="B81" s="126" t="s">
        <v>47</v>
      </c>
      <c r="C81" s="30">
        <v>3602</v>
      </c>
      <c r="D81" s="31">
        <v>3618</v>
      </c>
      <c r="E81" s="32">
        <f t="shared" si="14"/>
        <v>17</v>
      </c>
      <c r="F81" s="33">
        <v>0</v>
      </c>
      <c r="G81" s="33">
        <v>3</v>
      </c>
      <c r="H81" s="34">
        <f t="shared" si="15"/>
        <v>14</v>
      </c>
      <c r="I81" s="127">
        <f>14+3</f>
        <v>17</v>
      </c>
      <c r="J81" s="36">
        <f t="shared" si="12"/>
        <v>0</v>
      </c>
      <c r="K81" s="128">
        <v>11</v>
      </c>
      <c r="L81" s="38">
        <v>0</v>
      </c>
      <c r="M81" s="39">
        <v>1</v>
      </c>
      <c r="N81" s="96">
        <v>3</v>
      </c>
      <c r="O81" s="112">
        <v>2</v>
      </c>
      <c r="P81" s="38"/>
      <c r="Q81" s="40"/>
      <c r="R81" s="175" t="s">
        <v>123</v>
      </c>
      <c r="S81" s="176"/>
      <c r="T81" s="176"/>
      <c r="U81" s="176"/>
      <c r="V81" s="199"/>
      <c r="W81" s="39" t="s">
        <v>18</v>
      </c>
      <c r="X81" s="39"/>
      <c r="Y81" s="39"/>
    </row>
    <row r="82" spans="1:27" s="42" customFormat="1" ht="26.25" customHeight="1">
      <c r="A82" s="28">
        <v>0.10416666666666667</v>
      </c>
      <c r="B82" s="126" t="s">
        <v>50</v>
      </c>
      <c r="C82" s="30">
        <v>3619</v>
      </c>
      <c r="D82" s="31">
        <v>3627</v>
      </c>
      <c r="E82" s="32">
        <f t="shared" si="14"/>
        <v>9</v>
      </c>
      <c r="F82" s="33">
        <v>0</v>
      </c>
      <c r="G82" s="33">
        <v>0</v>
      </c>
      <c r="H82" s="34">
        <f t="shared" si="15"/>
        <v>9</v>
      </c>
      <c r="I82" s="127">
        <f>9+0</f>
        <v>9</v>
      </c>
      <c r="J82" s="36">
        <f t="shared" si="12"/>
        <v>0</v>
      </c>
      <c r="K82" s="128">
        <v>5</v>
      </c>
      <c r="L82" s="38">
        <v>0</v>
      </c>
      <c r="M82" s="39">
        <v>0</v>
      </c>
      <c r="N82" s="96">
        <v>4</v>
      </c>
      <c r="O82" s="112">
        <v>0</v>
      </c>
      <c r="P82" s="38"/>
      <c r="Q82" s="40"/>
      <c r="R82" s="169"/>
      <c r="S82" s="170"/>
      <c r="T82" s="170"/>
      <c r="U82" s="170"/>
      <c r="V82" s="174"/>
      <c r="W82" s="39" t="s">
        <v>18</v>
      </c>
      <c r="X82" s="39"/>
      <c r="Y82" s="39"/>
    </row>
    <row r="83" spans="1:27" s="42" customFormat="1" ht="26.25" customHeight="1">
      <c r="A83" s="28">
        <v>0.125</v>
      </c>
      <c r="B83" s="126" t="s">
        <v>124</v>
      </c>
      <c r="C83" s="30">
        <v>3628</v>
      </c>
      <c r="D83" s="31">
        <v>3635</v>
      </c>
      <c r="E83" s="32">
        <f t="shared" si="14"/>
        <v>8</v>
      </c>
      <c r="F83" s="33">
        <v>0</v>
      </c>
      <c r="G83" s="33">
        <v>0</v>
      </c>
      <c r="H83" s="34">
        <f t="shared" si="15"/>
        <v>8</v>
      </c>
      <c r="I83" s="127">
        <f>8+0</f>
        <v>8</v>
      </c>
      <c r="J83" s="36">
        <f t="shared" si="12"/>
        <v>0</v>
      </c>
      <c r="K83" s="128">
        <v>5</v>
      </c>
      <c r="L83" s="38">
        <v>0</v>
      </c>
      <c r="M83" s="39">
        <v>1</v>
      </c>
      <c r="N83" s="96">
        <v>2</v>
      </c>
      <c r="O83" s="112">
        <v>0</v>
      </c>
      <c r="P83" s="38"/>
      <c r="Q83" s="40"/>
      <c r="R83" s="169"/>
      <c r="S83" s="170"/>
      <c r="T83" s="170"/>
      <c r="U83" s="170"/>
      <c r="V83" s="174"/>
      <c r="W83" s="39" t="s">
        <v>18</v>
      </c>
      <c r="X83" s="39"/>
      <c r="Y83" s="39"/>
    </row>
    <row r="84" spans="1:27" s="42" customFormat="1" ht="26.25" customHeight="1">
      <c r="A84" s="28">
        <v>0.14583333333333334</v>
      </c>
      <c r="B84" s="126" t="s">
        <v>121</v>
      </c>
      <c r="C84" s="30">
        <v>3636</v>
      </c>
      <c r="D84" s="31">
        <v>3648</v>
      </c>
      <c r="E84" s="32">
        <f t="shared" si="14"/>
        <v>13</v>
      </c>
      <c r="F84" s="33">
        <v>1</v>
      </c>
      <c r="G84" s="33">
        <v>5</v>
      </c>
      <c r="H84" s="34">
        <f t="shared" si="15"/>
        <v>7</v>
      </c>
      <c r="I84" s="127">
        <f>7+5</f>
        <v>12</v>
      </c>
      <c r="J84" s="36">
        <f t="shared" si="12"/>
        <v>0</v>
      </c>
      <c r="K84" s="128">
        <v>6</v>
      </c>
      <c r="L84" s="38">
        <v>0</v>
      </c>
      <c r="M84" s="39">
        <v>0</v>
      </c>
      <c r="N84" s="96">
        <v>2</v>
      </c>
      <c r="O84" s="112">
        <v>4</v>
      </c>
      <c r="P84" s="38"/>
      <c r="Q84" s="40"/>
      <c r="R84" s="203" t="s">
        <v>125</v>
      </c>
      <c r="S84" s="204"/>
      <c r="T84" s="204"/>
      <c r="U84" s="204"/>
      <c r="V84" s="205"/>
      <c r="W84" s="39" t="s">
        <v>18</v>
      </c>
      <c r="X84" s="39"/>
      <c r="Y84" s="39"/>
    </row>
    <row r="85" spans="1:27" s="42" customFormat="1" ht="26.25" customHeight="1">
      <c r="A85" s="28">
        <v>0.16666666666666666</v>
      </c>
      <c r="B85" s="126" t="s">
        <v>84</v>
      </c>
      <c r="C85" s="30">
        <v>3652</v>
      </c>
      <c r="D85" s="31">
        <v>3661</v>
      </c>
      <c r="E85" s="32">
        <f t="shared" si="14"/>
        <v>10</v>
      </c>
      <c r="F85" s="33">
        <v>3</v>
      </c>
      <c r="G85" s="33">
        <v>2</v>
      </c>
      <c r="H85" s="34">
        <f t="shared" si="15"/>
        <v>5</v>
      </c>
      <c r="I85" s="127">
        <f>5+2</f>
        <v>7</v>
      </c>
      <c r="J85" s="36">
        <f t="shared" si="12"/>
        <v>0</v>
      </c>
      <c r="K85" s="128">
        <v>3</v>
      </c>
      <c r="L85" s="38">
        <v>0</v>
      </c>
      <c r="M85" s="39">
        <v>1</v>
      </c>
      <c r="N85" s="96">
        <v>3</v>
      </c>
      <c r="O85" s="112">
        <v>0</v>
      </c>
      <c r="P85" s="38"/>
      <c r="Q85" s="40"/>
      <c r="R85" s="175" t="s">
        <v>126</v>
      </c>
      <c r="S85" s="176"/>
      <c r="T85" s="176"/>
      <c r="U85" s="176"/>
      <c r="V85" s="199"/>
      <c r="W85" s="39" t="s">
        <v>18</v>
      </c>
      <c r="X85" s="39"/>
      <c r="Y85" s="39"/>
    </row>
    <row r="86" spans="1:27" s="42" customFormat="1" ht="26.25" customHeight="1" thickBot="1">
      <c r="A86" s="28">
        <v>0.1875</v>
      </c>
      <c r="B86" s="126" t="s">
        <v>79</v>
      </c>
      <c r="C86" s="30">
        <v>3662</v>
      </c>
      <c r="D86" s="31">
        <v>3671</v>
      </c>
      <c r="E86" s="32">
        <f t="shared" si="14"/>
        <v>10</v>
      </c>
      <c r="F86" s="33">
        <v>0</v>
      </c>
      <c r="G86" s="33">
        <v>3</v>
      </c>
      <c r="H86" s="34">
        <f t="shared" si="15"/>
        <v>7</v>
      </c>
      <c r="I86" s="127">
        <f>7+3</f>
        <v>10</v>
      </c>
      <c r="J86" s="36">
        <f t="shared" si="12"/>
        <v>2</v>
      </c>
      <c r="K86" s="128">
        <v>10</v>
      </c>
      <c r="L86" s="38">
        <v>0</v>
      </c>
      <c r="M86" s="39">
        <v>0</v>
      </c>
      <c r="N86" s="96">
        <v>2</v>
      </c>
      <c r="O86" s="112">
        <v>0</v>
      </c>
      <c r="P86" s="38"/>
      <c r="Q86" s="40"/>
      <c r="R86" s="193" t="s">
        <v>127</v>
      </c>
      <c r="S86" s="194"/>
      <c r="T86" s="194"/>
      <c r="U86" s="194"/>
      <c r="V86" s="195"/>
      <c r="W86" s="39" t="s">
        <v>18</v>
      </c>
      <c r="X86" s="39"/>
      <c r="Y86" s="39"/>
    </row>
    <row r="87" spans="1:27" s="42" customFormat="1" ht="26.25" customHeight="1">
      <c r="A87" s="28">
        <v>0.41666666666666669</v>
      </c>
      <c r="B87" s="29" t="s">
        <v>73</v>
      </c>
      <c r="C87" s="30" t="s">
        <v>18</v>
      </c>
      <c r="D87" s="31" t="s">
        <v>18</v>
      </c>
      <c r="E87" s="32" t="s">
        <v>18</v>
      </c>
      <c r="F87" s="33" t="s">
        <v>18</v>
      </c>
      <c r="G87" s="33" t="s">
        <v>18</v>
      </c>
      <c r="H87" s="34" t="s">
        <v>18</v>
      </c>
      <c r="I87" s="35" t="s">
        <v>18</v>
      </c>
      <c r="J87" s="36" t="e">
        <v>#VALUE!</v>
      </c>
      <c r="K87" s="37" t="s">
        <v>18</v>
      </c>
      <c r="L87" s="38" t="s">
        <v>18</v>
      </c>
      <c r="M87" s="39" t="s">
        <v>18</v>
      </c>
      <c r="N87" s="96" t="s">
        <v>18</v>
      </c>
      <c r="O87" s="112" t="s">
        <v>18</v>
      </c>
      <c r="P87" s="38" t="s">
        <v>18</v>
      </c>
      <c r="Q87" s="40" t="s">
        <v>18</v>
      </c>
      <c r="R87" s="215" t="s">
        <v>86</v>
      </c>
      <c r="S87" s="216"/>
      <c r="T87" s="216"/>
      <c r="U87" s="216"/>
      <c r="V87" s="217"/>
      <c r="W87" s="48">
        <v>50</v>
      </c>
      <c r="X87" s="48" t="s">
        <v>18</v>
      </c>
      <c r="Y87" s="48" t="s">
        <v>18</v>
      </c>
    </row>
    <row r="88" spans="1:27" s="42" customFormat="1" ht="26.25" customHeight="1">
      <c r="A88" s="28">
        <v>0.41666666666666669</v>
      </c>
      <c r="B88" s="29" t="s">
        <v>48</v>
      </c>
      <c r="C88" s="30" t="s">
        <v>18</v>
      </c>
      <c r="D88" s="31" t="s">
        <v>18</v>
      </c>
      <c r="E88" s="32" t="s">
        <v>18</v>
      </c>
      <c r="F88" s="33" t="s">
        <v>18</v>
      </c>
      <c r="G88" s="33" t="s">
        <v>18</v>
      </c>
      <c r="H88" s="34" t="s">
        <v>18</v>
      </c>
      <c r="I88" s="35" t="s">
        <v>18</v>
      </c>
      <c r="J88" s="36" t="e">
        <v>#VALUE!</v>
      </c>
      <c r="K88" s="37" t="s">
        <v>18</v>
      </c>
      <c r="L88" s="38" t="s">
        <v>18</v>
      </c>
      <c r="M88" s="39" t="s">
        <v>18</v>
      </c>
      <c r="N88" s="96" t="s">
        <v>18</v>
      </c>
      <c r="O88" s="112" t="s">
        <v>18</v>
      </c>
      <c r="P88" s="38" t="s">
        <v>18</v>
      </c>
      <c r="Q88" s="40" t="s">
        <v>18</v>
      </c>
      <c r="R88" s="200" t="s">
        <v>87</v>
      </c>
      <c r="S88" s="201"/>
      <c r="T88" s="201"/>
      <c r="U88" s="201"/>
      <c r="V88" s="202"/>
      <c r="W88" s="48">
        <v>20</v>
      </c>
      <c r="X88" s="48" t="s">
        <v>18</v>
      </c>
      <c r="Y88" s="48" t="s">
        <v>18</v>
      </c>
    </row>
    <row r="89" spans="1:27" s="42" customFormat="1" ht="26.25" customHeight="1">
      <c r="A89" s="28">
        <v>0.41666666666666669</v>
      </c>
      <c r="B89" s="29" t="s">
        <v>74</v>
      </c>
      <c r="C89" s="30">
        <v>3672</v>
      </c>
      <c r="D89" s="31">
        <v>3692</v>
      </c>
      <c r="E89" s="32">
        <v>21</v>
      </c>
      <c r="F89" s="33">
        <v>1</v>
      </c>
      <c r="G89" s="33">
        <v>1</v>
      </c>
      <c r="H89" s="34">
        <v>19</v>
      </c>
      <c r="I89" s="35">
        <v>20</v>
      </c>
      <c r="J89" s="36">
        <v>2</v>
      </c>
      <c r="K89" s="37">
        <f>10+2</f>
        <v>12</v>
      </c>
      <c r="L89" s="38">
        <v>0</v>
      </c>
      <c r="M89" s="39">
        <v>0</v>
      </c>
      <c r="N89" s="96">
        <v>9</v>
      </c>
      <c r="O89" s="112">
        <v>1</v>
      </c>
      <c r="P89" s="38">
        <v>0</v>
      </c>
      <c r="Q89" s="40">
        <v>0</v>
      </c>
      <c r="R89" s="175" t="s">
        <v>88</v>
      </c>
      <c r="S89" s="176"/>
      <c r="T89" s="176"/>
      <c r="U89" s="176"/>
      <c r="V89" s="199"/>
      <c r="W89" s="39" t="s">
        <v>18</v>
      </c>
      <c r="X89" s="39">
        <f>9+2</f>
        <v>11</v>
      </c>
      <c r="Y89" s="39">
        <f>1+0</f>
        <v>1</v>
      </c>
      <c r="Z89" s="134">
        <f>X89+Y89</f>
        <v>12</v>
      </c>
      <c r="AA89" s="42" t="s">
        <v>98</v>
      </c>
    </row>
    <row r="90" spans="1:27" s="42" customFormat="1" ht="26.25" customHeight="1">
      <c r="A90" s="28">
        <v>0.4375</v>
      </c>
      <c r="B90" s="29" t="s">
        <v>75</v>
      </c>
      <c r="C90" s="30">
        <v>3693</v>
      </c>
      <c r="D90" s="31">
        <v>3709</v>
      </c>
      <c r="E90" s="32">
        <v>20</v>
      </c>
      <c r="F90" s="33">
        <v>0</v>
      </c>
      <c r="G90" s="33">
        <v>6</v>
      </c>
      <c r="H90" s="34">
        <v>14</v>
      </c>
      <c r="I90" s="35">
        <v>20</v>
      </c>
      <c r="J90" s="36">
        <v>0</v>
      </c>
      <c r="K90" s="37">
        <v>7</v>
      </c>
      <c r="L90" s="38">
        <v>0</v>
      </c>
      <c r="M90" s="39">
        <v>7</v>
      </c>
      <c r="N90" s="96">
        <v>0</v>
      </c>
      <c r="O90" s="112">
        <v>6</v>
      </c>
      <c r="P90" s="38">
        <v>0</v>
      </c>
      <c r="Q90" s="40">
        <v>0</v>
      </c>
      <c r="R90" s="175" t="s">
        <v>89</v>
      </c>
      <c r="S90" s="176"/>
      <c r="T90" s="176"/>
      <c r="U90" s="176"/>
      <c r="V90" s="199"/>
      <c r="W90" s="39" t="s">
        <v>18</v>
      </c>
      <c r="X90" s="39">
        <f>2+0</f>
        <v>2</v>
      </c>
      <c r="Y90" s="39">
        <f>1+0</f>
        <v>1</v>
      </c>
      <c r="Z90" s="134">
        <f t="shared" ref="Z90:Z104" si="16">X90+Y90</f>
        <v>3</v>
      </c>
      <c r="AA90" s="42" t="s">
        <v>99</v>
      </c>
    </row>
    <row r="91" spans="1:27" s="42" customFormat="1" ht="26.25" customHeight="1">
      <c r="A91" s="28">
        <v>0.44791666666666669</v>
      </c>
      <c r="B91" s="29" t="s">
        <v>76</v>
      </c>
      <c r="C91" s="30">
        <v>3710</v>
      </c>
      <c r="D91" s="31">
        <v>3724</v>
      </c>
      <c r="E91" s="32">
        <v>15</v>
      </c>
      <c r="F91" s="33">
        <v>0</v>
      </c>
      <c r="G91" s="33">
        <v>2</v>
      </c>
      <c r="H91" s="34">
        <v>13</v>
      </c>
      <c r="I91" s="35">
        <v>15</v>
      </c>
      <c r="J91" s="36">
        <v>0</v>
      </c>
      <c r="K91" s="37">
        <v>13</v>
      </c>
      <c r="L91" s="38">
        <v>0</v>
      </c>
      <c r="M91" s="39">
        <v>0</v>
      </c>
      <c r="N91" s="96">
        <v>2</v>
      </c>
      <c r="O91" s="112">
        <v>0</v>
      </c>
      <c r="P91" s="38">
        <v>0</v>
      </c>
      <c r="Q91" s="40">
        <v>0</v>
      </c>
      <c r="R91" s="169"/>
      <c r="S91" s="170"/>
      <c r="T91" s="170"/>
      <c r="U91" s="170"/>
      <c r="V91" s="174"/>
      <c r="W91" s="39" t="s">
        <v>18</v>
      </c>
      <c r="X91" s="39">
        <f>6+1</f>
        <v>7</v>
      </c>
      <c r="Y91" s="39">
        <f>8+3</f>
        <v>11</v>
      </c>
      <c r="Z91" s="134">
        <f t="shared" si="16"/>
        <v>18</v>
      </c>
      <c r="AA91" s="42" t="s">
        <v>100</v>
      </c>
    </row>
    <row r="92" spans="1:27" s="42" customFormat="1" ht="26.25" customHeight="1">
      <c r="A92" s="28">
        <v>0.45833333333333331</v>
      </c>
      <c r="B92" s="29" t="s">
        <v>77</v>
      </c>
      <c r="C92" s="30">
        <v>3725</v>
      </c>
      <c r="D92" s="31">
        <v>3739</v>
      </c>
      <c r="E92" s="32">
        <v>15</v>
      </c>
      <c r="F92" s="33">
        <v>0</v>
      </c>
      <c r="G92" s="33">
        <v>0</v>
      </c>
      <c r="H92" s="34">
        <v>15</v>
      </c>
      <c r="I92" s="35">
        <v>15</v>
      </c>
      <c r="J92" s="36">
        <v>0</v>
      </c>
      <c r="K92" s="37">
        <v>7</v>
      </c>
      <c r="L92" s="38">
        <v>0</v>
      </c>
      <c r="M92" s="39">
        <v>5</v>
      </c>
      <c r="N92" s="96">
        <v>3</v>
      </c>
      <c r="O92" s="112">
        <v>0</v>
      </c>
      <c r="P92" s="38">
        <v>0</v>
      </c>
      <c r="Q92" s="40">
        <v>0</v>
      </c>
      <c r="R92" s="169"/>
      <c r="S92" s="170"/>
      <c r="T92" s="170"/>
      <c r="U92" s="170"/>
      <c r="V92" s="174"/>
      <c r="W92" s="39" t="s">
        <v>18</v>
      </c>
      <c r="X92" s="39">
        <f>4+0</f>
        <v>4</v>
      </c>
      <c r="Y92" s="39">
        <f>2+0</f>
        <v>2</v>
      </c>
      <c r="Z92" s="134">
        <f t="shared" si="16"/>
        <v>6</v>
      </c>
      <c r="AA92" s="42" t="s">
        <v>101</v>
      </c>
    </row>
    <row r="93" spans="1:27" s="42" customFormat="1" ht="26.25" customHeight="1">
      <c r="A93" s="28">
        <v>0.45833333333333331</v>
      </c>
      <c r="B93" s="29" t="s">
        <v>78</v>
      </c>
      <c r="C93" s="30" t="s">
        <v>18</v>
      </c>
      <c r="D93" s="31" t="s">
        <v>18</v>
      </c>
      <c r="E93" s="32" t="s">
        <v>18</v>
      </c>
      <c r="F93" s="33" t="s">
        <v>18</v>
      </c>
      <c r="G93" s="33" t="s">
        <v>18</v>
      </c>
      <c r="H93" s="34" t="s">
        <v>18</v>
      </c>
      <c r="I93" s="35" t="s">
        <v>18</v>
      </c>
      <c r="J93" s="36" t="e">
        <v>#VALUE!</v>
      </c>
      <c r="K93" s="37" t="s">
        <v>18</v>
      </c>
      <c r="L93" s="38" t="s">
        <v>18</v>
      </c>
      <c r="M93" s="39" t="s">
        <v>18</v>
      </c>
      <c r="N93" s="96" t="s">
        <v>18</v>
      </c>
      <c r="O93" s="112" t="s">
        <v>18</v>
      </c>
      <c r="P93" s="38" t="s">
        <v>18</v>
      </c>
      <c r="Q93" s="40" t="s">
        <v>18</v>
      </c>
      <c r="R93" s="200" t="s">
        <v>90</v>
      </c>
      <c r="S93" s="201"/>
      <c r="T93" s="201"/>
      <c r="U93" s="201"/>
      <c r="V93" s="202"/>
      <c r="W93" s="48">
        <v>20</v>
      </c>
      <c r="X93" s="48" t="s">
        <v>18</v>
      </c>
      <c r="Y93" s="48" t="s">
        <v>18</v>
      </c>
      <c r="Z93" s="134" t="e">
        <f t="shared" si="16"/>
        <v>#VALUE!</v>
      </c>
    </row>
    <row r="94" spans="1:27" s="42" customFormat="1" ht="26.25" customHeight="1">
      <c r="A94" s="28">
        <v>0.47916666666666669</v>
      </c>
      <c r="B94" s="29" t="s">
        <v>79</v>
      </c>
      <c r="C94" s="30">
        <v>3740</v>
      </c>
      <c r="D94" s="31">
        <v>3757</v>
      </c>
      <c r="E94" s="32">
        <v>18</v>
      </c>
      <c r="F94" s="33">
        <v>0</v>
      </c>
      <c r="G94" s="33">
        <v>3</v>
      </c>
      <c r="H94" s="34">
        <v>15</v>
      </c>
      <c r="I94" s="35">
        <v>18</v>
      </c>
      <c r="J94" s="36">
        <v>0</v>
      </c>
      <c r="K94" s="37">
        <v>6</v>
      </c>
      <c r="L94" s="39">
        <v>7</v>
      </c>
      <c r="M94" s="39">
        <v>0</v>
      </c>
      <c r="N94" s="96">
        <v>2</v>
      </c>
      <c r="O94" s="112">
        <v>3</v>
      </c>
      <c r="P94" s="38">
        <v>0</v>
      </c>
      <c r="Q94" s="40">
        <v>0</v>
      </c>
      <c r="R94" s="169"/>
      <c r="S94" s="170"/>
      <c r="T94" s="170"/>
      <c r="U94" s="170"/>
      <c r="V94" s="174"/>
      <c r="W94" s="39" t="s">
        <v>18</v>
      </c>
      <c r="X94" s="39">
        <f>3+0</f>
        <v>3</v>
      </c>
      <c r="Y94" s="39">
        <f>4+0</f>
        <v>4</v>
      </c>
      <c r="Z94" s="134">
        <f t="shared" si="16"/>
        <v>7</v>
      </c>
      <c r="AA94" s="42" t="s">
        <v>102</v>
      </c>
    </row>
    <row r="95" spans="1:27" s="42" customFormat="1" ht="26.25" customHeight="1">
      <c r="A95" s="28">
        <v>0.5</v>
      </c>
      <c r="B95" s="29" t="s">
        <v>74</v>
      </c>
      <c r="C95" s="30">
        <v>3758</v>
      </c>
      <c r="D95" s="31">
        <v>3770</v>
      </c>
      <c r="E95" s="32">
        <v>13</v>
      </c>
      <c r="F95" s="33">
        <v>0</v>
      </c>
      <c r="G95" s="33">
        <v>2</v>
      </c>
      <c r="H95" s="34">
        <v>11</v>
      </c>
      <c r="I95" s="35">
        <v>13</v>
      </c>
      <c r="J95" s="36">
        <v>9</v>
      </c>
      <c r="K95" s="37">
        <v>16</v>
      </c>
      <c r="L95" s="38">
        <v>0</v>
      </c>
      <c r="M95" s="39">
        <v>0</v>
      </c>
      <c r="N95" s="96">
        <v>5</v>
      </c>
      <c r="O95" s="112">
        <v>1</v>
      </c>
      <c r="P95" s="38">
        <v>0</v>
      </c>
      <c r="Q95" s="40">
        <v>0</v>
      </c>
      <c r="R95" s="175" t="s">
        <v>91</v>
      </c>
      <c r="S95" s="176"/>
      <c r="T95" s="176"/>
      <c r="U95" s="176"/>
      <c r="V95" s="199"/>
      <c r="W95" s="39" t="s">
        <v>18</v>
      </c>
      <c r="X95" s="39">
        <f>4+1</f>
        <v>5</v>
      </c>
      <c r="Y95" s="39">
        <f>3+0</f>
        <v>3</v>
      </c>
      <c r="Z95" s="134">
        <f t="shared" si="16"/>
        <v>8</v>
      </c>
      <c r="AA95" s="42" t="s">
        <v>103</v>
      </c>
    </row>
    <row r="96" spans="1:27" s="42" customFormat="1" ht="26.25" customHeight="1">
      <c r="A96" s="28">
        <v>0.52083333333333337</v>
      </c>
      <c r="B96" s="29" t="s">
        <v>73</v>
      </c>
      <c r="C96" s="30">
        <v>3771</v>
      </c>
      <c r="D96" s="31">
        <v>3783</v>
      </c>
      <c r="E96" s="32">
        <v>13</v>
      </c>
      <c r="F96" s="33">
        <v>0</v>
      </c>
      <c r="G96" s="33">
        <v>1</v>
      </c>
      <c r="H96" s="34">
        <v>12</v>
      </c>
      <c r="I96" s="35">
        <v>13</v>
      </c>
      <c r="J96" s="36">
        <v>1</v>
      </c>
      <c r="K96" s="37">
        <v>9</v>
      </c>
      <c r="L96" s="38">
        <v>0</v>
      </c>
      <c r="M96" s="39">
        <v>2</v>
      </c>
      <c r="N96" s="96">
        <v>2</v>
      </c>
      <c r="O96" s="112">
        <v>0</v>
      </c>
      <c r="P96" s="38">
        <v>1</v>
      </c>
      <c r="Q96" s="40">
        <v>0</v>
      </c>
      <c r="R96" s="169"/>
      <c r="S96" s="170"/>
      <c r="T96" s="170"/>
      <c r="U96" s="170"/>
      <c r="V96" s="174"/>
      <c r="W96" s="39" t="s">
        <v>18</v>
      </c>
      <c r="X96" s="39">
        <f>3+0</f>
        <v>3</v>
      </c>
      <c r="Y96" s="39">
        <f>5+1+1</f>
        <v>7</v>
      </c>
      <c r="Z96" s="134">
        <f t="shared" si="16"/>
        <v>10</v>
      </c>
      <c r="AA96" s="42" t="s">
        <v>104</v>
      </c>
    </row>
    <row r="97" spans="1:27" s="42" customFormat="1" ht="26.25" customHeight="1">
      <c r="A97" s="28">
        <v>0.52083333333333337</v>
      </c>
      <c r="B97" s="29" t="s">
        <v>80</v>
      </c>
      <c r="C97" s="30" t="s">
        <v>18</v>
      </c>
      <c r="D97" s="31" t="s">
        <v>18</v>
      </c>
      <c r="E97" s="32" t="s">
        <v>18</v>
      </c>
      <c r="F97" s="33" t="s">
        <v>18</v>
      </c>
      <c r="G97" s="33" t="s">
        <v>18</v>
      </c>
      <c r="H97" s="34" t="s">
        <v>18</v>
      </c>
      <c r="I97" s="35" t="s">
        <v>18</v>
      </c>
      <c r="J97" s="36" t="e">
        <v>#VALUE!</v>
      </c>
      <c r="K97" s="37" t="s">
        <v>18</v>
      </c>
      <c r="L97" s="38" t="s">
        <v>18</v>
      </c>
      <c r="M97" s="39" t="s">
        <v>18</v>
      </c>
      <c r="N97" s="96" t="s">
        <v>18</v>
      </c>
      <c r="O97" s="112" t="s">
        <v>18</v>
      </c>
      <c r="P97" s="38" t="s">
        <v>18</v>
      </c>
      <c r="Q97" s="40" t="s">
        <v>18</v>
      </c>
      <c r="R97" s="200" t="s">
        <v>92</v>
      </c>
      <c r="S97" s="201"/>
      <c r="T97" s="201"/>
      <c r="U97" s="201"/>
      <c r="V97" s="202"/>
      <c r="W97" s="48">
        <v>9</v>
      </c>
      <c r="X97" s="48" t="s">
        <v>18</v>
      </c>
      <c r="Y97" s="48" t="s">
        <v>18</v>
      </c>
      <c r="Z97" s="134" t="e">
        <f t="shared" si="16"/>
        <v>#VALUE!</v>
      </c>
    </row>
    <row r="98" spans="1:27" s="42" customFormat="1" ht="26.25" customHeight="1">
      <c r="A98" s="28">
        <v>4.1666666666666664E-2</v>
      </c>
      <c r="B98" s="29" t="s">
        <v>81</v>
      </c>
      <c r="C98" s="30">
        <v>3784</v>
      </c>
      <c r="D98" s="31">
        <v>3804</v>
      </c>
      <c r="E98" s="32">
        <v>18</v>
      </c>
      <c r="F98" s="33">
        <v>2</v>
      </c>
      <c r="G98" s="33">
        <v>3</v>
      </c>
      <c r="H98" s="34">
        <v>13</v>
      </c>
      <c r="I98" s="35">
        <v>16</v>
      </c>
      <c r="J98" s="36">
        <v>-1</v>
      </c>
      <c r="K98" s="37">
        <f>10+3</f>
        <v>13</v>
      </c>
      <c r="L98" s="38">
        <v>0</v>
      </c>
      <c r="M98" s="39">
        <v>0</v>
      </c>
      <c r="N98" s="96">
        <v>2</v>
      </c>
      <c r="O98" s="112">
        <v>0</v>
      </c>
      <c r="P98" s="38">
        <v>0</v>
      </c>
      <c r="Q98" s="40">
        <v>0</v>
      </c>
      <c r="R98" s="175" t="s">
        <v>93</v>
      </c>
      <c r="S98" s="176"/>
      <c r="T98" s="176"/>
      <c r="U98" s="176"/>
      <c r="V98" s="199"/>
      <c r="W98" s="39" t="s">
        <v>18</v>
      </c>
      <c r="X98" s="39">
        <f>4+0</f>
        <v>4</v>
      </c>
      <c r="Y98" s="39">
        <f>3+1</f>
        <v>4</v>
      </c>
      <c r="Z98" s="134">
        <f t="shared" si="16"/>
        <v>8</v>
      </c>
      <c r="AA98" s="42" t="s">
        <v>103</v>
      </c>
    </row>
    <row r="99" spans="1:27" s="42" customFormat="1" ht="26.25" customHeight="1">
      <c r="A99" s="28">
        <v>6.25E-2</v>
      </c>
      <c r="B99" s="29" t="s">
        <v>77</v>
      </c>
      <c r="C99" s="30" t="s">
        <v>18</v>
      </c>
      <c r="D99" s="31" t="s">
        <v>18</v>
      </c>
      <c r="E99" s="32" t="s">
        <v>18</v>
      </c>
      <c r="F99" s="33" t="s">
        <v>83</v>
      </c>
      <c r="G99" s="33" t="s">
        <v>18</v>
      </c>
      <c r="H99" s="34" t="s">
        <v>18</v>
      </c>
      <c r="I99" s="35" t="s">
        <v>18</v>
      </c>
      <c r="J99" s="36" t="e">
        <v>#VALUE!</v>
      </c>
      <c r="K99" s="37" t="s">
        <v>18</v>
      </c>
      <c r="L99" s="38" t="s">
        <v>18</v>
      </c>
      <c r="M99" s="39" t="s">
        <v>18</v>
      </c>
      <c r="N99" s="96" t="s">
        <v>18</v>
      </c>
      <c r="O99" s="112" t="s">
        <v>18</v>
      </c>
      <c r="P99" s="38" t="s">
        <v>18</v>
      </c>
      <c r="Q99" s="40" t="s">
        <v>18</v>
      </c>
      <c r="R99" s="200" t="s">
        <v>94</v>
      </c>
      <c r="S99" s="201"/>
      <c r="T99" s="201"/>
      <c r="U99" s="201"/>
      <c r="V99" s="202"/>
      <c r="W99" s="48">
        <v>52</v>
      </c>
      <c r="X99" s="48" t="s">
        <v>18</v>
      </c>
      <c r="Y99" s="48" t="s">
        <v>18</v>
      </c>
      <c r="Z99" s="134" t="e">
        <f t="shared" si="16"/>
        <v>#VALUE!</v>
      </c>
    </row>
    <row r="100" spans="1:27" s="42" customFormat="1" ht="26.25" customHeight="1">
      <c r="A100" s="28">
        <v>8.3333333333333329E-2</v>
      </c>
      <c r="B100" s="29" t="s">
        <v>79</v>
      </c>
      <c r="C100" s="30">
        <v>3805</v>
      </c>
      <c r="D100" s="31">
        <v>3824</v>
      </c>
      <c r="E100" s="32">
        <v>20</v>
      </c>
      <c r="F100" s="33">
        <v>1</v>
      </c>
      <c r="G100" s="33">
        <v>0</v>
      </c>
      <c r="H100" s="34">
        <v>19</v>
      </c>
      <c r="I100" s="35">
        <v>19</v>
      </c>
      <c r="J100" s="36">
        <v>1</v>
      </c>
      <c r="K100" s="37">
        <v>9</v>
      </c>
      <c r="L100" s="38">
        <v>0</v>
      </c>
      <c r="M100" s="39">
        <v>4</v>
      </c>
      <c r="N100" s="96">
        <v>5</v>
      </c>
      <c r="O100" s="112">
        <v>0</v>
      </c>
      <c r="P100" s="38">
        <v>1</v>
      </c>
      <c r="Q100" s="40">
        <v>1</v>
      </c>
      <c r="R100" s="212" t="s">
        <v>95</v>
      </c>
      <c r="S100" s="213"/>
      <c r="T100" s="213"/>
      <c r="U100" s="213"/>
      <c r="V100" s="214"/>
      <c r="W100" s="39" t="s">
        <v>18</v>
      </c>
      <c r="X100" s="39">
        <f>4+2+1</f>
        <v>7</v>
      </c>
      <c r="Y100" s="39">
        <f>6+0</f>
        <v>6</v>
      </c>
      <c r="Z100" s="134">
        <f t="shared" si="16"/>
        <v>13</v>
      </c>
      <c r="AA100" s="42" t="s">
        <v>105</v>
      </c>
    </row>
    <row r="101" spans="1:27" s="42" customFormat="1" ht="26.25" customHeight="1">
      <c r="A101" s="28">
        <v>0.10416666666666667</v>
      </c>
      <c r="B101" s="29" t="s">
        <v>84</v>
      </c>
      <c r="C101" s="30">
        <v>3825</v>
      </c>
      <c r="D101" s="31">
        <v>3839</v>
      </c>
      <c r="E101" s="32">
        <v>15</v>
      </c>
      <c r="F101" s="33">
        <v>0</v>
      </c>
      <c r="G101" s="33">
        <v>1</v>
      </c>
      <c r="H101" s="34">
        <v>14</v>
      </c>
      <c r="I101" s="35">
        <v>15</v>
      </c>
      <c r="J101" s="36">
        <v>1</v>
      </c>
      <c r="K101" s="37">
        <v>7</v>
      </c>
      <c r="L101" s="38">
        <v>0</v>
      </c>
      <c r="M101" s="39">
        <v>3</v>
      </c>
      <c r="N101" s="96">
        <v>3</v>
      </c>
      <c r="O101" s="112">
        <v>1</v>
      </c>
      <c r="P101" s="38">
        <v>1</v>
      </c>
      <c r="Q101" s="40">
        <v>1</v>
      </c>
      <c r="R101" s="212" t="s">
        <v>95</v>
      </c>
      <c r="S101" s="213"/>
      <c r="T101" s="213"/>
      <c r="U101" s="213"/>
      <c r="V101" s="214"/>
      <c r="W101" s="39" t="s">
        <v>18</v>
      </c>
      <c r="X101" s="39">
        <f>2+1+1</f>
        <v>4</v>
      </c>
      <c r="Y101" s="39">
        <f>4+1</f>
        <v>5</v>
      </c>
      <c r="Z101" s="134">
        <f t="shared" si="16"/>
        <v>9</v>
      </c>
      <c r="AA101" s="42" t="s">
        <v>106</v>
      </c>
    </row>
    <row r="102" spans="1:27" s="42" customFormat="1" ht="26.25" customHeight="1">
      <c r="A102" s="28">
        <v>0.125</v>
      </c>
      <c r="B102" s="29" t="s">
        <v>85</v>
      </c>
      <c r="C102" s="30">
        <v>3840</v>
      </c>
      <c r="D102" s="31">
        <v>3853</v>
      </c>
      <c r="E102" s="32">
        <v>14</v>
      </c>
      <c r="F102" s="33">
        <v>0</v>
      </c>
      <c r="G102" s="33">
        <v>4</v>
      </c>
      <c r="H102" s="34">
        <v>10</v>
      </c>
      <c r="I102" s="35">
        <v>14</v>
      </c>
      <c r="J102" s="36">
        <v>0</v>
      </c>
      <c r="K102" s="37">
        <v>8</v>
      </c>
      <c r="L102" s="38">
        <v>0</v>
      </c>
      <c r="M102" s="39">
        <v>1</v>
      </c>
      <c r="N102" s="96">
        <v>2</v>
      </c>
      <c r="O102" s="112">
        <v>3</v>
      </c>
      <c r="P102" s="38">
        <v>0</v>
      </c>
      <c r="Q102" s="40">
        <v>0</v>
      </c>
      <c r="R102" s="169"/>
      <c r="S102" s="170"/>
      <c r="T102" s="170"/>
      <c r="U102" s="170"/>
      <c r="V102" s="174"/>
      <c r="W102" s="39" t="s">
        <v>18</v>
      </c>
      <c r="X102" s="39">
        <f>4+0</f>
        <v>4</v>
      </c>
      <c r="Y102" s="39">
        <f>3+0</f>
        <v>3</v>
      </c>
      <c r="Z102" s="134">
        <f t="shared" si="16"/>
        <v>7</v>
      </c>
      <c r="AA102" s="42" t="s">
        <v>107</v>
      </c>
    </row>
    <row r="103" spans="1:27" s="42" customFormat="1" ht="26.25" customHeight="1">
      <c r="A103" s="28">
        <v>0.16666666666666666</v>
      </c>
      <c r="B103" s="29" t="s">
        <v>77</v>
      </c>
      <c r="C103" s="30">
        <v>3854</v>
      </c>
      <c r="D103" s="31">
        <v>3870</v>
      </c>
      <c r="E103" s="32">
        <v>17</v>
      </c>
      <c r="F103" s="33">
        <v>3</v>
      </c>
      <c r="G103" s="33">
        <v>2</v>
      </c>
      <c r="H103" s="34">
        <v>12</v>
      </c>
      <c r="I103" s="35">
        <v>14</v>
      </c>
      <c r="J103" s="36">
        <v>0</v>
      </c>
      <c r="K103" s="37">
        <v>6</v>
      </c>
      <c r="L103" s="38">
        <v>0</v>
      </c>
      <c r="M103" s="39">
        <v>3</v>
      </c>
      <c r="N103" s="96">
        <v>5</v>
      </c>
      <c r="O103" s="112">
        <v>0</v>
      </c>
      <c r="P103" s="38">
        <v>0</v>
      </c>
      <c r="Q103" s="40">
        <v>0</v>
      </c>
      <c r="R103" s="212" t="s">
        <v>96</v>
      </c>
      <c r="S103" s="213"/>
      <c r="T103" s="213"/>
      <c r="U103" s="213"/>
      <c r="V103" s="214"/>
      <c r="W103" s="39" t="s">
        <v>18</v>
      </c>
      <c r="X103" s="39">
        <f>2+0</f>
        <v>2</v>
      </c>
      <c r="Y103" s="39">
        <f>5+1</f>
        <v>6</v>
      </c>
      <c r="Z103" s="134">
        <f t="shared" si="16"/>
        <v>8</v>
      </c>
      <c r="AA103" s="42" t="s">
        <v>103</v>
      </c>
    </row>
    <row r="104" spans="1:27" s="42" customFormat="1" ht="26.25" customHeight="1" thickBot="1">
      <c r="A104" s="28">
        <v>0.1875</v>
      </c>
      <c r="B104" s="29" t="s">
        <v>84</v>
      </c>
      <c r="C104" s="30">
        <v>3871</v>
      </c>
      <c r="D104" s="31">
        <v>3883</v>
      </c>
      <c r="E104" s="32">
        <v>13</v>
      </c>
      <c r="F104" s="33">
        <v>1</v>
      </c>
      <c r="G104" s="33">
        <v>0</v>
      </c>
      <c r="H104" s="34">
        <v>12</v>
      </c>
      <c r="I104" s="35">
        <v>12</v>
      </c>
      <c r="J104" s="36">
        <v>0</v>
      </c>
      <c r="K104" s="37">
        <v>5</v>
      </c>
      <c r="L104" s="38">
        <v>0</v>
      </c>
      <c r="M104" s="39">
        <v>3</v>
      </c>
      <c r="N104" s="96">
        <v>3</v>
      </c>
      <c r="O104" s="112">
        <v>0</v>
      </c>
      <c r="P104" s="38">
        <v>0</v>
      </c>
      <c r="Q104" s="40">
        <v>1</v>
      </c>
      <c r="R104" s="248" t="s">
        <v>97</v>
      </c>
      <c r="S104" s="249"/>
      <c r="T104" s="249"/>
      <c r="U104" s="249"/>
      <c r="V104" s="250"/>
      <c r="W104" s="39" t="s">
        <v>18</v>
      </c>
      <c r="X104" s="39">
        <f>6+2</f>
        <v>8</v>
      </c>
      <c r="Y104" s="39">
        <f>3+0</f>
        <v>3</v>
      </c>
      <c r="Z104" s="134">
        <f t="shared" si="16"/>
        <v>11</v>
      </c>
      <c r="AA104" s="42" t="s">
        <v>108</v>
      </c>
    </row>
    <row r="105" spans="1:27" s="42" customFormat="1" ht="26.25" customHeight="1">
      <c r="A105" s="28">
        <v>0.45833333333333331</v>
      </c>
      <c r="B105" s="29" t="s">
        <v>66</v>
      </c>
      <c r="C105" s="30">
        <v>3885</v>
      </c>
      <c r="D105" s="31">
        <v>3897</v>
      </c>
      <c r="E105" s="32">
        <v>13</v>
      </c>
      <c r="F105" s="33">
        <v>0</v>
      </c>
      <c r="G105" s="33">
        <v>3</v>
      </c>
      <c r="H105" s="34">
        <v>10</v>
      </c>
      <c r="I105" s="35">
        <v>13</v>
      </c>
      <c r="J105" s="36">
        <f>IF(ISBLANK(I105),-90,(-((I105)-(SUM(L105:Q105,K105)))))</f>
        <v>0</v>
      </c>
      <c r="K105" s="37">
        <v>8</v>
      </c>
      <c r="L105" s="38">
        <v>0</v>
      </c>
      <c r="M105" s="39">
        <v>1</v>
      </c>
      <c r="N105" s="96">
        <v>2</v>
      </c>
      <c r="O105" s="112">
        <v>2</v>
      </c>
      <c r="P105" s="38">
        <v>0</v>
      </c>
      <c r="Q105" s="40">
        <v>0</v>
      </c>
      <c r="R105" s="157">
        <v>0</v>
      </c>
      <c r="S105" s="158"/>
      <c r="T105" s="158"/>
      <c r="U105" s="158"/>
      <c r="V105" s="159"/>
      <c r="W105" s="39" t="s">
        <v>18</v>
      </c>
      <c r="X105" s="39"/>
      <c r="Y105" s="39"/>
    </row>
    <row r="106" spans="1:27" s="42" customFormat="1" ht="26.25" customHeight="1">
      <c r="A106" s="28">
        <v>0.47916666666666669</v>
      </c>
      <c r="B106" s="29" t="s">
        <v>67</v>
      </c>
      <c r="C106" s="30">
        <v>3898</v>
      </c>
      <c r="D106" s="31">
        <v>3910</v>
      </c>
      <c r="E106" s="32">
        <v>13</v>
      </c>
      <c r="F106" s="33">
        <v>0</v>
      </c>
      <c r="G106" s="33">
        <v>2</v>
      </c>
      <c r="H106" s="34">
        <v>11</v>
      </c>
      <c r="I106" s="35">
        <v>13</v>
      </c>
      <c r="J106" s="36">
        <f t="shared" ref="J106:J114" si="17">IF(ISBLANK(I106),-90,(-((I106)-(SUM(L106:Q106,K106)))))</f>
        <v>1</v>
      </c>
      <c r="K106" s="37">
        <v>7</v>
      </c>
      <c r="L106" s="38">
        <v>6</v>
      </c>
      <c r="M106" s="39">
        <v>0</v>
      </c>
      <c r="N106" s="96">
        <v>1</v>
      </c>
      <c r="O106" s="112">
        <v>0</v>
      </c>
      <c r="P106" s="38">
        <v>0</v>
      </c>
      <c r="Q106" s="40">
        <v>0</v>
      </c>
      <c r="R106" s="157" t="s">
        <v>69</v>
      </c>
      <c r="S106" s="158"/>
      <c r="T106" s="158"/>
      <c r="U106" s="158"/>
      <c r="V106" s="159"/>
      <c r="W106" s="39" t="s">
        <v>18</v>
      </c>
      <c r="X106" s="39"/>
      <c r="Y106" s="39"/>
    </row>
    <row r="107" spans="1:27" s="42" customFormat="1" ht="26.25" customHeight="1">
      <c r="A107" s="28">
        <v>0.48958333333333331</v>
      </c>
      <c r="B107" s="29" t="s">
        <v>48</v>
      </c>
      <c r="C107" s="30">
        <v>3911</v>
      </c>
      <c r="D107" s="31">
        <v>3924</v>
      </c>
      <c r="E107" s="32">
        <v>14</v>
      </c>
      <c r="F107" s="33">
        <v>0</v>
      </c>
      <c r="G107" s="33">
        <v>2</v>
      </c>
      <c r="H107" s="34">
        <v>12</v>
      </c>
      <c r="I107" s="35">
        <v>14</v>
      </c>
      <c r="J107" s="36">
        <f t="shared" si="17"/>
        <v>2</v>
      </c>
      <c r="K107" s="37">
        <v>7</v>
      </c>
      <c r="L107" s="38">
        <v>0</v>
      </c>
      <c r="M107" s="39">
        <v>0</v>
      </c>
      <c r="N107" s="96">
        <v>5</v>
      </c>
      <c r="O107" s="112">
        <v>2</v>
      </c>
      <c r="P107" s="38">
        <v>1</v>
      </c>
      <c r="Q107" s="40">
        <v>1</v>
      </c>
      <c r="R107" s="157" t="s">
        <v>70</v>
      </c>
      <c r="S107" s="158"/>
      <c r="T107" s="158"/>
      <c r="U107" s="158"/>
      <c r="V107" s="159"/>
      <c r="W107" s="39" t="s">
        <v>18</v>
      </c>
      <c r="X107" s="39"/>
      <c r="Y107" s="39"/>
    </row>
    <row r="108" spans="1:27" s="42" customFormat="1" ht="26.25" customHeight="1">
      <c r="A108" s="28">
        <v>0.5</v>
      </c>
      <c r="B108" s="29" t="s">
        <v>50</v>
      </c>
      <c r="C108" s="30">
        <v>3925</v>
      </c>
      <c r="D108" s="31">
        <v>3939</v>
      </c>
      <c r="E108" s="32">
        <v>15</v>
      </c>
      <c r="F108" s="33">
        <v>0</v>
      </c>
      <c r="G108" s="33">
        <v>6</v>
      </c>
      <c r="H108" s="34">
        <v>9</v>
      </c>
      <c r="I108" s="35">
        <v>15</v>
      </c>
      <c r="J108" s="36">
        <f t="shared" si="17"/>
        <v>1</v>
      </c>
      <c r="K108" s="37">
        <v>7</v>
      </c>
      <c r="L108" s="38">
        <v>0</v>
      </c>
      <c r="M108" s="39">
        <v>0</v>
      </c>
      <c r="N108" s="96">
        <v>4</v>
      </c>
      <c r="O108" s="112">
        <v>2</v>
      </c>
      <c r="P108" s="38">
        <v>1</v>
      </c>
      <c r="Q108" s="40">
        <v>2</v>
      </c>
      <c r="R108" s="157" t="s">
        <v>71</v>
      </c>
      <c r="S108" s="158"/>
      <c r="T108" s="158"/>
      <c r="U108" s="158"/>
      <c r="V108" s="159"/>
      <c r="W108" s="39" t="s">
        <v>18</v>
      </c>
      <c r="X108" s="39"/>
      <c r="Y108" s="39"/>
    </row>
    <row r="109" spans="1:27" s="42" customFormat="1" ht="26.25" customHeight="1">
      <c r="A109" s="28">
        <v>4.1666666666666664E-2</v>
      </c>
      <c r="B109" s="29" t="s">
        <v>68</v>
      </c>
      <c r="C109" s="30">
        <v>3940</v>
      </c>
      <c r="D109" s="31">
        <v>3951</v>
      </c>
      <c r="E109" s="32">
        <v>12</v>
      </c>
      <c r="F109" s="33">
        <v>0</v>
      </c>
      <c r="G109" s="33">
        <v>2</v>
      </c>
      <c r="H109" s="34">
        <v>10</v>
      </c>
      <c r="I109" s="35">
        <v>12</v>
      </c>
      <c r="J109" s="36">
        <f t="shared" si="17"/>
        <v>1</v>
      </c>
      <c r="K109" s="37">
        <v>8</v>
      </c>
      <c r="L109" s="38">
        <v>0</v>
      </c>
      <c r="M109" s="39">
        <v>3</v>
      </c>
      <c r="N109" s="96">
        <v>1</v>
      </c>
      <c r="O109" s="112">
        <v>1</v>
      </c>
      <c r="P109" s="38">
        <v>0</v>
      </c>
      <c r="Q109" s="40">
        <v>0</v>
      </c>
      <c r="R109" s="157" t="s">
        <v>69</v>
      </c>
      <c r="S109" s="158"/>
      <c r="T109" s="158"/>
      <c r="U109" s="158"/>
      <c r="V109" s="159"/>
      <c r="W109" s="39" t="s">
        <v>18</v>
      </c>
      <c r="X109" s="39"/>
      <c r="Y109" s="39"/>
    </row>
    <row r="110" spans="1:27" s="42" customFormat="1" ht="26.25" customHeight="1">
      <c r="A110" s="28">
        <v>6.25E-2</v>
      </c>
      <c r="B110" s="29" t="s">
        <v>66</v>
      </c>
      <c r="C110" s="30">
        <v>3952</v>
      </c>
      <c r="D110" s="31">
        <v>3954</v>
      </c>
      <c r="E110" s="32">
        <v>3</v>
      </c>
      <c r="F110" s="33">
        <v>0</v>
      </c>
      <c r="G110" s="33">
        <v>0</v>
      </c>
      <c r="H110" s="34">
        <v>3</v>
      </c>
      <c r="I110" s="35">
        <v>3</v>
      </c>
      <c r="J110" s="36">
        <f t="shared" si="17"/>
        <v>0</v>
      </c>
      <c r="K110" s="37">
        <v>0</v>
      </c>
      <c r="L110" s="38">
        <v>0</v>
      </c>
      <c r="M110" s="39">
        <v>0</v>
      </c>
      <c r="N110" s="96">
        <v>3</v>
      </c>
      <c r="O110" s="112">
        <v>0</v>
      </c>
      <c r="P110" s="38">
        <v>0</v>
      </c>
      <c r="Q110" s="40">
        <v>0</v>
      </c>
      <c r="R110" s="157">
        <v>0</v>
      </c>
      <c r="S110" s="158"/>
      <c r="T110" s="158"/>
      <c r="U110" s="158"/>
      <c r="V110" s="159"/>
      <c r="W110" s="39" t="s">
        <v>18</v>
      </c>
      <c r="X110" s="39"/>
      <c r="Y110" s="39"/>
    </row>
    <row r="111" spans="1:27" s="42" customFormat="1" ht="26.25" customHeight="1">
      <c r="A111" s="28">
        <v>8.3333333333333329E-2</v>
      </c>
      <c r="B111" s="29" t="s">
        <v>67</v>
      </c>
      <c r="C111" s="30">
        <v>3955</v>
      </c>
      <c r="D111" s="31">
        <v>3965</v>
      </c>
      <c r="E111" s="32">
        <v>11</v>
      </c>
      <c r="F111" s="33">
        <v>0</v>
      </c>
      <c r="G111" s="33">
        <v>1</v>
      </c>
      <c r="H111" s="34">
        <v>10</v>
      </c>
      <c r="I111" s="35">
        <v>11</v>
      </c>
      <c r="J111" s="36">
        <f t="shared" si="17"/>
        <v>1</v>
      </c>
      <c r="K111" s="37">
        <v>4</v>
      </c>
      <c r="L111" s="38">
        <v>0</v>
      </c>
      <c r="M111" s="39">
        <v>1</v>
      </c>
      <c r="N111" s="96">
        <v>5</v>
      </c>
      <c r="O111" s="112">
        <v>1</v>
      </c>
      <c r="P111" s="38">
        <v>1</v>
      </c>
      <c r="Q111" s="40">
        <v>0</v>
      </c>
      <c r="R111" s="157">
        <v>0</v>
      </c>
      <c r="S111" s="158"/>
      <c r="T111" s="158"/>
      <c r="U111" s="158"/>
      <c r="V111" s="159"/>
      <c r="W111" s="39" t="s">
        <v>18</v>
      </c>
      <c r="X111" s="39"/>
      <c r="Y111" s="39"/>
    </row>
    <row r="112" spans="1:27" s="42" customFormat="1" ht="26.25" customHeight="1">
      <c r="A112" s="28">
        <v>0.10416666666666667</v>
      </c>
      <c r="B112" s="29" t="s">
        <v>48</v>
      </c>
      <c r="C112" s="30">
        <v>3966</v>
      </c>
      <c r="D112" s="31">
        <v>3971</v>
      </c>
      <c r="E112" s="32">
        <v>6</v>
      </c>
      <c r="F112" s="33">
        <v>0</v>
      </c>
      <c r="G112" s="33">
        <v>1</v>
      </c>
      <c r="H112" s="34">
        <v>5</v>
      </c>
      <c r="I112" s="35">
        <v>6</v>
      </c>
      <c r="J112" s="36">
        <f t="shared" si="17"/>
        <v>1</v>
      </c>
      <c r="K112" s="37">
        <v>3</v>
      </c>
      <c r="L112" s="38">
        <v>0</v>
      </c>
      <c r="M112" s="39">
        <v>0</v>
      </c>
      <c r="N112" s="96">
        <v>2</v>
      </c>
      <c r="O112" s="112">
        <v>1</v>
      </c>
      <c r="P112" s="38">
        <v>1</v>
      </c>
      <c r="Q112" s="40">
        <v>0</v>
      </c>
      <c r="R112" s="157" t="s">
        <v>72</v>
      </c>
      <c r="S112" s="158"/>
      <c r="T112" s="158"/>
      <c r="U112" s="158"/>
      <c r="V112" s="159"/>
      <c r="W112" s="39" t="s">
        <v>18</v>
      </c>
      <c r="X112" s="39"/>
      <c r="Y112" s="39"/>
    </row>
    <row r="113" spans="1:26" s="42" customFormat="1" ht="26.25" customHeight="1">
      <c r="A113" s="28">
        <v>0.125</v>
      </c>
      <c r="B113" s="29" t="s">
        <v>50</v>
      </c>
      <c r="C113" s="30">
        <v>3972</v>
      </c>
      <c r="D113" s="31">
        <v>3981</v>
      </c>
      <c r="E113" s="32">
        <v>10</v>
      </c>
      <c r="F113" s="33">
        <v>0</v>
      </c>
      <c r="G113" s="33">
        <v>0</v>
      </c>
      <c r="H113" s="34">
        <v>10</v>
      </c>
      <c r="I113" s="35">
        <v>10</v>
      </c>
      <c r="J113" s="36">
        <f t="shared" si="17"/>
        <v>0</v>
      </c>
      <c r="K113" s="37">
        <v>2</v>
      </c>
      <c r="L113" s="38">
        <v>0</v>
      </c>
      <c r="M113" s="39">
        <v>2</v>
      </c>
      <c r="N113" s="96">
        <v>6</v>
      </c>
      <c r="O113" s="112">
        <v>0</v>
      </c>
      <c r="P113" s="38">
        <v>0</v>
      </c>
      <c r="Q113" s="40">
        <v>0</v>
      </c>
      <c r="R113" s="157">
        <v>0</v>
      </c>
      <c r="S113" s="158"/>
      <c r="T113" s="158"/>
      <c r="U113" s="158"/>
      <c r="V113" s="159"/>
      <c r="W113" s="39" t="s">
        <v>18</v>
      </c>
      <c r="X113" s="39"/>
      <c r="Y113" s="39"/>
    </row>
    <row r="114" spans="1:26" s="42" customFormat="1" ht="26.25" customHeight="1">
      <c r="A114" s="28">
        <v>0.14583333333333334</v>
      </c>
      <c r="B114" s="29" t="s">
        <v>68</v>
      </c>
      <c r="C114" s="30">
        <v>3982</v>
      </c>
      <c r="D114" s="31">
        <v>3992</v>
      </c>
      <c r="E114" s="32">
        <v>11</v>
      </c>
      <c r="F114" s="33">
        <v>0</v>
      </c>
      <c r="G114" s="33">
        <v>3</v>
      </c>
      <c r="H114" s="34">
        <v>8</v>
      </c>
      <c r="I114" s="35">
        <v>11</v>
      </c>
      <c r="J114" s="36">
        <f t="shared" si="17"/>
        <v>0</v>
      </c>
      <c r="K114" s="37">
        <v>5</v>
      </c>
      <c r="L114" s="38">
        <v>0</v>
      </c>
      <c r="M114" s="39">
        <v>2</v>
      </c>
      <c r="N114" s="96">
        <v>3</v>
      </c>
      <c r="O114" s="112">
        <v>1</v>
      </c>
      <c r="P114" s="38">
        <v>0</v>
      </c>
      <c r="Q114" s="40">
        <v>0</v>
      </c>
      <c r="R114" s="157">
        <v>0</v>
      </c>
      <c r="S114" s="158"/>
      <c r="T114" s="158"/>
      <c r="U114" s="158"/>
      <c r="V114" s="159"/>
      <c r="W114" s="39" t="s">
        <v>18</v>
      </c>
      <c r="X114" s="39"/>
      <c r="Y114" s="39"/>
    </row>
    <row r="115" spans="1:26" s="42" customFormat="1" ht="26.25" customHeight="1">
      <c r="A115" s="28"/>
      <c r="B115" s="29"/>
      <c r="C115" s="30"/>
      <c r="D115" s="31"/>
      <c r="E115" s="32">
        <f t="shared" si="1"/>
        <v>0</v>
      </c>
      <c r="F115" s="33"/>
      <c r="G115" s="33"/>
      <c r="H115" s="34">
        <f t="shared" ref="H115:H118" si="18">E115-G115-F115</f>
        <v>0</v>
      </c>
      <c r="I115" s="35"/>
      <c r="J115" s="36">
        <f t="shared" si="0"/>
        <v>-90</v>
      </c>
      <c r="K115" s="37"/>
      <c r="L115" s="38"/>
      <c r="M115" s="39"/>
      <c r="N115" s="96"/>
      <c r="O115" s="112"/>
      <c r="P115" s="38"/>
      <c r="Q115" s="40"/>
      <c r="R115" s="157"/>
      <c r="S115" s="158"/>
      <c r="T115" s="158"/>
      <c r="U115" s="158"/>
      <c r="V115" s="159"/>
      <c r="W115" s="39" t="s">
        <v>18</v>
      </c>
      <c r="X115" s="39"/>
      <c r="Y115" s="39"/>
    </row>
    <row r="116" spans="1:26" s="42" customFormat="1" ht="26.25" customHeight="1">
      <c r="A116" s="28"/>
      <c r="B116" s="29"/>
      <c r="C116" s="30"/>
      <c r="D116" s="31"/>
      <c r="E116" s="32">
        <f t="shared" si="1"/>
        <v>0</v>
      </c>
      <c r="F116" s="33"/>
      <c r="G116" s="33"/>
      <c r="H116" s="34">
        <f t="shared" si="18"/>
        <v>0</v>
      </c>
      <c r="I116" s="35"/>
      <c r="J116" s="36">
        <f t="shared" si="0"/>
        <v>-90</v>
      </c>
      <c r="K116" s="37"/>
      <c r="L116" s="38"/>
      <c r="M116" s="39"/>
      <c r="N116" s="96"/>
      <c r="O116" s="112"/>
      <c r="P116" s="38"/>
      <c r="Q116" s="40"/>
      <c r="R116" s="157"/>
      <c r="S116" s="158"/>
      <c r="T116" s="158"/>
      <c r="U116" s="158"/>
      <c r="V116" s="159"/>
      <c r="W116" s="39" t="s">
        <v>18</v>
      </c>
      <c r="X116" s="39"/>
      <c r="Y116" s="39"/>
    </row>
    <row r="117" spans="1:26" s="42" customFormat="1" ht="26.25" customHeight="1">
      <c r="A117" s="28"/>
      <c r="B117" s="29"/>
      <c r="C117" s="30"/>
      <c r="D117" s="31"/>
      <c r="E117" s="32">
        <f t="shared" si="1"/>
        <v>0</v>
      </c>
      <c r="F117" s="33"/>
      <c r="G117" s="33"/>
      <c r="H117" s="34">
        <f t="shared" si="18"/>
        <v>0</v>
      </c>
      <c r="I117" s="35"/>
      <c r="J117" s="36">
        <f t="shared" si="0"/>
        <v>-90</v>
      </c>
      <c r="K117" s="37"/>
      <c r="L117" s="38"/>
      <c r="M117" s="39"/>
      <c r="N117" s="96"/>
      <c r="O117" s="112"/>
      <c r="P117" s="38"/>
      <c r="Q117" s="40"/>
      <c r="R117" s="157"/>
      <c r="S117" s="158"/>
      <c r="T117" s="158"/>
      <c r="U117" s="158"/>
      <c r="V117" s="159"/>
      <c r="W117" s="39" t="s">
        <v>18</v>
      </c>
      <c r="X117" s="39"/>
      <c r="Y117" s="39"/>
    </row>
    <row r="118" spans="1:26" s="42" customFormat="1" ht="26.25" customHeight="1">
      <c r="A118" s="28"/>
      <c r="B118" s="29"/>
      <c r="C118" s="30"/>
      <c r="D118" s="31"/>
      <c r="E118" s="32">
        <f t="shared" si="1"/>
        <v>0</v>
      </c>
      <c r="F118" s="33"/>
      <c r="G118" s="33"/>
      <c r="H118" s="34">
        <f t="shared" si="18"/>
        <v>0</v>
      </c>
      <c r="I118" s="35"/>
      <c r="J118" s="36">
        <f t="shared" si="0"/>
        <v>-90</v>
      </c>
      <c r="K118" s="37"/>
      <c r="L118" s="38"/>
      <c r="M118" s="39"/>
      <c r="N118" s="96"/>
      <c r="O118" s="112"/>
      <c r="P118" s="38"/>
      <c r="Q118" s="40"/>
      <c r="R118" s="157"/>
      <c r="S118" s="158"/>
      <c r="T118" s="158"/>
      <c r="U118" s="158"/>
      <c r="V118" s="159"/>
      <c r="W118" s="39" t="s">
        <v>18</v>
      </c>
      <c r="X118" s="39"/>
      <c r="Y118" s="39"/>
    </row>
    <row r="119" spans="1:26" s="42" customFormat="1" ht="26.25" customHeight="1">
      <c r="A119" s="43"/>
      <c r="B119" s="44"/>
      <c r="C119" s="45"/>
      <c r="D119" s="46"/>
      <c r="E119" s="32" t="s">
        <v>18</v>
      </c>
      <c r="F119" s="47" t="s">
        <v>18</v>
      </c>
      <c r="G119" s="48" t="s">
        <v>18</v>
      </c>
      <c r="H119" s="34" t="s">
        <v>18</v>
      </c>
      <c r="I119" s="49" t="s">
        <v>18</v>
      </c>
      <c r="J119" s="36" t="e">
        <f t="shared" si="0"/>
        <v>#VALUE!</v>
      </c>
      <c r="K119" s="50" t="s">
        <v>18</v>
      </c>
      <c r="L119" s="51" t="s">
        <v>18</v>
      </c>
      <c r="M119" s="52" t="s">
        <v>18</v>
      </c>
      <c r="N119" s="97" t="s">
        <v>18</v>
      </c>
      <c r="O119" s="108" t="s">
        <v>18</v>
      </c>
      <c r="P119" s="51" t="s">
        <v>18</v>
      </c>
      <c r="Q119" s="53" t="s">
        <v>18</v>
      </c>
      <c r="R119" s="160"/>
      <c r="S119" s="161"/>
      <c r="T119" s="161"/>
      <c r="U119" s="161"/>
      <c r="V119" s="162"/>
      <c r="W119" s="39"/>
      <c r="X119" s="39" t="s">
        <v>18</v>
      </c>
      <c r="Y119" s="39" t="s">
        <v>18</v>
      </c>
    </row>
    <row r="120" spans="1:26" ht="7.5" customHeight="1" thickBot="1">
      <c r="A120" s="54"/>
      <c r="B120" s="55"/>
      <c r="C120" s="56"/>
      <c r="D120" s="57"/>
      <c r="E120" s="58">
        <v>0</v>
      </c>
      <c r="F120" s="59"/>
      <c r="G120" s="59"/>
      <c r="H120" s="60">
        <v>0</v>
      </c>
      <c r="I120" s="61"/>
      <c r="J120" s="62"/>
      <c r="K120" s="63"/>
      <c r="L120" s="64"/>
      <c r="M120" s="59"/>
      <c r="N120" s="98"/>
      <c r="O120" s="109"/>
      <c r="P120" s="103"/>
      <c r="Q120" s="65"/>
      <c r="R120" s="163"/>
      <c r="S120" s="164"/>
      <c r="T120" s="164"/>
      <c r="U120" s="164"/>
      <c r="V120" s="165"/>
      <c r="W120" s="119"/>
      <c r="X120" s="119"/>
      <c r="Y120" s="119"/>
    </row>
    <row r="121" spans="1:26" s="66" customFormat="1" ht="30.75" customHeight="1">
      <c r="B121" s="67"/>
      <c r="D121" s="68"/>
      <c r="E121" s="69">
        <f>SUM(E2:E120)</f>
        <v>1156</v>
      </c>
      <c r="F121" s="70">
        <f>SUM(F2:F120)</f>
        <v>51</v>
      </c>
      <c r="G121" s="70">
        <f>SUM(G2:G120)</f>
        <v>154</v>
      </c>
      <c r="H121" s="71">
        <f>E121-F121-G121</f>
        <v>951</v>
      </c>
      <c r="I121" s="72">
        <f>SUM(I2:I120)</f>
        <v>1106</v>
      </c>
      <c r="J121" s="73" t="e">
        <f t="shared" ref="J121:Q121" si="19">SUM(J2:J120)</f>
        <v>#VALUE!</v>
      </c>
      <c r="K121" s="74">
        <f>SUM(K2:K120)</f>
        <v>572</v>
      </c>
      <c r="L121" s="75">
        <f>SUM(L2:L120)</f>
        <v>45</v>
      </c>
      <c r="M121" s="76">
        <f t="shared" si="19"/>
        <v>139</v>
      </c>
      <c r="N121" s="99">
        <f t="shared" si="19"/>
        <v>291</v>
      </c>
      <c r="O121" s="110">
        <f>SUM(O2:O120)</f>
        <v>87</v>
      </c>
      <c r="P121" s="104">
        <f t="shared" si="19"/>
        <v>10</v>
      </c>
      <c r="Q121" s="76">
        <f t="shared" si="19"/>
        <v>14</v>
      </c>
      <c r="R121" s="77">
        <f>SUM(L121:Q121)</f>
        <v>586</v>
      </c>
      <c r="S121" s="166" t="s">
        <v>19</v>
      </c>
      <c r="T121" s="167"/>
      <c r="U121" s="167"/>
      <c r="V121" s="168"/>
      <c r="W121" s="118">
        <v>1</v>
      </c>
      <c r="X121" s="118">
        <f>SUM(X2:X120)</f>
        <v>114</v>
      </c>
      <c r="Y121" s="118">
        <f>SUM(Y2:Y120)</f>
        <v>91</v>
      </c>
      <c r="Z121" s="79">
        <f>SUM(X121:Y121)</f>
        <v>205</v>
      </c>
    </row>
    <row r="122" spans="1:26" ht="147" thickBot="1">
      <c r="E122" s="81" t="s">
        <v>20</v>
      </c>
      <c r="F122" s="82" t="s">
        <v>21</v>
      </c>
      <c r="G122" s="82" t="s">
        <v>4</v>
      </c>
      <c r="H122" s="83" t="s">
        <v>5</v>
      </c>
      <c r="I122" s="84" t="s">
        <v>23</v>
      </c>
      <c r="J122" s="85" t="s">
        <v>7</v>
      </c>
      <c r="K122" s="86" t="s">
        <v>8</v>
      </c>
      <c r="L122" s="87" t="s">
        <v>9</v>
      </c>
      <c r="M122" s="88" t="s">
        <v>10</v>
      </c>
      <c r="N122" s="100" t="s">
        <v>11</v>
      </c>
      <c r="O122" s="111" t="s">
        <v>4</v>
      </c>
      <c r="P122" s="105" t="s">
        <v>24</v>
      </c>
      <c r="Q122" s="88" t="s">
        <v>13</v>
      </c>
      <c r="R122" s="89" t="s">
        <v>26</v>
      </c>
      <c r="S122" s="154"/>
      <c r="T122" s="155"/>
      <c r="U122" s="155"/>
      <c r="V122" s="156"/>
    </row>
    <row r="123" spans="1:26" s="80" customFormat="1">
      <c r="A123"/>
      <c r="B123" s="1"/>
      <c r="I123" s="129">
        <f>H121+G121</f>
        <v>1105</v>
      </c>
      <c r="J123" s="66"/>
      <c r="K123" s="91"/>
      <c r="M123" s="80">
        <f>L121+M121</f>
        <v>184</v>
      </c>
      <c r="R123" s="92"/>
      <c r="S123" s="92"/>
      <c r="T123" s="92"/>
      <c r="U123" s="92"/>
      <c r="V123" s="92"/>
      <c r="W123" s="27"/>
      <c r="X123" s="27"/>
      <c r="Y123" s="27"/>
    </row>
    <row r="124" spans="1:26" s="80" customFormat="1">
      <c r="A124"/>
      <c r="B124" s="1"/>
      <c r="E124" s="93"/>
      <c r="I124" s="90"/>
      <c r="J124" s="66"/>
      <c r="K124" s="91"/>
      <c r="R124" s="92"/>
      <c r="S124" s="92"/>
      <c r="T124" s="92"/>
      <c r="U124" s="92"/>
      <c r="V124" s="92"/>
      <c r="W124" s="27"/>
      <c r="X124" s="27"/>
      <c r="Y124" s="27"/>
    </row>
  </sheetData>
  <mergeCells count="122">
    <mergeCell ref="R109:V109"/>
    <mergeCell ref="R110:V110"/>
    <mergeCell ref="R111:V111"/>
    <mergeCell ref="R112:V112"/>
    <mergeCell ref="R113:V113"/>
    <mergeCell ref="R114:V114"/>
    <mergeCell ref="R103:V103"/>
    <mergeCell ref="R104:V104"/>
    <mergeCell ref="R105:V105"/>
    <mergeCell ref="R106:V106"/>
    <mergeCell ref="R107:V107"/>
    <mergeCell ref="R108:V108"/>
    <mergeCell ref="R97:V97"/>
    <mergeCell ref="R98:V98"/>
    <mergeCell ref="R99:V99"/>
    <mergeCell ref="R100:V100"/>
    <mergeCell ref="R101:V101"/>
    <mergeCell ref="R102:V102"/>
    <mergeCell ref="R91:V91"/>
    <mergeCell ref="R92:V92"/>
    <mergeCell ref="R93:V93"/>
    <mergeCell ref="R94:V94"/>
    <mergeCell ref="R95:V95"/>
    <mergeCell ref="R96:V96"/>
    <mergeCell ref="R85:V85"/>
    <mergeCell ref="R86:V86"/>
    <mergeCell ref="R87:V87"/>
    <mergeCell ref="R88:V88"/>
    <mergeCell ref="R89:V89"/>
    <mergeCell ref="R90:V90"/>
    <mergeCell ref="R79:V79"/>
    <mergeCell ref="R80:V80"/>
    <mergeCell ref="R81:V81"/>
    <mergeCell ref="R82:V82"/>
    <mergeCell ref="R83:V83"/>
    <mergeCell ref="R84:V84"/>
    <mergeCell ref="R73:V73"/>
    <mergeCell ref="R74:V74"/>
    <mergeCell ref="R75:V75"/>
    <mergeCell ref="R76:V76"/>
    <mergeCell ref="R77:V77"/>
    <mergeCell ref="R78:V78"/>
    <mergeCell ref="R67:V67"/>
    <mergeCell ref="R68:V68"/>
    <mergeCell ref="R69:V69"/>
    <mergeCell ref="R70:V70"/>
    <mergeCell ref="R71:V71"/>
    <mergeCell ref="R72:V72"/>
    <mergeCell ref="S122:V122"/>
    <mergeCell ref="R54:V54"/>
    <mergeCell ref="R55:V55"/>
    <mergeCell ref="R56:V56"/>
    <mergeCell ref="R57:V57"/>
    <mergeCell ref="R58:V58"/>
    <mergeCell ref="R59:V59"/>
    <mergeCell ref="R60:V60"/>
    <mergeCell ref="R61:V61"/>
    <mergeCell ref="R62:V62"/>
    <mergeCell ref="R116:V116"/>
    <mergeCell ref="R117:V117"/>
    <mergeCell ref="R118:V118"/>
    <mergeCell ref="R119:V119"/>
    <mergeCell ref="R120:V120"/>
    <mergeCell ref="S121:V121"/>
    <mergeCell ref="R49:V49"/>
    <mergeCell ref="R50:V50"/>
    <mergeCell ref="R51:V51"/>
    <mergeCell ref="R52:V52"/>
    <mergeCell ref="R53:V53"/>
    <mergeCell ref="R115:V115"/>
    <mergeCell ref="R63:V63"/>
    <mergeCell ref="R64:V64"/>
    <mergeCell ref="R65:V65"/>
    <mergeCell ref="R66:V66"/>
    <mergeCell ref="R43:V43"/>
    <mergeCell ref="R44:V44"/>
    <mergeCell ref="R45:V45"/>
    <mergeCell ref="R46:V46"/>
    <mergeCell ref="R47:V47"/>
    <mergeCell ref="R48:V48"/>
    <mergeCell ref="R37:V37"/>
    <mergeCell ref="R38:V38"/>
    <mergeCell ref="R39:V39"/>
    <mergeCell ref="R40:V40"/>
    <mergeCell ref="R41:V41"/>
    <mergeCell ref="R42:V42"/>
    <mergeCell ref="R31:V31"/>
    <mergeCell ref="R32:V32"/>
    <mergeCell ref="R33:V33"/>
    <mergeCell ref="R34:V34"/>
    <mergeCell ref="R35:V35"/>
    <mergeCell ref="R36:V36"/>
    <mergeCell ref="R25:V25"/>
    <mergeCell ref="R26:V26"/>
    <mergeCell ref="R27:V27"/>
    <mergeCell ref="R28:V28"/>
    <mergeCell ref="R29:V29"/>
    <mergeCell ref="R30:V30"/>
    <mergeCell ref="R19:V19"/>
    <mergeCell ref="R20:V20"/>
    <mergeCell ref="R21:V21"/>
    <mergeCell ref="R22:V22"/>
    <mergeCell ref="R23:V23"/>
    <mergeCell ref="R24:V24"/>
    <mergeCell ref="R13:V13"/>
    <mergeCell ref="R14:V14"/>
    <mergeCell ref="R15:V15"/>
    <mergeCell ref="R16:V16"/>
    <mergeCell ref="R17:V17"/>
    <mergeCell ref="R18:V18"/>
    <mergeCell ref="R7:V7"/>
    <mergeCell ref="R8:V8"/>
    <mergeCell ref="R9:V9"/>
    <mergeCell ref="R10:V10"/>
    <mergeCell ref="R11:V11"/>
    <mergeCell ref="R12:V12"/>
    <mergeCell ref="R1:V1"/>
    <mergeCell ref="R2:V2"/>
    <mergeCell ref="R3:V3"/>
    <mergeCell ref="R4:V4"/>
    <mergeCell ref="R5:V5"/>
    <mergeCell ref="R6:V6"/>
  </mergeCells>
  <conditionalFormatting sqref="J1:J18 J115:J122">
    <cfRule type="cellIs" dxfId="27" priority="25" stopIfTrue="1" operator="equal">
      <formula>-90</formula>
    </cfRule>
  </conditionalFormatting>
  <conditionalFormatting sqref="J3:J18 J115:J119">
    <cfRule type="cellIs" dxfId="26" priority="26" operator="equal">
      <formula>0</formula>
    </cfRule>
    <cfRule type="cellIs" dxfId="25" priority="27" operator="lessThan">
      <formula>0</formula>
    </cfRule>
    <cfRule type="cellIs" dxfId="24" priority="28" operator="greaterThan">
      <formula>0</formula>
    </cfRule>
  </conditionalFormatting>
  <conditionalFormatting sqref="J19:J36">
    <cfRule type="cellIs" dxfId="23" priority="21" stopIfTrue="1" operator="equal">
      <formula>-90</formula>
    </cfRule>
  </conditionalFormatting>
  <conditionalFormatting sqref="J19:J36">
    <cfRule type="cellIs" dxfId="22" priority="22" operator="equal">
      <formula>0</formula>
    </cfRule>
    <cfRule type="cellIs" dxfId="21" priority="23" operator="lessThan">
      <formula>0</formula>
    </cfRule>
    <cfRule type="cellIs" dxfId="20" priority="24" operator="greaterThan">
      <formula>0</formula>
    </cfRule>
  </conditionalFormatting>
  <conditionalFormatting sqref="J37:J53">
    <cfRule type="cellIs" dxfId="19" priority="17" stopIfTrue="1" operator="equal">
      <formula>-90</formula>
    </cfRule>
  </conditionalFormatting>
  <conditionalFormatting sqref="J37:J53">
    <cfRule type="cellIs" dxfId="18" priority="18" operator="equal">
      <formula>0</formula>
    </cfRule>
    <cfRule type="cellIs" dxfId="17" priority="19" operator="lessThan">
      <formula>0</formula>
    </cfRule>
    <cfRule type="cellIs" dxfId="16" priority="20" operator="greaterThan">
      <formula>0</formula>
    </cfRule>
  </conditionalFormatting>
  <conditionalFormatting sqref="J54:J69">
    <cfRule type="cellIs" dxfId="15" priority="13" stopIfTrue="1" operator="equal">
      <formula>-90</formula>
    </cfRule>
  </conditionalFormatting>
  <conditionalFormatting sqref="J54:J69">
    <cfRule type="cellIs" dxfId="14" priority="14" operator="equal">
      <formula>0</formula>
    </cfRule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J70:J86">
    <cfRule type="cellIs" dxfId="11" priority="9" stopIfTrue="1" operator="equal">
      <formula>-90</formula>
    </cfRule>
  </conditionalFormatting>
  <conditionalFormatting sqref="J70:J86">
    <cfRule type="cellIs" dxfId="10" priority="10" operator="equal">
      <formula>0</formula>
    </cfRule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J87:J104">
    <cfRule type="cellIs" dxfId="7" priority="5" stopIfTrue="1" operator="equal">
      <formula>-90</formula>
    </cfRule>
  </conditionalFormatting>
  <conditionalFormatting sqref="J87:J104">
    <cfRule type="cellIs" dxfId="6" priority="6" operator="equal">
      <formula>0</formula>
    </cfRule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J105:J114">
    <cfRule type="cellIs" dxfId="3" priority="1" stopIfTrue="1" operator="equal">
      <formula>-90</formula>
    </cfRule>
  </conditionalFormatting>
  <conditionalFormatting sqref="J105:J114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0C22D-9B7B-4F42-88BC-D05FD0353077}">
  <dimension ref="A3:C43"/>
  <sheetViews>
    <sheetView tabSelected="1" workbookViewId="0">
      <selection activeCell="A14" sqref="A14"/>
    </sheetView>
  </sheetViews>
  <sheetFormatPr defaultRowHeight="14.25"/>
  <cols>
    <col min="1" max="1" width="13.125" bestFit="1" customWidth="1"/>
    <col min="2" max="2" width="15.125" bestFit="1" customWidth="1"/>
    <col min="3" max="3" width="16.75" bestFit="1" customWidth="1"/>
  </cols>
  <sheetData>
    <row r="3" spans="1:3">
      <c r="A3" s="255" t="s">
        <v>174</v>
      </c>
      <c r="B3" t="s">
        <v>177</v>
      </c>
      <c r="C3" t="s">
        <v>178</v>
      </c>
    </row>
    <row r="4" spans="1:3">
      <c r="A4" s="256">
        <v>0</v>
      </c>
      <c r="B4" s="257">
        <v>0</v>
      </c>
      <c r="C4" s="257">
        <v>0</v>
      </c>
    </row>
    <row r="5" spans="1:3">
      <c r="A5" s="256" t="s">
        <v>46</v>
      </c>
      <c r="B5" s="257">
        <v>0</v>
      </c>
      <c r="C5" s="257">
        <v>4</v>
      </c>
    </row>
    <row r="6" spans="1:3">
      <c r="A6" s="256" t="s">
        <v>49</v>
      </c>
      <c r="B6" s="257">
        <v>0</v>
      </c>
      <c r="C6" s="257">
        <v>12</v>
      </c>
    </row>
    <row r="7" spans="1:3">
      <c r="A7" s="256" t="s">
        <v>45</v>
      </c>
      <c r="B7" s="257">
        <v>0</v>
      </c>
      <c r="C7" s="257">
        <v>0</v>
      </c>
    </row>
    <row r="8" spans="1:3">
      <c r="A8" s="256" t="s">
        <v>76</v>
      </c>
      <c r="B8" s="257">
        <v>0</v>
      </c>
      <c r="C8" s="257">
        <v>0</v>
      </c>
    </row>
    <row r="9" spans="1:3">
      <c r="A9" s="256" t="s">
        <v>158</v>
      </c>
      <c r="B9" s="257">
        <v>0</v>
      </c>
      <c r="C9" s="257">
        <v>0</v>
      </c>
    </row>
    <row r="10" spans="1:3">
      <c r="A10" s="256" t="s">
        <v>66</v>
      </c>
      <c r="B10" s="257">
        <v>0</v>
      </c>
      <c r="C10" s="257">
        <v>1</v>
      </c>
    </row>
    <row r="11" spans="1:3">
      <c r="A11" s="256" t="s">
        <v>84</v>
      </c>
      <c r="B11" s="257">
        <v>0</v>
      </c>
      <c r="C11" s="257">
        <v>13</v>
      </c>
    </row>
    <row r="12" spans="1:3">
      <c r="A12" s="256" t="s">
        <v>79</v>
      </c>
      <c r="B12" s="257">
        <v>7</v>
      </c>
      <c r="C12" s="257">
        <v>4</v>
      </c>
    </row>
    <row r="13" spans="1:3">
      <c r="A13" s="256" t="s">
        <v>77</v>
      </c>
      <c r="B13" s="257">
        <v>0</v>
      </c>
      <c r="C13" s="257">
        <v>8</v>
      </c>
    </row>
    <row r="14" spans="1:3">
      <c r="A14" s="256" t="s">
        <v>43</v>
      </c>
      <c r="B14" s="257">
        <v>4</v>
      </c>
      <c r="C14" s="257">
        <v>0</v>
      </c>
    </row>
    <row r="15" spans="1:3">
      <c r="A15" s="256" t="s">
        <v>130</v>
      </c>
      <c r="B15" s="257">
        <v>0</v>
      </c>
      <c r="C15" s="257">
        <v>3</v>
      </c>
    </row>
    <row r="16" spans="1:3">
      <c r="A16" s="256" t="s">
        <v>128</v>
      </c>
      <c r="B16" s="257">
        <v>0</v>
      </c>
      <c r="C16" s="257">
        <v>0</v>
      </c>
    </row>
    <row r="17" spans="1:3">
      <c r="A17" s="256" t="s">
        <v>47</v>
      </c>
      <c r="B17" s="257">
        <v>0</v>
      </c>
      <c r="C17" s="257">
        <v>9</v>
      </c>
    </row>
    <row r="18" spans="1:3">
      <c r="A18" s="256" t="s">
        <v>48</v>
      </c>
      <c r="B18" s="257">
        <v>4</v>
      </c>
      <c r="C18" s="257">
        <v>4</v>
      </c>
    </row>
    <row r="19" spans="1:3">
      <c r="A19" s="256" t="s">
        <v>80</v>
      </c>
      <c r="B19" s="257">
        <v>0</v>
      </c>
      <c r="C19" s="257">
        <v>0</v>
      </c>
    </row>
    <row r="20" spans="1:3">
      <c r="A20" s="256" t="s">
        <v>81</v>
      </c>
      <c r="B20" s="257">
        <v>0</v>
      </c>
      <c r="C20" s="257">
        <v>0</v>
      </c>
    </row>
    <row r="21" spans="1:3">
      <c r="A21" s="256" t="s">
        <v>85</v>
      </c>
      <c r="B21" s="257">
        <v>0</v>
      </c>
      <c r="C21" s="257">
        <v>1</v>
      </c>
    </row>
    <row r="22" spans="1:3">
      <c r="A22" s="256" t="s">
        <v>75</v>
      </c>
      <c r="B22" s="257">
        <v>0</v>
      </c>
      <c r="C22" s="257">
        <v>7</v>
      </c>
    </row>
    <row r="23" spans="1:3">
      <c r="A23" s="256" t="s">
        <v>50</v>
      </c>
      <c r="B23" s="257">
        <v>0</v>
      </c>
      <c r="C23" s="257">
        <v>8</v>
      </c>
    </row>
    <row r="24" spans="1:3">
      <c r="A24" s="256" t="s">
        <v>132</v>
      </c>
      <c r="B24" s="257">
        <v>0</v>
      </c>
      <c r="C24" s="257">
        <v>2</v>
      </c>
    </row>
    <row r="25" spans="1:3">
      <c r="A25" s="256" t="s">
        <v>161</v>
      </c>
      <c r="B25" s="257">
        <v>0</v>
      </c>
      <c r="C25" s="257">
        <v>0</v>
      </c>
    </row>
    <row r="26" spans="1:3">
      <c r="A26" s="256" t="s">
        <v>67</v>
      </c>
      <c r="B26" s="257">
        <v>6</v>
      </c>
      <c r="C26" s="257">
        <v>1</v>
      </c>
    </row>
    <row r="27" spans="1:3">
      <c r="A27" s="256" t="s">
        <v>73</v>
      </c>
      <c r="B27" s="257">
        <v>0</v>
      </c>
      <c r="C27" s="257">
        <v>2</v>
      </c>
    </row>
    <row r="28" spans="1:3">
      <c r="A28" s="256" t="s">
        <v>124</v>
      </c>
      <c r="B28" s="257">
        <v>13</v>
      </c>
      <c r="C28" s="257">
        <v>6</v>
      </c>
    </row>
    <row r="29" spans="1:3">
      <c r="A29" s="256" t="s">
        <v>119</v>
      </c>
      <c r="B29" s="257">
        <v>0</v>
      </c>
      <c r="C29" s="257">
        <v>0</v>
      </c>
    </row>
    <row r="30" spans="1:3">
      <c r="A30" s="256" t="s">
        <v>113</v>
      </c>
      <c r="B30" s="257">
        <v>0</v>
      </c>
      <c r="C30" s="257">
        <v>2</v>
      </c>
    </row>
    <row r="31" spans="1:3">
      <c r="A31" s="256" t="s">
        <v>78</v>
      </c>
      <c r="B31" s="257">
        <v>0</v>
      </c>
      <c r="C31" s="257">
        <v>7</v>
      </c>
    </row>
    <row r="32" spans="1:3">
      <c r="A32" s="256" t="s">
        <v>131</v>
      </c>
      <c r="B32" s="257">
        <v>0</v>
      </c>
      <c r="C32" s="257">
        <v>5</v>
      </c>
    </row>
    <row r="33" spans="1:3">
      <c r="A33" s="256" t="s">
        <v>129</v>
      </c>
      <c r="B33" s="257">
        <v>0</v>
      </c>
      <c r="C33" s="257">
        <v>17</v>
      </c>
    </row>
    <row r="34" spans="1:3">
      <c r="A34" s="256" t="s">
        <v>74</v>
      </c>
      <c r="B34" s="257">
        <v>0</v>
      </c>
      <c r="C34" s="257">
        <v>0</v>
      </c>
    </row>
    <row r="35" spans="1:3">
      <c r="A35" s="256" t="s">
        <v>109</v>
      </c>
      <c r="B35" s="257">
        <v>7</v>
      </c>
      <c r="C35" s="257">
        <v>8</v>
      </c>
    </row>
    <row r="36" spans="1:3">
      <c r="A36" s="256" t="s">
        <v>146</v>
      </c>
      <c r="B36" s="257">
        <v>0</v>
      </c>
      <c r="C36" s="257">
        <v>0</v>
      </c>
    </row>
    <row r="37" spans="1:3">
      <c r="A37" s="256" t="s">
        <v>44</v>
      </c>
      <c r="B37" s="257">
        <v>0</v>
      </c>
      <c r="C37" s="257">
        <v>5</v>
      </c>
    </row>
    <row r="38" spans="1:3">
      <c r="A38" s="256" t="s">
        <v>133</v>
      </c>
      <c r="B38" s="257">
        <v>0</v>
      </c>
      <c r="C38" s="257">
        <v>0</v>
      </c>
    </row>
    <row r="39" spans="1:3">
      <c r="A39" s="256" t="s">
        <v>121</v>
      </c>
      <c r="B39" s="257">
        <v>0</v>
      </c>
      <c r="C39" s="257">
        <v>3</v>
      </c>
    </row>
    <row r="40" spans="1:3">
      <c r="A40" s="256" t="s">
        <v>137</v>
      </c>
      <c r="B40" s="257">
        <v>4</v>
      </c>
      <c r="C40" s="257">
        <v>2</v>
      </c>
    </row>
    <row r="41" spans="1:3">
      <c r="A41" s="256" t="s">
        <v>68</v>
      </c>
      <c r="B41" s="257">
        <v>0</v>
      </c>
      <c r="C41" s="257">
        <v>5</v>
      </c>
    </row>
    <row r="42" spans="1:3">
      <c r="A42" s="256" t="s">
        <v>175</v>
      </c>
      <c r="B42" s="257"/>
      <c r="C42" s="257"/>
    </row>
    <row r="43" spans="1:3">
      <c r="A43" s="256" t="s">
        <v>176</v>
      </c>
      <c r="B43" s="257">
        <v>45</v>
      </c>
      <c r="C43" s="257">
        <v>139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rgb="FF00B050"/>
  </sheetPr>
  <dimension ref="A1:Z63"/>
  <sheetViews>
    <sheetView workbookViewId="0">
      <selection sqref="A1:XFD1048576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3">
        <v>45362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8" t="s">
        <v>14</v>
      </c>
      <c r="S1" s="179"/>
      <c r="T1" s="179"/>
      <c r="U1" s="179"/>
      <c r="V1" s="180"/>
      <c r="W1" s="117" t="s">
        <v>15</v>
      </c>
      <c r="X1" s="117" t="s">
        <v>16</v>
      </c>
      <c r="Y1" s="117" t="s">
        <v>17</v>
      </c>
    </row>
    <row r="2" spans="1:25" ht="7.5" customHeight="1" thickBo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1"/>
      <c r="S2" s="182"/>
      <c r="T2" s="182"/>
      <c r="U2" s="182"/>
      <c r="V2" s="183"/>
      <c r="W2" s="119"/>
      <c r="X2" s="119"/>
      <c r="Y2" s="119"/>
    </row>
    <row r="3" spans="1:25" s="42" customFormat="1" ht="26.25" customHeight="1">
      <c r="A3" s="124">
        <v>0.41666666666666669</v>
      </c>
      <c r="B3" s="125" t="s">
        <v>43</v>
      </c>
      <c r="C3" s="45">
        <v>2874</v>
      </c>
      <c r="D3" s="46">
        <v>2875</v>
      </c>
      <c r="E3" s="32" t="s">
        <v>18</v>
      </c>
      <c r="F3" s="47" t="s">
        <v>18</v>
      </c>
      <c r="G3" s="48" t="s">
        <v>18</v>
      </c>
      <c r="H3" s="34" t="s">
        <v>18</v>
      </c>
      <c r="I3" s="49" t="s">
        <v>18</v>
      </c>
      <c r="J3" s="36" t="e">
        <f t="shared" ref="J3:J58" si="0">IF(ISBLANK(I3),-90,(-((I3)-(SUM(L3:Q3,K3)))))</f>
        <v>#VALUE!</v>
      </c>
      <c r="K3" s="50" t="s">
        <v>18</v>
      </c>
      <c r="L3" s="38" t="s">
        <v>18</v>
      </c>
      <c r="M3" s="39" t="s">
        <v>18</v>
      </c>
      <c r="N3" s="96" t="s">
        <v>18</v>
      </c>
      <c r="O3" s="112" t="s">
        <v>18</v>
      </c>
      <c r="P3" s="38" t="s">
        <v>18</v>
      </c>
      <c r="Q3" s="40" t="s">
        <v>18</v>
      </c>
      <c r="R3" s="215" t="s">
        <v>51</v>
      </c>
      <c r="S3" s="216"/>
      <c r="T3" s="216"/>
      <c r="U3" s="216"/>
      <c r="V3" s="217"/>
      <c r="W3" s="48">
        <v>8</v>
      </c>
      <c r="X3" s="48" t="s">
        <v>18</v>
      </c>
      <c r="Y3" s="48" t="s">
        <v>18</v>
      </c>
    </row>
    <row r="4" spans="1:25" s="42" customFormat="1" ht="26.25" customHeight="1">
      <c r="A4" s="28">
        <v>0.41666666666666669</v>
      </c>
      <c r="B4" s="126" t="s">
        <v>44</v>
      </c>
      <c r="C4" s="30">
        <v>2833</v>
      </c>
      <c r="D4" s="31">
        <v>2854</v>
      </c>
      <c r="E4" s="32">
        <f t="shared" ref="E4:E57" si="1">IF(ISBLANK(D4),0,(D4-C4+1))</f>
        <v>22</v>
      </c>
      <c r="F4" s="33">
        <v>1</v>
      </c>
      <c r="G4" s="33">
        <v>4</v>
      </c>
      <c r="H4" s="34">
        <f t="shared" ref="H4:H9" si="2">E4-G4-F4</f>
        <v>17</v>
      </c>
      <c r="I4" s="127">
        <f>17+4</f>
        <v>21</v>
      </c>
      <c r="J4" s="36">
        <f t="shared" si="0"/>
        <v>1</v>
      </c>
      <c r="K4" s="128">
        <f>8+1</f>
        <v>9</v>
      </c>
      <c r="L4" s="38">
        <v>0</v>
      </c>
      <c r="M4" s="39">
        <v>3</v>
      </c>
      <c r="N4" s="96">
        <v>5</v>
      </c>
      <c r="O4" s="112">
        <v>2</v>
      </c>
      <c r="P4" s="38">
        <v>0</v>
      </c>
      <c r="Q4" s="40">
        <v>3</v>
      </c>
      <c r="R4" s="175" t="s">
        <v>61</v>
      </c>
      <c r="S4" s="176"/>
      <c r="T4" s="176"/>
      <c r="U4" s="176"/>
      <c r="V4" s="199"/>
      <c r="W4" s="39" t="s">
        <v>18</v>
      </c>
      <c r="X4" s="39">
        <v>6</v>
      </c>
      <c r="Y4" s="39">
        <f>2+1</f>
        <v>3</v>
      </c>
    </row>
    <row r="5" spans="1:25" s="42" customFormat="1" ht="26.25" customHeight="1">
      <c r="A5" s="124">
        <v>0.4375</v>
      </c>
      <c r="B5" s="125" t="s">
        <v>45</v>
      </c>
      <c r="C5" s="45" t="s">
        <v>18</v>
      </c>
      <c r="D5" s="46" t="s">
        <v>18</v>
      </c>
      <c r="E5" s="32" t="s">
        <v>18</v>
      </c>
      <c r="F5" s="47" t="s">
        <v>18</v>
      </c>
      <c r="G5" s="48" t="s">
        <v>18</v>
      </c>
      <c r="H5" s="34" t="s">
        <v>18</v>
      </c>
      <c r="I5" s="49" t="s">
        <v>18</v>
      </c>
      <c r="J5" s="36" t="e">
        <f t="shared" si="0"/>
        <v>#VALUE!</v>
      </c>
      <c r="K5" s="50" t="s">
        <v>18</v>
      </c>
      <c r="L5" s="38" t="s">
        <v>18</v>
      </c>
      <c r="M5" s="39" t="s">
        <v>18</v>
      </c>
      <c r="N5" s="96" t="s">
        <v>18</v>
      </c>
      <c r="O5" s="112" t="s">
        <v>18</v>
      </c>
      <c r="P5" s="38" t="s">
        <v>18</v>
      </c>
      <c r="Q5" s="40" t="s">
        <v>18</v>
      </c>
      <c r="R5" s="200" t="s">
        <v>52</v>
      </c>
      <c r="S5" s="201"/>
      <c r="T5" s="201"/>
      <c r="U5" s="201"/>
      <c r="V5" s="202"/>
      <c r="W5" s="48">
        <v>31</v>
      </c>
      <c r="X5" s="48" t="s">
        <v>18</v>
      </c>
      <c r="Y5" s="48" t="s">
        <v>18</v>
      </c>
    </row>
    <row r="6" spans="1:25" s="42" customFormat="1" ht="26.25" customHeight="1">
      <c r="A6" s="28">
        <v>0.4375</v>
      </c>
      <c r="B6" s="126" t="s">
        <v>46</v>
      </c>
      <c r="C6" s="30">
        <v>2855</v>
      </c>
      <c r="D6" s="31">
        <v>2869</v>
      </c>
      <c r="E6" s="32">
        <f t="shared" si="1"/>
        <v>15</v>
      </c>
      <c r="F6" s="33">
        <v>0</v>
      </c>
      <c r="G6" s="33">
        <v>3</v>
      </c>
      <c r="H6" s="34">
        <f t="shared" si="2"/>
        <v>12</v>
      </c>
      <c r="I6" s="127">
        <f>12+3</f>
        <v>15</v>
      </c>
      <c r="J6" s="36">
        <f t="shared" si="0"/>
        <v>0</v>
      </c>
      <c r="K6" s="128">
        <v>6</v>
      </c>
      <c r="L6" s="38">
        <v>0</v>
      </c>
      <c r="M6" s="39">
        <v>3</v>
      </c>
      <c r="N6" s="96">
        <v>4</v>
      </c>
      <c r="O6" s="112">
        <v>2</v>
      </c>
      <c r="P6" s="38">
        <v>0</v>
      </c>
      <c r="Q6" s="40">
        <v>0</v>
      </c>
      <c r="R6" s="169"/>
      <c r="S6" s="170"/>
      <c r="T6" s="170"/>
      <c r="U6" s="170"/>
      <c r="V6" s="174"/>
      <c r="W6" s="39" t="s">
        <v>18</v>
      </c>
      <c r="X6" s="39">
        <f>3+0</f>
        <v>3</v>
      </c>
      <c r="Y6" s="39">
        <f>2+1</f>
        <v>3</v>
      </c>
    </row>
    <row r="7" spans="1:25" s="42" customFormat="1" ht="26.25" customHeight="1">
      <c r="A7" s="28">
        <v>0.45833333333333331</v>
      </c>
      <c r="B7" s="126" t="s">
        <v>47</v>
      </c>
      <c r="C7" s="30">
        <v>2870</v>
      </c>
      <c r="D7" s="31">
        <v>2889</v>
      </c>
      <c r="E7" s="32">
        <f t="shared" si="1"/>
        <v>20</v>
      </c>
      <c r="F7" s="33">
        <v>2</v>
      </c>
      <c r="G7" s="33">
        <v>1</v>
      </c>
      <c r="H7" s="34">
        <f t="shared" si="2"/>
        <v>17</v>
      </c>
      <c r="I7" s="127">
        <f>17+1</f>
        <v>18</v>
      </c>
      <c r="J7" s="36">
        <f t="shared" si="0"/>
        <v>2</v>
      </c>
      <c r="K7" s="128">
        <v>13</v>
      </c>
      <c r="L7" s="38">
        <v>0</v>
      </c>
      <c r="M7" s="39">
        <v>0</v>
      </c>
      <c r="N7" s="96">
        <v>4</v>
      </c>
      <c r="O7" s="112">
        <v>1</v>
      </c>
      <c r="P7" s="38">
        <v>2</v>
      </c>
      <c r="Q7" s="40">
        <v>0</v>
      </c>
      <c r="R7" s="196" t="s">
        <v>53</v>
      </c>
      <c r="S7" s="197"/>
      <c r="T7" s="197"/>
      <c r="U7" s="197"/>
      <c r="V7" s="198"/>
      <c r="W7" s="39" t="s">
        <v>18</v>
      </c>
      <c r="X7" s="39">
        <f>5+0+2</f>
        <v>7</v>
      </c>
      <c r="Y7" s="39">
        <f>6</f>
        <v>6</v>
      </c>
    </row>
    <row r="8" spans="1:25" s="42" customFormat="1" ht="26.25" customHeight="1">
      <c r="A8" s="28">
        <v>0.47916666666666669</v>
      </c>
      <c r="B8" s="126" t="s">
        <v>48</v>
      </c>
      <c r="C8" s="30">
        <v>2890</v>
      </c>
      <c r="D8" s="31">
        <v>2901</v>
      </c>
      <c r="E8" s="32">
        <f t="shared" si="1"/>
        <v>12</v>
      </c>
      <c r="F8" s="33">
        <v>1</v>
      </c>
      <c r="G8" s="33">
        <v>1</v>
      </c>
      <c r="H8" s="34">
        <f t="shared" si="2"/>
        <v>10</v>
      </c>
      <c r="I8" s="127">
        <f>10+1</f>
        <v>11</v>
      </c>
      <c r="J8" s="36">
        <f t="shared" si="0"/>
        <v>0</v>
      </c>
      <c r="K8" s="128">
        <f>4+1</f>
        <v>5</v>
      </c>
      <c r="L8" s="38">
        <v>0</v>
      </c>
      <c r="M8" s="39">
        <v>1</v>
      </c>
      <c r="N8" s="96">
        <v>4</v>
      </c>
      <c r="O8" s="112">
        <v>0</v>
      </c>
      <c r="P8" s="38">
        <v>0</v>
      </c>
      <c r="Q8" s="40">
        <v>1</v>
      </c>
      <c r="R8" s="175" t="s">
        <v>62</v>
      </c>
      <c r="S8" s="176"/>
      <c r="T8" s="176"/>
      <c r="U8" s="176"/>
      <c r="V8" s="199"/>
      <c r="W8" s="39" t="s">
        <v>18</v>
      </c>
      <c r="X8" s="39">
        <f>2+1</f>
        <v>3</v>
      </c>
      <c r="Y8" s="39">
        <f>2+0</f>
        <v>2</v>
      </c>
    </row>
    <row r="9" spans="1:25" s="42" customFormat="1" ht="26.25" customHeight="1">
      <c r="A9" s="28">
        <v>0.5</v>
      </c>
      <c r="B9" s="126" t="s">
        <v>43</v>
      </c>
      <c r="C9" s="30">
        <v>2902</v>
      </c>
      <c r="D9" s="31">
        <v>2911</v>
      </c>
      <c r="E9" s="32">
        <f t="shared" si="1"/>
        <v>10</v>
      </c>
      <c r="F9" s="33">
        <v>0</v>
      </c>
      <c r="G9" s="33">
        <v>1</v>
      </c>
      <c r="H9" s="34">
        <f t="shared" si="2"/>
        <v>9</v>
      </c>
      <c r="I9" s="127">
        <f>9+1</f>
        <v>10</v>
      </c>
      <c r="J9" s="36">
        <f t="shared" si="0"/>
        <v>1</v>
      </c>
      <c r="K9" s="128">
        <v>9</v>
      </c>
      <c r="L9" s="38">
        <v>0</v>
      </c>
      <c r="M9" s="39">
        <v>0</v>
      </c>
      <c r="N9" s="96">
        <v>1</v>
      </c>
      <c r="O9" s="112">
        <v>1</v>
      </c>
      <c r="P9" s="38">
        <v>0</v>
      </c>
      <c r="Q9" s="40">
        <v>0</v>
      </c>
      <c r="R9" s="175" t="s">
        <v>54</v>
      </c>
      <c r="S9" s="176"/>
      <c r="T9" s="176"/>
      <c r="U9" s="176"/>
      <c r="V9" s="199"/>
      <c r="W9" s="39" t="s">
        <v>18</v>
      </c>
      <c r="X9" s="39">
        <f>3+1</f>
        <v>4</v>
      </c>
      <c r="Y9" s="39">
        <f>5+0</f>
        <v>5</v>
      </c>
    </row>
    <row r="10" spans="1:25" s="42" customFormat="1" ht="26.25" customHeight="1">
      <c r="A10" s="124">
        <v>0.52083333333333337</v>
      </c>
      <c r="B10" s="125" t="s">
        <v>45</v>
      </c>
      <c r="C10" s="45" t="s">
        <v>18</v>
      </c>
      <c r="D10" s="46" t="s">
        <v>18</v>
      </c>
      <c r="E10" s="32" t="s">
        <v>18</v>
      </c>
      <c r="F10" s="47" t="s">
        <v>18</v>
      </c>
      <c r="G10" s="48" t="s">
        <v>18</v>
      </c>
      <c r="H10" s="34" t="s">
        <v>18</v>
      </c>
      <c r="I10" s="49" t="s">
        <v>18</v>
      </c>
      <c r="J10" s="36" t="e">
        <f t="shared" si="0"/>
        <v>#VALUE!</v>
      </c>
      <c r="K10" s="50" t="s">
        <v>18</v>
      </c>
      <c r="L10" s="38" t="s">
        <v>18</v>
      </c>
      <c r="M10" s="39" t="s">
        <v>18</v>
      </c>
      <c r="N10" s="96" t="s">
        <v>18</v>
      </c>
      <c r="O10" s="112" t="s">
        <v>18</v>
      </c>
      <c r="P10" s="38" t="s">
        <v>18</v>
      </c>
      <c r="Q10" s="40" t="s">
        <v>18</v>
      </c>
      <c r="R10" s="200" t="s">
        <v>55</v>
      </c>
      <c r="S10" s="201"/>
      <c r="T10" s="201"/>
      <c r="U10" s="201"/>
      <c r="V10" s="202"/>
      <c r="W10" s="48">
        <v>50</v>
      </c>
      <c r="X10" s="48" t="s">
        <v>18</v>
      </c>
      <c r="Y10" s="48" t="s">
        <v>18</v>
      </c>
    </row>
    <row r="11" spans="1:25" s="42" customFormat="1" ht="26.25" customHeight="1">
      <c r="A11" s="28">
        <v>0.52083333333333337</v>
      </c>
      <c r="B11" s="126" t="s">
        <v>46</v>
      </c>
      <c r="C11" s="30">
        <v>2912</v>
      </c>
      <c r="D11" s="31">
        <v>2924</v>
      </c>
      <c r="E11" s="32">
        <f t="shared" si="1"/>
        <v>13</v>
      </c>
      <c r="F11" s="33">
        <v>1</v>
      </c>
      <c r="G11" s="33">
        <v>0</v>
      </c>
      <c r="H11" s="34">
        <f t="shared" ref="H11:H18" si="3">E11-G11-F11</f>
        <v>12</v>
      </c>
      <c r="I11" s="127">
        <f>12+0</f>
        <v>12</v>
      </c>
      <c r="J11" s="36">
        <f t="shared" si="0"/>
        <v>0</v>
      </c>
      <c r="K11" s="128">
        <v>8</v>
      </c>
      <c r="L11" s="38">
        <v>0</v>
      </c>
      <c r="M11" s="39">
        <v>0</v>
      </c>
      <c r="N11" s="96">
        <v>4</v>
      </c>
      <c r="O11" s="112">
        <v>0</v>
      </c>
      <c r="P11" s="38">
        <v>0</v>
      </c>
      <c r="Q11" s="40">
        <v>0</v>
      </c>
      <c r="R11" s="203" t="s">
        <v>56</v>
      </c>
      <c r="S11" s="204"/>
      <c r="T11" s="204"/>
      <c r="U11" s="204"/>
      <c r="V11" s="205"/>
      <c r="W11" s="39" t="s">
        <v>18</v>
      </c>
      <c r="X11" s="39">
        <f>3+0</f>
        <v>3</v>
      </c>
      <c r="Y11" s="39">
        <f>4+1</f>
        <v>5</v>
      </c>
    </row>
    <row r="12" spans="1:25" s="42" customFormat="1" ht="26.25" customHeight="1">
      <c r="A12" s="28">
        <v>4.1666666666666664E-2</v>
      </c>
      <c r="B12" s="126" t="s">
        <v>47</v>
      </c>
      <c r="C12" s="30">
        <v>2925</v>
      </c>
      <c r="D12" s="31">
        <v>2937</v>
      </c>
      <c r="E12" s="32">
        <f t="shared" si="1"/>
        <v>13</v>
      </c>
      <c r="F12" s="33">
        <v>1</v>
      </c>
      <c r="G12" s="33">
        <v>2</v>
      </c>
      <c r="H12" s="34">
        <f t="shared" si="3"/>
        <v>10</v>
      </c>
      <c r="I12" s="127">
        <f>10+2</f>
        <v>12</v>
      </c>
      <c r="J12" s="36">
        <f t="shared" si="0"/>
        <v>1</v>
      </c>
      <c r="K12" s="128">
        <v>9</v>
      </c>
      <c r="L12" s="38">
        <v>0</v>
      </c>
      <c r="M12" s="39">
        <v>0</v>
      </c>
      <c r="N12" s="96">
        <v>4</v>
      </c>
      <c r="O12" s="112">
        <v>0</v>
      </c>
      <c r="P12" s="38">
        <v>0</v>
      </c>
      <c r="Q12" s="40">
        <v>0</v>
      </c>
      <c r="R12" s="175" t="s">
        <v>63</v>
      </c>
      <c r="S12" s="176"/>
      <c r="T12" s="176"/>
      <c r="U12" s="176"/>
      <c r="V12" s="199"/>
      <c r="W12" s="39" t="s">
        <v>18</v>
      </c>
      <c r="X12" s="39">
        <f>5+1</f>
        <v>6</v>
      </c>
      <c r="Y12" s="39">
        <f>3+0</f>
        <v>3</v>
      </c>
    </row>
    <row r="13" spans="1:25" s="42" customFormat="1" ht="26.25" customHeight="1">
      <c r="A13" s="28">
        <v>8.3333333333333329E-2</v>
      </c>
      <c r="B13" s="126" t="s">
        <v>49</v>
      </c>
      <c r="C13" s="30">
        <v>2938</v>
      </c>
      <c r="D13" s="31">
        <v>2955</v>
      </c>
      <c r="E13" s="32">
        <f t="shared" si="1"/>
        <v>18</v>
      </c>
      <c r="F13" s="33">
        <v>0</v>
      </c>
      <c r="G13" s="33">
        <v>3</v>
      </c>
      <c r="H13" s="34">
        <f t="shared" si="3"/>
        <v>15</v>
      </c>
      <c r="I13" s="127">
        <f>15+3</f>
        <v>18</v>
      </c>
      <c r="J13" s="36">
        <f t="shared" si="0"/>
        <v>0</v>
      </c>
      <c r="K13" s="128">
        <f>4+1</f>
        <v>5</v>
      </c>
      <c r="L13" s="38">
        <v>0</v>
      </c>
      <c r="M13" s="39">
        <v>5</v>
      </c>
      <c r="N13" s="96">
        <v>5</v>
      </c>
      <c r="O13" s="112">
        <v>2</v>
      </c>
      <c r="P13" s="38">
        <v>0</v>
      </c>
      <c r="Q13" s="40">
        <v>1</v>
      </c>
      <c r="R13" s="206" t="s">
        <v>64</v>
      </c>
      <c r="S13" s="207"/>
      <c r="T13" s="207"/>
      <c r="U13" s="207"/>
      <c r="V13" s="208"/>
      <c r="W13" s="39" t="s">
        <v>18</v>
      </c>
      <c r="X13" s="39">
        <f>2+1</f>
        <v>3</v>
      </c>
      <c r="Y13" s="39">
        <f>2+0</f>
        <v>2</v>
      </c>
    </row>
    <row r="14" spans="1:25" s="42" customFormat="1" ht="26.25" customHeight="1">
      <c r="A14" s="28">
        <v>0.10416666666666667</v>
      </c>
      <c r="B14" s="126" t="s">
        <v>48</v>
      </c>
      <c r="C14" s="30">
        <v>2956</v>
      </c>
      <c r="D14" s="31">
        <v>2975</v>
      </c>
      <c r="E14" s="32">
        <f t="shared" si="1"/>
        <v>20</v>
      </c>
      <c r="F14" s="33">
        <v>3</v>
      </c>
      <c r="G14" s="33">
        <v>4</v>
      </c>
      <c r="H14" s="34">
        <f t="shared" si="3"/>
        <v>13</v>
      </c>
      <c r="I14" s="127">
        <f>13+4</f>
        <v>17</v>
      </c>
      <c r="J14" s="36">
        <f t="shared" si="0"/>
        <v>1</v>
      </c>
      <c r="K14" s="128">
        <f>4+2</f>
        <v>6</v>
      </c>
      <c r="L14" s="38">
        <v>0</v>
      </c>
      <c r="M14" s="39">
        <v>3</v>
      </c>
      <c r="N14" s="96">
        <v>6</v>
      </c>
      <c r="O14" s="112">
        <v>3</v>
      </c>
      <c r="P14" s="38">
        <v>0</v>
      </c>
      <c r="Q14" s="40">
        <v>0</v>
      </c>
      <c r="R14" s="209" t="s">
        <v>65</v>
      </c>
      <c r="S14" s="210"/>
      <c r="T14" s="210"/>
      <c r="U14" s="210"/>
      <c r="V14" s="211"/>
      <c r="W14" s="39" t="s">
        <v>18</v>
      </c>
      <c r="X14" s="39">
        <f>1+1</f>
        <v>2</v>
      </c>
      <c r="Y14" s="39">
        <f>3+1</f>
        <v>4</v>
      </c>
    </row>
    <row r="15" spans="1:25" s="42" customFormat="1" ht="26.25" customHeight="1">
      <c r="A15" s="124">
        <v>0.125</v>
      </c>
      <c r="B15" s="125" t="s">
        <v>46</v>
      </c>
      <c r="C15" s="45" t="s">
        <v>18</v>
      </c>
      <c r="D15" s="46" t="s">
        <v>18</v>
      </c>
      <c r="E15" s="32" t="s">
        <v>18</v>
      </c>
      <c r="F15" s="47" t="s">
        <v>18</v>
      </c>
      <c r="G15" s="48" t="s">
        <v>18</v>
      </c>
      <c r="H15" s="34" t="s">
        <v>18</v>
      </c>
      <c r="I15" s="49" t="s">
        <v>18</v>
      </c>
      <c r="J15" s="36" t="e">
        <f t="shared" si="0"/>
        <v>#VALUE!</v>
      </c>
      <c r="K15" s="50" t="s">
        <v>18</v>
      </c>
      <c r="L15" s="38" t="s">
        <v>18</v>
      </c>
      <c r="M15" s="39" t="s">
        <v>18</v>
      </c>
      <c r="N15" s="96" t="s">
        <v>18</v>
      </c>
      <c r="O15" s="112" t="s">
        <v>18</v>
      </c>
      <c r="P15" s="38" t="s">
        <v>18</v>
      </c>
      <c r="Q15" s="40" t="s">
        <v>18</v>
      </c>
      <c r="R15" s="200" t="s">
        <v>57</v>
      </c>
      <c r="S15" s="201"/>
      <c r="T15" s="201"/>
      <c r="U15" s="201"/>
      <c r="V15" s="202"/>
      <c r="W15" s="48">
        <v>37</v>
      </c>
      <c r="X15" s="48" t="s">
        <v>18</v>
      </c>
      <c r="Y15" s="48" t="s">
        <v>18</v>
      </c>
    </row>
    <row r="16" spans="1:25" s="42" customFormat="1" ht="26.25" customHeight="1">
      <c r="A16" s="28">
        <v>0.125</v>
      </c>
      <c r="B16" s="126" t="s">
        <v>50</v>
      </c>
      <c r="C16" s="30">
        <v>2976</v>
      </c>
      <c r="D16" s="31">
        <v>2984</v>
      </c>
      <c r="E16" s="32">
        <f>IF(ISBLANK(D16),0,(D16-C16+1))+2</f>
        <v>11</v>
      </c>
      <c r="F16" s="33">
        <v>0</v>
      </c>
      <c r="G16" s="33">
        <v>2</v>
      </c>
      <c r="H16" s="34">
        <f t="shared" si="3"/>
        <v>9</v>
      </c>
      <c r="I16" s="127">
        <f>9+2</f>
        <v>11</v>
      </c>
      <c r="J16" s="36">
        <f t="shared" si="0"/>
        <v>0</v>
      </c>
      <c r="K16" s="128">
        <v>5</v>
      </c>
      <c r="L16" s="38">
        <v>0</v>
      </c>
      <c r="M16" s="39">
        <v>2</v>
      </c>
      <c r="N16" s="96">
        <v>3</v>
      </c>
      <c r="O16" s="112">
        <v>1</v>
      </c>
      <c r="P16" s="38">
        <v>0</v>
      </c>
      <c r="Q16" s="40">
        <v>0</v>
      </c>
      <c r="R16" s="212" t="s">
        <v>58</v>
      </c>
      <c r="S16" s="213"/>
      <c r="T16" s="213"/>
      <c r="U16" s="213"/>
      <c r="V16" s="214"/>
      <c r="W16" s="39" t="s">
        <v>18</v>
      </c>
      <c r="X16" s="39">
        <f>3+1</f>
        <v>4</v>
      </c>
      <c r="Y16" s="39">
        <f>1+0</f>
        <v>1</v>
      </c>
    </row>
    <row r="17" spans="1:25" s="42" customFormat="1" ht="26.25" customHeight="1">
      <c r="A17" s="28">
        <v>0.16666666666666666</v>
      </c>
      <c r="B17" s="126" t="s">
        <v>49</v>
      </c>
      <c r="C17" s="30">
        <v>2985</v>
      </c>
      <c r="D17" s="31">
        <v>3001</v>
      </c>
      <c r="E17" s="32">
        <f t="shared" si="1"/>
        <v>17</v>
      </c>
      <c r="F17" s="33">
        <v>1</v>
      </c>
      <c r="G17" s="33">
        <v>2</v>
      </c>
      <c r="H17" s="34">
        <f t="shared" si="3"/>
        <v>14</v>
      </c>
      <c r="I17" s="127">
        <f>14+2</f>
        <v>16</v>
      </c>
      <c r="J17" s="36">
        <f t="shared" si="0"/>
        <v>1</v>
      </c>
      <c r="K17" s="128">
        <v>5</v>
      </c>
      <c r="L17" s="38">
        <v>0</v>
      </c>
      <c r="M17" s="39">
        <v>4</v>
      </c>
      <c r="N17" s="96">
        <v>5</v>
      </c>
      <c r="O17" s="112">
        <v>2</v>
      </c>
      <c r="P17" s="38">
        <v>1</v>
      </c>
      <c r="Q17" s="40">
        <v>0</v>
      </c>
      <c r="R17" s="203" t="s">
        <v>59</v>
      </c>
      <c r="S17" s="204"/>
      <c r="T17" s="204"/>
      <c r="U17" s="204"/>
      <c r="V17" s="205"/>
      <c r="W17" s="39" t="s">
        <v>18</v>
      </c>
      <c r="X17" s="39">
        <f>2+1+1</f>
        <v>4</v>
      </c>
      <c r="Y17" s="39">
        <f>1+0</f>
        <v>1</v>
      </c>
    </row>
    <row r="18" spans="1:25" s="42" customFormat="1" ht="26.25" customHeight="1" thickBot="1">
      <c r="A18" s="28">
        <v>0.1875</v>
      </c>
      <c r="B18" s="126">
        <v>0</v>
      </c>
      <c r="C18" s="30">
        <v>3002</v>
      </c>
      <c r="D18" s="31">
        <v>3011</v>
      </c>
      <c r="E18" s="32">
        <f t="shared" si="1"/>
        <v>10</v>
      </c>
      <c r="F18" s="33">
        <v>0</v>
      </c>
      <c r="G18" s="33">
        <v>3</v>
      </c>
      <c r="H18" s="34">
        <f t="shared" si="3"/>
        <v>7</v>
      </c>
      <c r="I18" s="127">
        <f>7+3</f>
        <v>10</v>
      </c>
      <c r="J18" s="36">
        <f t="shared" si="0"/>
        <v>0</v>
      </c>
      <c r="K18" s="128">
        <v>5</v>
      </c>
      <c r="L18" s="38">
        <v>0</v>
      </c>
      <c r="M18" s="39">
        <v>0</v>
      </c>
      <c r="N18" s="96">
        <v>5</v>
      </c>
      <c r="O18" s="112">
        <v>0</v>
      </c>
      <c r="P18" s="38">
        <v>0</v>
      </c>
      <c r="Q18" s="40">
        <v>0</v>
      </c>
      <c r="R18" s="193" t="s">
        <v>60</v>
      </c>
      <c r="S18" s="194"/>
      <c r="T18" s="194"/>
      <c r="U18" s="194"/>
      <c r="V18" s="195"/>
      <c r="W18" s="39" t="s">
        <v>18</v>
      </c>
      <c r="X18" s="39">
        <f>3+2</f>
        <v>5</v>
      </c>
      <c r="Y18" s="39">
        <v>0</v>
      </c>
    </row>
    <row r="19" spans="1:25" s="42" customFormat="1" ht="26.25" hidden="1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57"/>
      <c r="S19" s="158"/>
      <c r="T19" s="158"/>
      <c r="U19" s="158"/>
      <c r="V19" s="159"/>
      <c r="W19" s="39" t="s">
        <v>18</v>
      </c>
      <c r="X19" s="39"/>
      <c r="Y19" s="39"/>
    </row>
    <row r="20" spans="1:25" s="42" customFormat="1" ht="26.25" hidden="1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57"/>
      <c r="S20" s="158"/>
      <c r="T20" s="158"/>
      <c r="U20" s="158"/>
      <c r="V20" s="159"/>
      <c r="W20" s="39" t="s">
        <v>18</v>
      </c>
      <c r="X20" s="39"/>
      <c r="Y20" s="39"/>
    </row>
    <row r="21" spans="1:25" s="42" customFormat="1" ht="26.25" hidden="1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57"/>
      <c r="S21" s="158"/>
      <c r="T21" s="158"/>
      <c r="U21" s="158"/>
      <c r="V21" s="159"/>
      <c r="W21" s="39" t="s">
        <v>18</v>
      </c>
      <c r="X21" s="39"/>
      <c r="Y21" s="39"/>
    </row>
    <row r="22" spans="1:25" s="42" customFormat="1" ht="26.25" hidden="1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57"/>
      <c r="S22" s="158"/>
      <c r="T22" s="158"/>
      <c r="U22" s="158"/>
      <c r="V22" s="159"/>
      <c r="W22" s="39" t="s">
        <v>18</v>
      </c>
      <c r="X22" s="39"/>
      <c r="Y22" s="39"/>
    </row>
    <row r="23" spans="1:25" s="42" customFormat="1" ht="26.25" hidden="1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57"/>
      <c r="S23" s="158"/>
      <c r="T23" s="158"/>
      <c r="U23" s="158"/>
      <c r="V23" s="159"/>
      <c r="W23" s="39" t="s">
        <v>18</v>
      </c>
      <c r="X23" s="39"/>
      <c r="Y23" s="39"/>
    </row>
    <row r="24" spans="1:25" s="42" customFormat="1" ht="26.25" hidden="1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57"/>
      <c r="S24" s="158"/>
      <c r="T24" s="158"/>
      <c r="U24" s="158"/>
      <c r="V24" s="159"/>
      <c r="W24" s="39" t="s">
        <v>18</v>
      </c>
      <c r="X24" s="39"/>
      <c r="Y24" s="39"/>
    </row>
    <row r="25" spans="1:25" s="42" customFormat="1" ht="26.25" hidden="1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57"/>
      <c r="S25" s="158"/>
      <c r="T25" s="158"/>
      <c r="U25" s="158"/>
      <c r="V25" s="159"/>
      <c r="W25" s="39" t="s">
        <v>18</v>
      </c>
      <c r="X25" s="39"/>
      <c r="Y25" s="39"/>
    </row>
    <row r="26" spans="1:25" s="42" customFormat="1" ht="26.25" hidden="1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57"/>
      <c r="S26" s="158"/>
      <c r="T26" s="158"/>
      <c r="U26" s="158"/>
      <c r="V26" s="159"/>
      <c r="W26" s="39" t="s">
        <v>18</v>
      </c>
      <c r="X26" s="39"/>
      <c r="Y26" s="39"/>
    </row>
    <row r="27" spans="1:25" s="42" customFormat="1" ht="26.25" hidden="1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57"/>
      <c r="S27" s="158"/>
      <c r="T27" s="158"/>
      <c r="U27" s="158"/>
      <c r="V27" s="159"/>
      <c r="W27" s="39" t="s">
        <v>18</v>
      </c>
      <c r="X27" s="39"/>
      <c r="Y27" s="39"/>
    </row>
    <row r="28" spans="1:25" s="42" customFormat="1" ht="26.25" hidden="1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57"/>
      <c r="S28" s="158"/>
      <c r="T28" s="158"/>
      <c r="U28" s="158"/>
      <c r="V28" s="159"/>
      <c r="W28" s="39" t="s">
        <v>18</v>
      </c>
      <c r="X28" s="39"/>
      <c r="Y28" s="39"/>
    </row>
    <row r="29" spans="1:25" s="42" customFormat="1" ht="26.25" hidden="1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57"/>
      <c r="S29" s="158"/>
      <c r="T29" s="158"/>
      <c r="U29" s="158"/>
      <c r="V29" s="159"/>
      <c r="W29" s="39" t="s">
        <v>18</v>
      </c>
      <c r="X29" s="39"/>
      <c r="Y29" s="39"/>
    </row>
    <row r="30" spans="1:25" s="42" customFormat="1" ht="26.25" hidden="1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57"/>
      <c r="S30" s="158"/>
      <c r="T30" s="158"/>
      <c r="U30" s="158"/>
      <c r="V30" s="159"/>
      <c r="W30" s="39" t="s">
        <v>18</v>
      </c>
      <c r="X30" s="39"/>
      <c r="Y30" s="39"/>
    </row>
    <row r="31" spans="1:25" s="42" customFormat="1" ht="26.25" hidden="1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57"/>
      <c r="S31" s="158"/>
      <c r="T31" s="158"/>
      <c r="U31" s="158"/>
      <c r="V31" s="159"/>
      <c r="W31" s="39" t="s">
        <v>18</v>
      </c>
      <c r="X31" s="39"/>
      <c r="Y31" s="39"/>
    </row>
    <row r="32" spans="1:25" s="42" customFormat="1" ht="26.25" hidden="1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57"/>
      <c r="S32" s="158"/>
      <c r="T32" s="158"/>
      <c r="U32" s="158"/>
      <c r="V32" s="159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57"/>
      <c r="S33" s="158"/>
      <c r="T33" s="158"/>
      <c r="U33" s="158"/>
      <c r="V33" s="159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57"/>
      <c r="S34" s="158"/>
      <c r="T34" s="158"/>
      <c r="U34" s="158"/>
      <c r="V34" s="159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57"/>
      <c r="S35" s="158"/>
      <c r="T35" s="158"/>
      <c r="U35" s="158"/>
      <c r="V35" s="159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57"/>
      <c r="S36" s="158"/>
      <c r="T36" s="158"/>
      <c r="U36" s="158"/>
      <c r="V36" s="159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57"/>
      <c r="S37" s="158"/>
      <c r="T37" s="158"/>
      <c r="U37" s="158"/>
      <c r="V37" s="159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57"/>
      <c r="S38" s="158"/>
      <c r="T38" s="158"/>
      <c r="U38" s="158"/>
      <c r="V38" s="159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57"/>
      <c r="S39" s="158"/>
      <c r="T39" s="158"/>
      <c r="U39" s="158"/>
      <c r="V39" s="159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57"/>
      <c r="S40" s="158"/>
      <c r="T40" s="158"/>
      <c r="U40" s="158"/>
      <c r="V40" s="159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57"/>
      <c r="S41" s="158"/>
      <c r="T41" s="158"/>
      <c r="U41" s="158"/>
      <c r="V41" s="159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57"/>
      <c r="S42" s="158"/>
      <c r="T42" s="158"/>
      <c r="U42" s="158"/>
      <c r="V42" s="159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57"/>
      <c r="S43" s="158"/>
      <c r="T43" s="158"/>
      <c r="U43" s="158"/>
      <c r="V43" s="159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57"/>
      <c r="S44" s="158"/>
      <c r="T44" s="158"/>
      <c r="U44" s="158"/>
      <c r="V44" s="159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57"/>
      <c r="S45" s="158"/>
      <c r="T45" s="158"/>
      <c r="U45" s="158"/>
      <c r="V45" s="159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57"/>
      <c r="S46" s="158"/>
      <c r="T46" s="158"/>
      <c r="U46" s="158"/>
      <c r="V46" s="159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57"/>
      <c r="S47" s="158"/>
      <c r="T47" s="158"/>
      <c r="U47" s="158"/>
      <c r="V47" s="159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57"/>
      <c r="S48" s="158"/>
      <c r="T48" s="158"/>
      <c r="U48" s="158"/>
      <c r="V48" s="159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57"/>
      <c r="S49" s="158"/>
      <c r="T49" s="158"/>
      <c r="U49" s="158"/>
      <c r="V49" s="159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57"/>
      <c r="S50" s="158"/>
      <c r="T50" s="158"/>
      <c r="U50" s="158"/>
      <c r="V50" s="159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57"/>
      <c r="S51" s="158"/>
      <c r="T51" s="158"/>
      <c r="U51" s="158"/>
      <c r="V51" s="159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57"/>
      <c r="S52" s="158"/>
      <c r="T52" s="158"/>
      <c r="U52" s="158"/>
      <c r="V52" s="159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57"/>
      <c r="S53" s="158"/>
      <c r="T53" s="158"/>
      <c r="U53" s="158"/>
      <c r="V53" s="159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57"/>
      <c r="S54" s="158"/>
      <c r="T54" s="158"/>
      <c r="U54" s="158"/>
      <c r="V54" s="159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57"/>
      <c r="S55" s="158"/>
      <c r="T55" s="158"/>
      <c r="U55" s="158"/>
      <c r="V55" s="159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57"/>
      <c r="S56" s="158"/>
      <c r="T56" s="158"/>
      <c r="U56" s="158"/>
      <c r="V56" s="159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57"/>
      <c r="S57" s="158"/>
      <c r="T57" s="158"/>
      <c r="U57" s="158"/>
      <c r="V57" s="159"/>
      <c r="W57" s="39" t="s">
        <v>18</v>
      </c>
      <c r="X57" s="39"/>
      <c r="Y57" s="39"/>
    </row>
    <row r="58" spans="1:26" s="42" customFormat="1" ht="26.25" hidden="1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60"/>
      <c r="S58" s="161"/>
      <c r="T58" s="161"/>
      <c r="U58" s="161"/>
      <c r="V58" s="162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63"/>
      <c r="S59" s="164"/>
      <c r="T59" s="164"/>
      <c r="U59" s="164"/>
      <c r="V59" s="165"/>
      <c r="W59" s="119"/>
      <c r="X59" s="119"/>
      <c r="Y59" s="119"/>
    </row>
    <row r="60" spans="1:26" s="66" customFormat="1" ht="30.75" customHeight="1">
      <c r="B60" s="67"/>
      <c r="D60" s="68"/>
      <c r="E60" s="69">
        <f>SUM(E2:E59)</f>
        <v>181</v>
      </c>
      <c r="F60" s="70">
        <f>SUM(F2:F59)</f>
        <v>10</v>
      </c>
      <c r="G60" s="70">
        <f>SUM(G2:G59)</f>
        <v>26</v>
      </c>
      <c r="H60" s="71">
        <f>E60-F60-G60</f>
        <v>145</v>
      </c>
      <c r="I60" s="72">
        <f>SUM(I2:I59)</f>
        <v>171</v>
      </c>
      <c r="J60" s="73" t="e">
        <f t="shared" ref="J60:Q60" si="9">SUM(J2:J59)</f>
        <v>#VALUE!</v>
      </c>
      <c r="K60" s="74">
        <f>SUM(K2:K59)</f>
        <v>85</v>
      </c>
      <c r="L60" s="75">
        <f>SUM(L2:L59)</f>
        <v>0</v>
      </c>
      <c r="M60" s="76">
        <f t="shared" si="9"/>
        <v>21</v>
      </c>
      <c r="N60" s="99">
        <f t="shared" si="9"/>
        <v>50</v>
      </c>
      <c r="O60" s="110">
        <f>SUM(O2:O59)</f>
        <v>14</v>
      </c>
      <c r="P60" s="104">
        <f t="shared" si="9"/>
        <v>3</v>
      </c>
      <c r="Q60" s="76">
        <f t="shared" si="9"/>
        <v>5</v>
      </c>
      <c r="R60" s="77">
        <f>SUM(L60:Q60)</f>
        <v>93</v>
      </c>
      <c r="S60" s="166" t="s">
        <v>19</v>
      </c>
      <c r="T60" s="167"/>
      <c r="U60" s="167"/>
      <c r="V60" s="168"/>
      <c r="W60" s="118">
        <v>1</v>
      </c>
      <c r="X60" s="118">
        <f>SUM(X2:X59)</f>
        <v>50</v>
      </c>
      <c r="Y60" s="118">
        <f>SUM(Y2:Y59)</f>
        <v>35</v>
      </c>
      <c r="Z60" s="79">
        <f>SUM(X60:Y60)</f>
        <v>85</v>
      </c>
    </row>
    <row r="61" spans="1:26" ht="147" thickBot="1">
      <c r="E61" s="81" t="s">
        <v>20</v>
      </c>
      <c r="F61" s="82" t="s">
        <v>21</v>
      </c>
      <c r="G61" s="82" t="s">
        <v>4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13</v>
      </c>
      <c r="R61" s="89" t="s">
        <v>26</v>
      </c>
      <c r="S61" s="154"/>
      <c r="T61" s="155"/>
      <c r="U61" s="155"/>
      <c r="V61" s="156"/>
    </row>
    <row r="62" spans="1:26" s="80" customFormat="1">
      <c r="A62"/>
      <c r="B62" s="1"/>
      <c r="I62" s="129">
        <f>H60+G60</f>
        <v>171</v>
      </c>
      <c r="J62" s="66"/>
      <c r="K62" s="91"/>
      <c r="M62" s="80">
        <f>L60+M60</f>
        <v>21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55" priority="1" stopIfTrue="1" operator="equal">
      <formula>-90</formula>
    </cfRule>
  </conditionalFormatting>
  <conditionalFormatting sqref="J3:J58">
    <cfRule type="cellIs" dxfId="54" priority="2" operator="equal">
      <formula>0</formula>
    </cfRule>
    <cfRule type="cellIs" dxfId="53" priority="3" operator="lessThan">
      <formula>0</formula>
    </cfRule>
    <cfRule type="cellIs" dxfId="5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theme="0" tint="-0.249977111117893"/>
  </sheetPr>
  <dimension ref="A1:Z63"/>
  <sheetViews>
    <sheetView zoomScale="80" zoomScaleNormal="80" workbookViewId="0">
      <selection activeCell="A3" sqref="A3:XFD20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3">
        <v>45363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8" t="s">
        <v>14</v>
      </c>
      <c r="S1" s="179"/>
      <c r="T1" s="179"/>
      <c r="U1" s="179"/>
      <c r="V1" s="180"/>
      <c r="W1" s="117" t="s">
        <v>15</v>
      </c>
      <c r="X1" s="117" t="s">
        <v>16</v>
      </c>
      <c r="Y1" s="117" t="s">
        <v>17</v>
      </c>
    </row>
    <row r="2" spans="1:25" ht="7.5" customHeight="1" thickBo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1"/>
      <c r="S2" s="182"/>
      <c r="T2" s="182"/>
      <c r="U2" s="182"/>
      <c r="V2" s="183"/>
      <c r="W2" s="119"/>
      <c r="X2" s="119"/>
      <c r="Y2" s="119"/>
    </row>
    <row r="3" spans="1:25" s="42" customFormat="1" ht="26.25" customHeight="1">
      <c r="A3" s="124">
        <v>0.41666666666666669</v>
      </c>
      <c r="B3" s="125" t="s">
        <v>48</v>
      </c>
      <c r="C3" s="45" t="s">
        <v>18</v>
      </c>
      <c r="D3" s="46" t="s">
        <v>18</v>
      </c>
      <c r="E3" s="32" t="s">
        <v>18</v>
      </c>
      <c r="F3" s="47" t="s">
        <v>18</v>
      </c>
      <c r="G3" s="48" t="s">
        <v>18</v>
      </c>
      <c r="H3" s="34" t="s">
        <v>18</v>
      </c>
      <c r="I3" s="49" t="s">
        <v>18</v>
      </c>
      <c r="J3" s="36" t="e">
        <f>IF(ISBLANK(I3),-90,(-((I3)-SUM(L3:Q3,K3))))</f>
        <v>#VALUE!</v>
      </c>
      <c r="K3" s="50" t="s">
        <v>18</v>
      </c>
      <c r="L3" s="51" t="s">
        <v>18</v>
      </c>
      <c r="M3" s="52" t="s">
        <v>18</v>
      </c>
      <c r="N3" s="97" t="s">
        <v>18</v>
      </c>
      <c r="O3" s="108" t="s">
        <v>18</v>
      </c>
      <c r="P3" s="51" t="s">
        <v>18</v>
      </c>
      <c r="Q3" s="53" t="s">
        <v>18</v>
      </c>
      <c r="R3" s="230" t="s">
        <v>148</v>
      </c>
      <c r="S3" s="231"/>
      <c r="T3" s="231"/>
      <c r="U3" s="231"/>
      <c r="V3" s="232"/>
      <c r="W3" s="48">
        <v>18</v>
      </c>
      <c r="X3" s="48" t="s">
        <v>18</v>
      </c>
      <c r="Y3" s="48" t="s">
        <v>18</v>
      </c>
    </row>
    <row r="4" spans="1:25" s="42" customFormat="1" ht="26.25" customHeight="1">
      <c r="A4" s="28">
        <v>0.41666666666666669</v>
      </c>
      <c r="B4" s="126" t="s">
        <v>109</v>
      </c>
      <c r="C4" s="30">
        <v>3014</v>
      </c>
      <c r="D4" s="31">
        <v>3024</v>
      </c>
      <c r="E4" s="32">
        <f t="shared" ref="E4:E20" si="0">IF(ISBLANK(D4),0,(D4-C4+1))</f>
        <v>11</v>
      </c>
      <c r="F4" s="33">
        <v>1</v>
      </c>
      <c r="G4" s="33">
        <v>0</v>
      </c>
      <c r="H4" s="34">
        <f t="shared" ref="H4:H20" si="1">E4-G4-F4</f>
        <v>10</v>
      </c>
      <c r="I4" s="127">
        <f>10+0</f>
        <v>10</v>
      </c>
      <c r="J4" s="36">
        <f t="shared" ref="J4:J20" si="2">IF(ISBLANK(I4),-90,(-((I4)-SUM(L4:Q4,K4))))</f>
        <v>0</v>
      </c>
      <c r="K4" s="128">
        <v>4</v>
      </c>
      <c r="L4" s="38">
        <v>0</v>
      </c>
      <c r="M4" s="39">
        <v>3</v>
      </c>
      <c r="N4" s="96">
        <v>3</v>
      </c>
      <c r="O4" s="112">
        <v>0</v>
      </c>
      <c r="P4" s="38"/>
      <c r="Q4" s="40"/>
      <c r="R4" s="184" t="s">
        <v>149</v>
      </c>
      <c r="S4" s="185"/>
      <c r="T4" s="185"/>
      <c r="U4" s="185"/>
      <c r="V4" s="186"/>
      <c r="W4" s="39" t="s">
        <v>18</v>
      </c>
      <c r="X4" s="39"/>
      <c r="Y4" s="39"/>
    </row>
    <row r="5" spans="1:25" s="42" customFormat="1" ht="26.25" customHeight="1">
      <c r="A5" s="28">
        <v>0.4375</v>
      </c>
      <c r="B5" s="126" t="s">
        <v>49</v>
      </c>
      <c r="C5" s="30">
        <v>3025</v>
      </c>
      <c r="D5" s="31">
        <v>3037</v>
      </c>
      <c r="E5" s="32">
        <f t="shared" si="0"/>
        <v>13</v>
      </c>
      <c r="F5" s="33">
        <v>1</v>
      </c>
      <c r="G5" s="33">
        <v>0</v>
      </c>
      <c r="H5" s="34">
        <f t="shared" si="1"/>
        <v>12</v>
      </c>
      <c r="I5" s="127">
        <f>12+0</f>
        <v>12</v>
      </c>
      <c r="J5" s="36">
        <f t="shared" si="2"/>
        <v>0</v>
      </c>
      <c r="K5" s="128">
        <v>5</v>
      </c>
      <c r="L5" s="38">
        <v>0</v>
      </c>
      <c r="M5" s="39">
        <v>0</v>
      </c>
      <c r="N5" s="96">
        <v>7</v>
      </c>
      <c r="O5" s="112">
        <v>0</v>
      </c>
      <c r="P5" s="38"/>
      <c r="Q5" s="40"/>
      <c r="R5" s="184" t="s">
        <v>150</v>
      </c>
      <c r="S5" s="185"/>
      <c r="T5" s="185"/>
      <c r="U5" s="185"/>
      <c r="V5" s="186"/>
      <c r="W5" s="39" t="s">
        <v>18</v>
      </c>
      <c r="X5" s="39"/>
      <c r="Y5" s="39"/>
    </row>
    <row r="6" spans="1:25" s="42" customFormat="1" ht="26.25" customHeight="1">
      <c r="A6" s="28">
        <v>0.45833333333333331</v>
      </c>
      <c r="B6" s="126" t="s">
        <v>43</v>
      </c>
      <c r="C6" s="30">
        <v>3038</v>
      </c>
      <c r="D6" s="31">
        <v>3044</v>
      </c>
      <c r="E6" s="32">
        <f t="shared" si="0"/>
        <v>7</v>
      </c>
      <c r="F6" s="33">
        <v>2</v>
      </c>
      <c r="G6" s="33">
        <v>1</v>
      </c>
      <c r="H6" s="34">
        <f t="shared" si="1"/>
        <v>4</v>
      </c>
      <c r="I6" s="127">
        <f>4+1</f>
        <v>5</v>
      </c>
      <c r="J6" s="36">
        <f t="shared" si="2"/>
        <v>0</v>
      </c>
      <c r="K6" s="128">
        <v>1</v>
      </c>
      <c r="L6" s="38">
        <v>4</v>
      </c>
      <c r="M6" s="39">
        <v>0</v>
      </c>
      <c r="N6" s="96">
        <v>0</v>
      </c>
      <c r="O6" s="112">
        <v>0</v>
      </c>
      <c r="P6" s="38"/>
      <c r="Q6" s="40"/>
      <c r="R6" s="184" t="s">
        <v>151</v>
      </c>
      <c r="S6" s="185"/>
      <c r="T6" s="185"/>
      <c r="U6" s="185"/>
      <c r="V6" s="186"/>
      <c r="W6" s="39" t="s">
        <v>18</v>
      </c>
      <c r="X6" s="39"/>
      <c r="Y6" s="39"/>
    </row>
    <row r="7" spans="1:25" s="42" customFormat="1" ht="26.25" customHeight="1">
      <c r="A7" s="28">
        <v>0.47916666666666669</v>
      </c>
      <c r="B7" s="126" t="s">
        <v>47</v>
      </c>
      <c r="C7" s="30">
        <v>3045</v>
      </c>
      <c r="D7" s="31">
        <v>3058</v>
      </c>
      <c r="E7" s="32">
        <f t="shared" si="0"/>
        <v>14</v>
      </c>
      <c r="F7" s="33">
        <v>1</v>
      </c>
      <c r="G7" s="33">
        <v>0</v>
      </c>
      <c r="H7" s="34">
        <f t="shared" si="1"/>
        <v>13</v>
      </c>
      <c r="I7" s="127">
        <f>13+0</f>
        <v>13</v>
      </c>
      <c r="J7" s="36">
        <f t="shared" si="2"/>
        <v>2</v>
      </c>
      <c r="K7" s="128">
        <v>12</v>
      </c>
      <c r="L7" s="38">
        <v>0</v>
      </c>
      <c r="M7" s="39">
        <v>0</v>
      </c>
      <c r="N7" s="96">
        <v>3</v>
      </c>
      <c r="O7" s="112">
        <v>0</v>
      </c>
      <c r="P7" s="38"/>
      <c r="Q7" s="40"/>
      <c r="R7" s="190" t="s">
        <v>152</v>
      </c>
      <c r="S7" s="191"/>
      <c r="T7" s="191"/>
      <c r="U7" s="191"/>
      <c r="V7" s="192"/>
      <c r="W7" s="39" t="s">
        <v>18</v>
      </c>
      <c r="X7" s="39"/>
      <c r="Y7" s="39"/>
    </row>
    <row r="8" spans="1:25" s="42" customFormat="1" ht="26.25" customHeight="1">
      <c r="A8" s="28">
        <v>0.5</v>
      </c>
      <c r="B8" s="126" t="s">
        <v>48</v>
      </c>
      <c r="C8" s="30">
        <v>3059</v>
      </c>
      <c r="D8" s="31">
        <v>3065</v>
      </c>
      <c r="E8" s="32">
        <f t="shared" si="0"/>
        <v>7</v>
      </c>
      <c r="F8" s="33">
        <v>0</v>
      </c>
      <c r="G8" s="33">
        <v>0</v>
      </c>
      <c r="H8" s="34">
        <f t="shared" si="1"/>
        <v>7</v>
      </c>
      <c r="I8" s="127">
        <f>7+0</f>
        <v>7</v>
      </c>
      <c r="J8" s="36">
        <f t="shared" si="2"/>
        <v>0</v>
      </c>
      <c r="K8" s="128">
        <v>2</v>
      </c>
      <c r="L8" s="38">
        <v>4</v>
      </c>
      <c r="M8" s="39">
        <v>0</v>
      </c>
      <c r="N8" s="96">
        <v>1</v>
      </c>
      <c r="O8" s="112">
        <v>0</v>
      </c>
      <c r="P8" s="38"/>
      <c r="Q8" s="40"/>
      <c r="R8" s="187"/>
      <c r="S8" s="188"/>
      <c r="T8" s="188"/>
      <c r="U8" s="188"/>
      <c r="V8" s="189"/>
      <c r="W8" s="39" t="s">
        <v>18</v>
      </c>
      <c r="X8" s="39"/>
      <c r="Y8" s="39"/>
    </row>
    <row r="9" spans="1:25" s="42" customFormat="1" ht="26.25" customHeight="1">
      <c r="A9" s="124">
        <v>0.51041666666666663</v>
      </c>
      <c r="B9" s="125" t="s">
        <v>109</v>
      </c>
      <c r="C9" s="45" t="s">
        <v>18</v>
      </c>
      <c r="D9" s="46" t="s">
        <v>18</v>
      </c>
      <c r="E9" s="32" t="s">
        <v>18</v>
      </c>
      <c r="F9" s="47" t="s">
        <v>18</v>
      </c>
      <c r="G9" s="48" t="s">
        <v>18</v>
      </c>
      <c r="H9" s="34" t="s">
        <v>18</v>
      </c>
      <c r="I9" s="49" t="s">
        <v>18</v>
      </c>
      <c r="J9" s="36" t="e">
        <f>IF(ISBLANK(I9),-90,(-((I9)-SUM(L9:Q9,K9))))</f>
        <v>#VALUE!</v>
      </c>
      <c r="K9" s="50" t="s">
        <v>18</v>
      </c>
      <c r="L9" s="51" t="s">
        <v>18</v>
      </c>
      <c r="M9" s="52" t="s">
        <v>18</v>
      </c>
      <c r="N9" s="97" t="s">
        <v>18</v>
      </c>
      <c r="O9" s="108" t="s">
        <v>18</v>
      </c>
      <c r="P9" s="51" t="s">
        <v>18</v>
      </c>
      <c r="Q9" s="53" t="s">
        <v>18</v>
      </c>
      <c r="R9" s="221" t="s">
        <v>153</v>
      </c>
      <c r="S9" s="222"/>
      <c r="T9" s="222"/>
      <c r="U9" s="222"/>
      <c r="V9" s="223"/>
      <c r="W9" s="48">
        <v>35</v>
      </c>
      <c r="X9" s="48" t="s">
        <v>18</v>
      </c>
      <c r="Y9" s="48" t="s">
        <v>18</v>
      </c>
    </row>
    <row r="10" spans="1:25" s="42" customFormat="1" ht="26.25" customHeight="1">
      <c r="A10" s="28">
        <v>0.52083333333333337</v>
      </c>
      <c r="B10" s="126" t="s">
        <v>50</v>
      </c>
      <c r="C10" s="30">
        <v>3066</v>
      </c>
      <c r="D10" s="31">
        <v>3083</v>
      </c>
      <c r="E10" s="32">
        <f t="shared" si="0"/>
        <v>18</v>
      </c>
      <c r="F10" s="33">
        <v>0</v>
      </c>
      <c r="G10" s="33">
        <v>5</v>
      </c>
      <c r="H10" s="34">
        <f t="shared" si="1"/>
        <v>13</v>
      </c>
      <c r="I10" s="127">
        <f>13+5</f>
        <v>18</v>
      </c>
      <c r="J10" s="36">
        <f t="shared" si="2"/>
        <v>1</v>
      </c>
      <c r="K10" s="128">
        <v>5</v>
      </c>
      <c r="L10" s="38">
        <v>0</v>
      </c>
      <c r="M10" s="39">
        <v>2</v>
      </c>
      <c r="N10" s="96">
        <v>6</v>
      </c>
      <c r="O10" s="112">
        <v>6</v>
      </c>
      <c r="P10" s="38"/>
      <c r="Q10" s="40"/>
      <c r="R10" s="224" t="s">
        <v>154</v>
      </c>
      <c r="S10" s="225"/>
      <c r="T10" s="225"/>
      <c r="U10" s="225"/>
      <c r="V10" s="226"/>
      <c r="W10" s="39" t="s">
        <v>18</v>
      </c>
      <c r="X10" s="39"/>
      <c r="Y10" s="39"/>
    </row>
    <row r="11" spans="1:25" s="42" customFormat="1" ht="26.25" customHeight="1">
      <c r="A11" s="28">
        <v>4.1666666666666664E-2</v>
      </c>
      <c r="B11" s="126" t="s">
        <v>129</v>
      </c>
      <c r="C11" s="30">
        <v>3084</v>
      </c>
      <c r="D11" s="31">
        <v>3092</v>
      </c>
      <c r="E11" s="32">
        <f t="shared" si="0"/>
        <v>9</v>
      </c>
      <c r="F11" s="33">
        <v>2</v>
      </c>
      <c r="G11" s="33">
        <v>0</v>
      </c>
      <c r="H11" s="34">
        <f t="shared" si="1"/>
        <v>7</v>
      </c>
      <c r="I11" s="127">
        <f>7+0</f>
        <v>7</v>
      </c>
      <c r="J11" s="36">
        <f t="shared" si="2"/>
        <v>1</v>
      </c>
      <c r="K11" s="128">
        <v>4</v>
      </c>
      <c r="L11" s="38">
        <v>0</v>
      </c>
      <c r="M11" s="39">
        <v>1</v>
      </c>
      <c r="N11" s="96">
        <v>2</v>
      </c>
      <c r="O11" s="112">
        <v>0</v>
      </c>
      <c r="P11" s="38"/>
      <c r="Q11" s="40">
        <v>1</v>
      </c>
      <c r="R11" s="227" t="s">
        <v>155</v>
      </c>
      <c r="S11" s="228"/>
      <c r="T11" s="228"/>
      <c r="U11" s="228"/>
      <c r="V11" s="229"/>
      <c r="W11" s="39" t="s">
        <v>18</v>
      </c>
      <c r="X11" s="39"/>
      <c r="Y11" s="39"/>
    </row>
    <row r="12" spans="1:25" s="42" customFormat="1" ht="26.25" customHeight="1">
      <c r="A12" s="28">
        <v>6.25E-2</v>
      </c>
      <c r="B12" s="126" t="s">
        <v>47</v>
      </c>
      <c r="C12" s="30">
        <v>3093</v>
      </c>
      <c r="D12" s="31">
        <v>3108</v>
      </c>
      <c r="E12" s="32">
        <f t="shared" si="0"/>
        <v>16</v>
      </c>
      <c r="F12" s="33">
        <v>2</v>
      </c>
      <c r="G12" s="33">
        <v>2</v>
      </c>
      <c r="H12" s="34">
        <f t="shared" si="1"/>
        <v>12</v>
      </c>
      <c r="I12" s="127">
        <f>12+2</f>
        <v>14</v>
      </c>
      <c r="J12" s="36">
        <f t="shared" si="2"/>
        <v>1</v>
      </c>
      <c r="K12" s="128">
        <v>9</v>
      </c>
      <c r="L12" s="38">
        <v>0</v>
      </c>
      <c r="M12" s="39">
        <v>1</v>
      </c>
      <c r="N12" s="96">
        <v>5</v>
      </c>
      <c r="O12" s="112">
        <v>0</v>
      </c>
      <c r="P12" s="38"/>
      <c r="Q12" s="40"/>
      <c r="R12" s="190" t="s">
        <v>156</v>
      </c>
      <c r="S12" s="191"/>
      <c r="T12" s="191"/>
      <c r="U12" s="191"/>
      <c r="V12" s="192"/>
      <c r="W12" s="39" t="s">
        <v>18</v>
      </c>
      <c r="X12" s="39"/>
      <c r="Y12" s="39"/>
    </row>
    <row r="13" spans="1:25" s="42" customFormat="1" ht="26.25" customHeight="1">
      <c r="A13" s="28">
        <v>8.3333333333333329E-2</v>
      </c>
      <c r="B13" s="126" t="s">
        <v>121</v>
      </c>
      <c r="C13" s="30">
        <v>3109</v>
      </c>
      <c r="D13" s="31">
        <v>3113</v>
      </c>
      <c r="E13" s="32">
        <f t="shared" si="0"/>
        <v>5</v>
      </c>
      <c r="F13" s="33">
        <v>0</v>
      </c>
      <c r="G13" s="33">
        <v>0</v>
      </c>
      <c r="H13" s="34">
        <f t="shared" si="1"/>
        <v>5</v>
      </c>
      <c r="I13" s="127">
        <f>5+0</f>
        <v>5</v>
      </c>
      <c r="J13" s="36">
        <f t="shared" si="2"/>
        <v>1</v>
      </c>
      <c r="K13" s="128">
        <v>4</v>
      </c>
      <c r="L13" s="38">
        <v>0</v>
      </c>
      <c r="M13" s="39">
        <v>0</v>
      </c>
      <c r="N13" s="96">
        <v>2</v>
      </c>
      <c r="O13" s="112">
        <v>0</v>
      </c>
      <c r="P13" s="38"/>
      <c r="Q13" s="40"/>
      <c r="R13" s="190" t="s">
        <v>122</v>
      </c>
      <c r="S13" s="191"/>
      <c r="T13" s="191"/>
      <c r="U13" s="191"/>
      <c r="V13" s="192"/>
      <c r="W13" s="39" t="s">
        <v>18</v>
      </c>
      <c r="X13" s="39"/>
      <c r="Y13" s="39"/>
    </row>
    <row r="14" spans="1:25" s="42" customFormat="1" ht="26.25" customHeight="1">
      <c r="A14" s="28">
        <v>0.10416666666666667</v>
      </c>
      <c r="B14" s="126" t="s">
        <v>124</v>
      </c>
      <c r="C14" s="30">
        <v>3114</v>
      </c>
      <c r="D14" s="31">
        <v>3126</v>
      </c>
      <c r="E14" s="32">
        <f t="shared" si="0"/>
        <v>13</v>
      </c>
      <c r="F14" s="33">
        <v>0</v>
      </c>
      <c r="G14" s="33">
        <v>0</v>
      </c>
      <c r="H14" s="34">
        <f t="shared" si="1"/>
        <v>13</v>
      </c>
      <c r="I14" s="127">
        <f>12+0</f>
        <v>12</v>
      </c>
      <c r="J14" s="36">
        <f t="shared" si="2"/>
        <v>0</v>
      </c>
      <c r="K14" s="128">
        <v>3</v>
      </c>
      <c r="L14" s="38">
        <v>7</v>
      </c>
      <c r="M14" s="39">
        <v>0</v>
      </c>
      <c r="N14" s="96">
        <v>2</v>
      </c>
      <c r="O14" s="112">
        <v>0</v>
      </c>
      <c r="P14" s="38"/>
      <c r="Q14" s="40"/>
      <c r="R14" s="190" t="s">
        <v>157</v>
      </c>
      <c r="S14" s="191"/>
      <c r="T14" s="191"/>
      <c r="U14" s="191"/>
      <c r="V14" s="192"/>
      <c r="W14" s="39" t="s">
        <v>18</v>
      </c>
      <c r="X14" s="39"/>
      <c r="Y14" s="39"/>
    </row>
    <row r="15" spans="1:25" s="42" customFormat="1" ht="26.25" customHeight="1">
      <c r="A15" s="28">
        <v>0.125</v>
      </c>
      <c r="B15" s="126" t="s">
        <v>78</v>
      </c>
      <c r="C15" s="30">
        <v>3127</v>
      </c>
      <c r="D15" s="31">
        <v>3138</v>
      </c>
      <c r="E15" s="32">
        <f t="shared" si="0"/>
        <v>12</v>
      </c>
      <c r="F15" s="33">
        <v>2</v>
      </c>
      <c r="G15" s="33">
        <v>0</v>
      </c>
      <c r="H15" s="34">
        <f t="shared" si="1"/>
        <v>10</v>
      </c>
      <c r="I15" s="127">
        <f>10+0</f>
        <v>10</v>
      </c>
      <c r="J15" s="36">
        <f t="shared" si="2"/>
        <v>0</v>
      </c>
      <c r="K15" s="128">
        <v>1</v>
      </c>
      <c r="L15" s="38">
        <v>0</v>
      </c>
      <c r="M15" s="39">
        <v>3</v>
      </c>
      <c r="N15" s="96">
        <v>6</v>
      </c>
      <c r="O15" s="112">
        <v>0</v>
      </c>
      <c r="P15" s="38"/>
      <c r="Q15" s="40"/>
      <c r="R15" s="187"/>
      <c r="S15" s="188"/>
      <c r="T15" s="188"/>
      <c r="U15" s="188"/>
      <c r="V15" s="189"/>
      <c r="W15" s="39" t="s">
        <v>18</v>
      </c>
      <c r="X15" s="39"/>
      <c r="Y15" s="39"/>
    </row>
    <row r="16" spans="1:25" s="42" customFormat="1" ht="26.25" customHeight="1">
      <c r="A16" s="124">
        <v>0.125</v>
      </c>
      <c r="B16" s="125" t="s">
        <v>158</v>
      </c>
      <c r="C16" s="45" t="s">
        <v>18</v>
      </c>
      <c r="D16" s="46" t="s">
        <v>18</v>
      </c>
      <c r="E16" s="32" t="s">
        <v>18</v>
      </c>
      <c r="F16" s="47" t="s">
        <v>18</v>
      </c>
      <c r="G16" s="48" t="s">
        <v>18</v>
      </c>
      <c r="H16" s="34" t="s">
        <v>18</v>
      </c>
      <c r="I16" s="49" t="s">
        <v>18</v>
      </c>
      <c r="J16" s="36" t="e">
        <f>IF(ISBLANK(I16),-90,(-((I16)-SUM(L16:Q16,K16))))</f>
        <v>#VALUE!</v>
      </c>
      <c r="K16" s="50" t="s">
        <v>18</v>
      </c>
      <c r="L16" s="51" t="s">
        <v>18</v>
      </c>
      <c r="M16" s="52" t="s">
        <v>18</v>
      </c>
      <c r="N16" s="97" t="s">
        <v>18</v>
      </c>
      <c r="O16" s="108" t="s">
        <v>18</v>
      </c>
      <c r="P16" s="51" t="s">
        <v>18</v>
      </c>
      <c r="Q16" s="53" t="s">
        <v>18</v>
      </c>
      <c r="R16" s="221" t="s">
        <v>159</v>
      </c>
      <c r="S16" s="222"/>
      <c r="T16" s="222"/>
      <c r="U16" s="222"/>
      <c r="V16" s="223"/>
      <c r="W16" s="48">
        <v>40</v>
      </c>
      <c r="X16" s="48" t="s">
        <v>18</v>
      </c>
      <c r="Y16" s="48" t="s">
        <v>18</v>
      </c>
    </row>
    <row r="17" spans="1:25" s="42" customFormat="1" ht="26.25" customHeight="1">
      <c r="A17" s="124">
        <v>0.14583333333333334</v>
      </c>
      <c r="B17" s="125" t="s">
        <v>129</v>
      </c>
      <c r="C17" s="45" t="s">
        <v>18</v>
      </c>
      <c r="D17" s="46" t="s">
        <v>18</v>
      </c>
      <c r="E17" s="32" t="s">
        <v>18</v>
      </c>
      <c r="F17" s="47" t="s">
        <v>18</v>
      </c>
      <c r="G17" s="48" t="s">
        <v>18</v>
      </c>
      <c r="H17" s="34" t="s">
        <v>18</v>
      </c>
      <c r="I17" s="49" t="s">
        <v>18</v>
      </c>
      <c r="J17" s="36" t="e">
        <f>IF(ISBLANK(I17),-90,(-((I17)-SUM(L17:Q17,K17))))</f>
        <v>#VALUE!</v>
      </c>
      <c r="K17" s="50" t="s">
        <v>18</v>
      </c>
      <c r="L17" s="51" t="s">
        <v>18</v>
      </c>
      <c r="M17" s="52" t="s">
        <v>18</v>
      </c>
      <c r="N17" s="97" t="s">
        <v>18</v>
      </c>
      <c r="O17" s="108" t="s">
        <v>18</v>
      </c>
      <c r="P17" s="51" t="s">
        <v>18</v>
      </c>
      <c r="Q17" s="53" t="s">
        <v>18</v>
      </c>
      <c r="R17" s="221" t="s">
        <v>160</v>
      </c>
      <c r="S17" s="222"/>
      <c r="T17" s="222"/>
      <c r="U17" s="222"/>
      <c r="V17" s="223"/>
      <c r="W17" s="48">
        <v>75</v>
      </c>
      <c r="X17" s="48" t="s">
        <v>18</v>
      </c>
      <c r="Y17" s="48" t="s">
        <v>18</v>
      </c>
    </row>
    <row r="18" spans="1:25" s="42" customFormat="1" ht="26.25" customHeight="1">
      <c r="A18" s="124">
        <v>0.14583333333333334</v>
      </c>
      <c r="B18" s="125" t="s">
        <v>161</v>
      </c>
      <c r="C18" s="45" t="s">
        <v>18</v>
      </c>
      <c r="D18" s="46" t="s">
        <v>18</v>
      </c>
      <c r="E18" s="32" t="s">
        <v>18</v>
      </c>
      <c r="F18" s="47" t="s">
        <v>18</v>
      </c>
      <c r="G18" s="48" t="s">
        <v>18</v>
      </c>
      <c r="H18" s="34" t="s">
        <v>18</v>
      </c>
      <c r="I18" s="49" t="s">
        <v>18</v>
      </c>
      <c r="J18" s="36" t="e">
        <f>IF(ISBLANK(I18),-90,(-((I18)-SUM(L18:Q18,K18))))</f>
        <v>#VALUE!</v>
      </c>
      <c r="K18" s="50" t="s">
        <v>18</v>
      </c>
      <c r="L18" s="51" t="s">
        <v>18</v>
      </c>
      <c r="M18" s="52" t="s">
        <v>18</v>
      </c>
      <c r="N18" s="97" t="s">
        <v>18</v>
      </c>
      <c r="O18" s="108" t="s">
        <v>18</v>
      </c>
      <c r="P18" s="51" t="s">
        <v>18</v>
      </c>
      <c r="Q18" s="53" t="s">
        <v>18</v>
      </c>
      <c r="R18" s="221" t="s">
        <v>162</v>
      </c>
      <c r="S18" s="222"/>
      <c r="T18" s="222"/>
      <c r="U18" s="222"/>
      <c r="V18" s="223"/>
      <c r="W18" s="48">
        <v>17</v>
      </c>
      <c r="X18" s="48" t="s">
        <v>18</v>
      </c>
      <c r="Y18" s="48" t="s">
        <v>18</v>
      </c>
    </row>
    <row r="19" spans="1:25" s="42" customFormat="1" ht="26.25" customHeight="1">
      <c r="A19" s="28">
        <v>0.16666666666666666</v>
      </c>
      <c r="B19" s="126" t="s">
        <v>121</v>
      </c>
      <c r="C19" s="30">
        <v>3139</v>
      </c>
      <c r="D19" s="31">
        <v>3153</v>
      </c>
      <c r="E19" s="32">
        <f t="shared" si="0"/>
        <v>15</v>
      </c>
      <c r="F19" s="33">
        <v>2</v>
      </c>
      <c r="G19" s="33">
        <v>2</v>
      </c>
      <c r="H19" s="34">
        <f t="shared" si="1"/>
        <v>11</v>
      </c>
      <c r="I19" s="127">
        <f>11+2</f>
        <v>13</v>
      </c>
      <c r="J19" s="36">
        <f t="shared" si="2"/>
        <v>0</v>
      </c>
      <c r="K19" s="128">
        <v>11</v>
      </c>
      <c r="L19" s="38">
        <v>0</v>
      </c>
      <c r="M19" s="39">
        <v>0</v>
      </c>
      <c r="N19" s="96">
        <v>2</v>
      </c>
      <c r="O19" s="112">
        <v>0</v>
      </c>
      <c r="P19" s="38"/>
      <c r="Q19" s="40"/>
      <c r="R19" s="187"/>
      <c r="S19" s="188"/>
      <c r="T19" s="188"/>
      <c r="U19" s="188"/>
      <c r="V19" s="189"/>
      <c r="W19" s="39" t="s">
        <v>18</v>
      </c>
      <c r="X19" s="39"/>
      <c r="Y19" s="39"/>
    </row>
    <row r="20" spans="1:25" s="42" customFormat="1" ht="26.25" customHeight="1" thickBot="1">
      <c r="A20" s="28">
        <v>0.1875</v>
      </c>
      <c r="B20" s="126" t="s">
        <v>124</v>
      </c>
      <c r="C20" s="30">
        <v>3154</v>
      </c>
      <c r="D20" s="31">
        <v>3163</v>
      </c>
      <c r="E20" s="32">
        <f t="shared" si="0"/>
        <v>10</v>
      </c>
      <c r="F20" s="33">
        <v>0</v>
      </c>
      <c r="G20" s="33">
        <v>1</v>
      </c>
      <c r="H20" s="34">
        <f t="shared" si="1"/>
        <v>9</v>
      </c>
      <c r="I20" s="127">
        <f>9+1</f>
        <v>10</v>
      </c>
      <c r="J20" s="36">
        <f t="shared" si="2"/>
        <v>0</v>
      </c>
      <c r="K20" s="128">
        <v>1</v>
      </c>
      <c r="L20" s="38">
        <v>0</v>
      </c>
      <c r="M20" s="39">
        <v>5</v>
      </c>
      <c r="N20" s="96">
        <v>3</v>
      </c>
      <c r="O20" s="112">
        <v>1</v>
      </c>
      <c r="P20" s="38"/>
      <c r="Q20" s="40"/>
      <c r="R20" s="218"/>
      <c r="S20" s="219"/>
      <c r="T20" s="219"/>
      <c r="U20" s="219"/>
      <c r="V20" s="220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ref="E21:E57" si="3">IF(ISBLANK(D21),0,(D21-C21+1))</f>
        <v>0</v>
      </c>
      <c r="F21" s="33"/>
      <c r="G21" s="33"/>
      <c r="H21" s="34">
        <f t="shared" ref="H21:H24" si="4">E21-G21-F21</f>
        <v>0</v>
      </c>
      <c r="I21" s="35"/>
      <c r="J21" s="36">
        <f t="shared" ref="J21:J58" si="5">IF(ISBLANK(I21),-90,(-((I21)-(SUM(L21:Q21,K21)))))</f>
        <v>-90</v>
      </c>
      <c r="K21" s="37"/>
      <c r="L21" s="38"/>
      <c r="M21" s="39"/>
      <c r="N21" s="96"/>
      <c r="O21" s="112"/>
      <c r="P21" s="38"/>
      <c r="Q21" s="40"/>
      <c r="R21" s="157"/>
      <c r="S21" s="158"/>
      <c r="T21" s="158"/>
      <c r="U21" s="158"/>
      <c r="V21" s="159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3"/>
        <v>0</v>
      </c>
      <c r="F22" s="33"/>
      <c r="G22" s="33"/>
      <c r="H22" s="34">
        <f t="shared" si="4"/>
        <v>0</v>
      </c>
      <c r="I22" s="35"/>
      <c r="J22" s="36">
        <f t="shared" si="5"/>
        <v>-90</v>
      </c>
      <c r="K22" s="37"/>
      <c r="L22" s="38"/>
      <c r="M22" s="39"/>
      <c r="N22" s="96"/>
      <c r="O22" s="112"/>
      <c r="P22" s="38"/>
      <c r="Q22" s="40"/>
      <c r="R22" s="157"/>
      <c r="S22" s="158"/>
      <c r="T22" s="158"/>
      <c r="U22" s="158"/>
      <c r="V22" s="159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3"/>
        <v>0</v>
      </c>
      <c r="F23" s="33"/>
      <c r="G23" s="33"/>
      <c r="H23" s="34">
        <f t="shared" si="4"/>
        <v>0</v>
      </c>
      <c r="I23" s="35"/>
      <c r="J23" s="36">
        <f t="shared" si="5"/>
        <v>-90</v>
      </c>
      <c r="K23" s="37"/>
      <c r="L23" s="38"/>
      <c r="M23" s="39"/>
      <c r="N23" s="96"/>
      <c r="O23" s="112"/>
      <c r="P23" s="38"/>
      <c r="Q23" s="40"/>
      <c r="R23" s="157"/>
      <c r="S23" s="158"/>
      <c r="T23" s="158"/>
      <c r="U23" s="158"/>
      <c r="V23" s="159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3"/>
        <v>0</v>
      </c>
      <c r="F24" s="33"/>
      <c r="G24" s="33"/>
      <c r="H24" s="34">
        <f t="shared" si="4"/>
        <v>0</v>
      </c>
      <c r="I24" s="35"/>
      <c r="J24" s="36">
        <f t="shared" si="5"/>
        <v>-90</v>
      </c>
      <c r="K24" s="37"/>
      <c r="L24" s="38"/>
      <c r="M24" s="39"/>
      <c r="N24" s="96"/>
      <c r="O24" s="112"/>
      <c r="P24" s="38"/>
      <c r="Q24" s="40"/>
      <c r="R24" s="157"/>
      <c r="S24" s="158"/>
      <c r="T24" s="158"/>
      <c r="U24" s="158"/>
      <c r="V24" s="159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3"/>
        <v>0</v>
      </c>
      <c r="F25" s="33"/>
      <c r="G25" s="33"/>
      <c r="H25" s="34">
        <f>E25-G25-F25</f>
        <v>0</v>
      </c>
      <c r="I25" s="35"/>
      <c r="J25" s="36">
        <f t="shared" si="5"/>
        <v>-90</v>
      </c>
      <c r="K25" s="37"/>
      <c r="L25" s="38"/>
      <c r="M25" s="39"/>
      <c r="N25" s="96"/>
      <c r="O25" s="112"/>
      <c r="P25" s="38"/>
      <c r="Q25" s="40"/>
      <c r="R25" s="157"/>
      <c r="S25" s="158"/>
      <c r="T25" s="158"/>
      <c r="U25" s="158"/>
      <c r="V25" s="159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3"/>
        <v>0</v>
      </c>
      <c r="F26" s="33"/>
      <c r="G26" s="33"/>
      <c r="H26" s="34">
        <f t="shared" ref="H26:H34" si="6">E26-G26-F26</f>
        <v>0</v>
      </c>
      <c r="I26" s="35"/>
      <c r="J26" s="36">
        <f t="shared" si="5"/>
        <v>-90</v>
      </c>
      <c r="K26" s="37"/>
      <c r="L26" s="38"/>
      <c r="M26" s="39"/>
      <c r="N26" s="96"/>
      <c r="O26" s="112"/>
      <c r="P26" s="38"/>
      <c r="Q26" s="40"/>
      <c r="R26" s="157"/>
      <c r="S26" s="158"/>
      <c r="T26" s="158"/>
      <c r="U26" s="158"/>
      <c r="V26" s="159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3"/>
        <v>0</v>
      </c>
      <c r="F27" s="33"/>
      <c r="G27" s="33"/>
      <c r="H27" s="34">
        <f t="shared" si="6"/>
        <v>0</v>
      </c>
      <c r="I27" s="35"/>
      <c r="J27" s="36">
        <f t="shared" si="5"/>
        <v>-90</v>
      </c>
      <c r="K27" s="37"/>
      <c r="L27" s="38"/>
      <c r="M27" s="39"/>
      <c r="N27" s="96"/>
      <c r="O27" s="112"/>
      <c r="P27" s="38"/>
      <c r="Q27" s="40"/>
      <c r="R27" s="157"/>
      <c r="S27" s="158"/>
      <c r="T27" s="158"/>
      <c r="U27" s="158"/>
      <c r="V27" s="159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3"/>
        <v>0</v>
      </c>
      <c r="F28" s="33"/>
      <c r="G28" s="33"/>
      <c r="H28" s="34">
        <f t="shared" si="6"/>
        <v>0</v>
      </c>
      <c r="I28" s="35"/>
      <c r="J28" s="36">
        <f t="shared" si="5"/>
        <v>-90</v>
      </c>
      <c r="K28" s="37"/>
      <c r="L28" s="38"/>
      <c r="M28" s="39"/>
      <c r="N28" s="96"/>
      <c r="O28" s="112"/>
      <c r="P28" s="38"/>
      <c r="Q28" s="40"/>
      <c r="R28" s="157"/>
      <c r="S28" s="158"/>
      <c r="T28" s="158"/>
      <c r="U28" s="158"/>
      <c r="V28" s="159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3"/>
        <v>0</v>
      </c>
      <c r="F29" s="33"/>
      <c r="G29" s="33"/>
      <c r="H29" s="34">
        <f t="shared" si="6"/>
        <v>0</v>
      </c>
      <c r="I29" s="35"/>
      <c r="J29" s="36">
        <f t="shared" si="5"/>
        <v>-90</v>
      </c>
      <c r="K29" s="37"/>
      <c r="L29" s="38"/>
      <c r="M29" s="39"/>
      <c r="N29" s="96"/>
      <c r="O29" s="112"/>
      <c r="P29" s="38"/>
      <c r="Q29" s="40"/>
      <c r="R29" s="157"/>
      <c r="S29" s="158"/>
      <c r="T29" s="158"/>
      <c r="U29" s="158"/>
      <c r="V29" s="159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3"/>
        <v>0</v>
      </c>
      <c r="F30" s="33"/>
      <c r="G30" s="33"/>
      <c r="H30" s="34">
        <f t="shared" si="6"/>
        <v>0</v>
      </c>
      <c r="I30" s="35"/>
      <c r="J30" s="36">
        <f t="shared" si="5"/>
        <v>-90</v>
      </c>
      <c r="K30" s="37"/>
      <c r="L30" s="38"/>
      <c r="M30" s="39"/>
      <c r="N30" s="96"/>
      <c r="O30" s="112"/>
      <c r="P30" s="38"/>
      <c r="Q30" s="40"/>
      <c r="R30" s="157"/>
      <c r="S30" s="158"/>
      <c r="T30" s="158"/>
      <c r="U30" s="158"/>
      <c r="V30" s="159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3"/>
        <v>0</v>
      </c>
      <c r="F31" s="33"/>
      <c r="G31" s="33"/>
      <c r="H31" s="34">
        <f t="shared" si="6"/>
        <v>0</v>
      </c>
      <c r="I31" s="35"/>
      <c r="J31" s="36">
        <f t="shared" si="5"/>
        <v>-90</v>
      </c>
      <c r="K31" s="37"/>
      <c r="L31" s="38"/>
      <c r="M31" s="39"/>
      <c r="N31" s="96"/>
      <c r="O31" s="112"/>
      <c r="P31" s="38"/>
      <c r="Q31" s="40"/>
      <c r="R31" s="157"/>
      <c r="S31" s="158"/>
      <c r="T31" s="158"/>
      <c r="U31" s="158"/>
      <c r="V31" s="159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3"/>
        <v>0</v>
      </c>
      <c r="F32" s="33"/>
      <c r="G32" s="33"/>
      <c r="H32" s="34">
        <f t="shared" si="6"/>
        <v>0</v>
      </c>
      <c r="I32" s="35"/>
      <c r="J32" s="36">
        <f t="shared" si="5"/>
        <v>-90</v>
      </c>
      <c r="K32" s="37"/>
      <c r="L32" s="38"/>
      <c r="M32" s="39"/>
      <c r="N32" s="96"/>
      <c r="O32" s="112"/>
      <c r="P32" s="38"/>
      <c r="Q32" s="40"/>
      <c r="R32" s="157"/>
      <c r="S32" s="158"/>
      <c r="T32" s="158"/>
      <c r="U32" s="158"/>
      <c r="V32" s="159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3"/>
        <v>0</v>
      </c>
      <c r="F33" s="33"/>
      <c r="G33" s="33"/>
      <c r="H33" s="34">
        <f t="shared" si="6"/>
        <v>0</v>
      </c>
      <c r="I33" s="35"/>
      <c r="J33" s="36">
        <f t="shared" si="5"/>
        <v>-90</v>
      </c>
      <c r="K33" s="37"/>
      <c r="L33" s="38"/>
      <c r="M33" s="39"/>
      <c r="N33" s="96"/>
      <c r="O33" s="112"/>
      <c r="P33" s="38"/>
      <c r="Q33" s="40"/>
      <c r="R33" s="157"/>
      <c r="S33" s="158"/>
      <c r="T33" s="158"/>
      <c r="U33" s="158"/>
      <c r="V33" s="159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3"/>
        <v>0</v>
      </c>
      <c r="F34" s="33"/>
      <c r="G34" s="33"/>
      <c r="H34" s="34">
        <f t="shared" si="6"/>
        <v>0</v>
      </c>
      <c r="I34" s="35"/>
      <c r="J34" s="36">
        <f t="shared" si="5"/>
        <v>-90</v>
      </c>
      <c r="K34" s="37"/>
      <c r="L34" s="38"/>
      <c r="M34" s="39"/>
      <c r="N34" s="96"/>
      <c r="O34" s="112"/>
      <c r="P34" s="38"/>
      <c r="Q34" s="40"/>
      <c r="R34" s="157"/>
      <c r="S34" s="158"/>
      <c r="T34" s="158"/>
      <c r="U34" s="158"/>
      <c r="V34" s="159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3"/>
        <v>0</v>
      </c>
      <c r="F35" s="33"/>
      <c r="G35" s="33"/>
      <c r="H35" s="34">
        <f>E35-G35-F35</f>
        <v>0</v>
      </c>
      <c r="I35" s="35"/>
      <c r="J35" s="36">
        <f t="shared" si="5"/>
        <v>-90</v>
      </c>
      <c r="K35" s="37"/>
      <c r="L35" s="38"/>
      <c r="M35" s="39"/>
      <c r="N35" s="96"/>
      <c r="O35" s="112"/>
      <c r="P35" s="38"/>
      <c r="Q35" s="40"/>
      <c r="R35" s="157"/>
      <c r="S35" s="158"/>
      <c r="T35" s="158"/>
      <c r="U35" s="158"/>
      <c r="V35" s="159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3"/>
        <v>0</v>
      </c>
      <c r="F36" s="33"/>
      <c r="G36" s="33"/>
      <c r="H36" s="34">
        <f t="shared" ref="H36:H42" si="7">E36-G36-F36</f>
        <v>0</v>
      </c>
      <c r="I36" s="35"/>
      <c r="J36" s="36">
        <f t="shared" si="5"/>
        <v>-90</v>
      </c>
      <c r="K36" s="37"/>
      <c r="L36" s="38"/>
      <c r="M36" s="39"/>
      <c r="N36" s="96"/>
      <c r="O36" s="112"/>
      <c r="P36" s="38"/>
      <c r="Q36" s="40"/>
      <c r="R36" s="157"/>
      <c r="S36" s="158"/>
      <c r="T36" s="158"/>
      <c r="U36" s="158"/>
      <c r="V36" s="159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3"/>
        <v>0</v>
      </c>
      <c r="F37" s="33"/>
      <c r="G37" s="33"/>
      <c r="H37" s="34">
        <f t="shared" si="7"/>
        <v>0</v>
      </c>
      <c r="I37" s="35"/>
      <c r="J37" s="36">
        <f t="shared" si="5"/>
        <v>-90</v>
      </c>
      <c r="K37" s="37"/>
      <c r="L37" s="38"/>
      <c r="M37" s="39"/>
      <c r="N37" s="96"/>
      <c r="O37" s="112"/>
      <c r="P37" s="38"/>
      <c r="Q37" s="40"/>
      <c r="R37" s="157"/>
      <c r="S37" s="158"/>
      <c r="T37" s="158"/>
      <c r="U37" s="158"/>
      <c r="V37" s="159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3"/>
        <v>0</v>
      </c>
      <c r="F38" s="33"/>
      <c r="G38" s="33"/>
      <c r="H38" s="34">
        <f t="shared" si="7"/>
        <v>0</v>
      </c>
      <c r="I38" s="35"/>
      <c r="J38" s="36">
        <f t="shared" si="5"/>
        <v>-90</v>
      </c>
      <c r="K38" s="37"/>
      <c r="L38" s="38"/>
      <c r="M38" s="39"/>
      <c r="N38" s="96"/>
      <c r="O38" s="112"/>
      <c r="P38" s="38"/>
      <c r="Q38" s="40"/>
      <c r="R38" s="157"/>
      <c r="S38" s="158"/>
      <c r="T38" s="158"/>
      <c r="U38" s="158"/>
      <c r="V38" s="159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3"/>
        <v>0</v>
      </c>
      <c r="F39" s="33"/>
      <c r="G39" s="33"/>
      <c r="H39" s="34">
        <f t="shared" si="7"/>
        <v>0</v>
      </c>
      <c r="I39" s="35"/>
      <c r="J39" s="36">
        <f t="shared" si="5"/>
        <v>-90</v>
      </c>
      <c r="K39" s="37"/>
      <c r="L39" s="38"/>
      <c r="M39" s="39"/>
      <c r="N39" s="96"/>
      <c r="O39" s="112"/>
      <c r="P39" s="38"/>
      <c r="Q39" s="40"/>
      <c r="R39" s="157"/>
      <c r="S39" s="158"/>
      <c r="T39" s="158"/>
      <c r="U39" s="158"/>
      <c r="V39" s="159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3"/>
        <v>0</v>
      </c>
      <c r="F40" s="33"/>
      <c r="G40" s="33"/>
      <c r="H40" s="34">
        <f t="shared" si="7"/>
        <v>0</v>
      </c>
      <c r="I40" s="35"/>
      <c r="J40" s="36">
        <f t="shared" si="5"/>
        <v>-90</v>
      </c>
      <c r="K40" s="37"/>
      <c r="L40" s="38"/>
      <c r="M40" s="39"/>
      <c r="N40" s="96"/>
      <c r="O40" s="112"/>
      <c r="P40" s="38"/>
      <c r="Q40" s="40"/>
      <c r="R40" s="157"/>
      <c r="S40" s="158"/>
      <c r="T40" s="158"/>
      <c r="U40" s="158"/>
      <c r="V40" s="159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3"/>
        <v>0</v>
      </c>
      <c r="F41" s="33"/>
      <c r="G41" s="33"/>
      <c r="H41" s="34">
        <f t="shared" si="7"/>
        <v>0</v>
      </c>
      <c r="I41" s="35"/>
      <c r="J41" s="36">
        <f t="shared" si="5"/>
        <v>-90</v>
      </c>
      <c r="K41" s="37"/>
      <c r="L41" s="38"/>
      <c r="M41" s="39"/>
      <c r="N41" s="96"/>
      <c r="O41" s="112"/>
      <c r="P41" s="38"/>
      <c r="Q41" s="40"/>
      <c r="R41" s="157"/>
      <c r="S41" s="158"/>
      <c r="T41" s="158"/>
      <c r="U41" s="158"/>
      <c r="V41" s="159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3"/>
        <v>0</v>
      </c>
      <c r="F42" s="33"/>
      <c r="G42" s="33"/>
      <c r="H42" s="34">
        <f t="shared" si="7"/>
        <v>0</v>
      </c>
      <c r="I42" s="35"/>
      <c r="J42" s="36">
        <f t="shared" si="5"/>
        <v>-90</v>
      </c>
      <c r="K42" s="37"/>
      <c r="L42" s="38"/>
      <c r="M42" s="39"/>
      <c r="N42" s="96"/>
      <c r="O42" s="112"/>
      <c r="P42" s="38"/>
      <c r="Q42" s="40"/>
      <c r="R42" s="157"/>
      <c r="S42" s="158"/>
      <c r="T42" s="158"/>
      <c r="U42" s="158"/>
      <c r="V42" s="159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3"/>
        <v>0</v>
      </c>
      <c r="F43" s="33"/>
      <c r="G43" s="33"/>
      <c r="H43" s="34">
        <f>E43-G43-F43</f>
        <v>0</v>
      </c>
      <c r="I43" s="35"/>
      <c r="J43" s="36">
        <f t="shared" si="5"/>
        <v>-90</v>
      </c>
      <c r="K43" s="37"/>
      <c r="L43" s="38"/>
      <c r="M43" s="39"/>
      <c r="N43" s="96"/>
      <c r="O43" s="112"/>
      <c r="P43" s="38"/>
      <c r="Q43" s="40"/>
      <c r="R43" s="157"/>
      <c r="S43" s="158"/>
      <c r="T43" s="158"/>
      <c r="U43" s="158"/>
      <c r="V43" s="159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3"/>
        <v>0</v>
      </c>
      <c r="F44" s="33"/>
      <c r="G44" s="33"/>
      <c r="H44" s="34">
        <f t="shared" ref="H44:H49" si="8">E44-G44-F44</f>
        <v>0</v>
      </c>
      <c r="I44" s="35"/>
      <c r="J44" s="36">
        <f t="shared" si="5"/>
        <v>-90</v>
      </c>
      <c r="K44" s="37"/>
      <c r="L44" s="38"/>
      <c r="M44" s="39"/>
      <c r="N44" s="96"/>
      <c r="O44" s="112"/>
      <c r="P44" s="38"/>
      <c r="Q44" s="40"/>
      <c r="R44" s="157"/>
      <c r="S44" s="158"/>
      <c r="T44" s="158"/>
      <c r="U44" s="158"/>
      <c r="V44" s="159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3"/>
        <v>0</v>
      </c>
      <c r="F45" s="33"/>
      <c r="G45" s="33"/>
      <c r="H45" s="34">
        <f t="shared" si="8"/>
        <v>0</v>
      </c>
      <c r="I45" s="35"/>
      <c r="J45" s="36">
        <f t="shared" si="5"/>
        <v>-90</v>
      </c>
      <c r="K45" s="37"/>
      <c r="L45" s="38"/>
      <c r="M45" s="39"/>
      <c r="N45" s="96"/>
      <c r="O45" s="112"/>
      <c r="P45" s="38"/>
      <c r="Q45" s="40"/>
      <c r="R45" s="157"/>
      <c r="S45" s="158"/>
      <c r="T45" s="158"/>
      <c r="U45" s="158"/>
      <c r="V45" s="159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3"/>
        <v>0</v>
      </c>
      <c r="F46" s="33"/>
      <c r="G46" s="33"/>
      <c r="H46" s="34">
        <f t="shared" si="8"/>
        <v>0</v>
      </c>
      <c r="I46" s="35"/>
      <c r="J46" s="36">
        <f t="shared" si="5"/>
        <v>-90</v>
      </c>
      <c r="K46" s="37"/>
      <c r="L46" s="38"/>
      <c r="M46" s="39"/>
      <c r="N46" s="96"/>
      <c r="O46" s="112"/>
      <c r="P46" s="38"/>
      <c r="Q46" s="40"/>
      <c r="R46" s="157"/>
      <c r="S46" s="158"/>
      <c r="T46" s="158"/>
      <c r="U46" s="158"/>
      <c r="V46" s="159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3"/>
        <v>0</v>
      </c>
      <c r="F47" s="33"/>
      <c r="G47" s="33"/>
      <c r="H47" s="34">
        <f t="shared" si="8"/>
        <v>0</v>
      </c>
      <c r="I47" s="35"/>
      <c r="J47" s="36">
        <f t="shared" si="5"/>
        <v>-90</v>
      </c>
      <c r="K47" s="37"/>
      <c r="L47" s="38"/>
      <c r="M47" s="39"/>
      <c r="N47" s="96"/>
      <c r="O47" s="112"/>
      <c r="P47" s="38"/>
      <c r="Q47" s="40"/>
      <c r="R47" s="157"/>
      <c r="S47" s="158"/>
      <c r="T47" s="158"/>
      <c r="U47" s="158"/>
      <c r="V47" s="159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3"/>
        <v>0</v>
      </c>
      <c r="F48" s="33"/>
      <c r="G48" s="33"/>
      <c r="H48" s="34">
        <f t="shared" si="8"/>
        <v>0</v>
      </c>
      <c r="I48" s="35"/>
      <c r="J48" s="36">
        <f t="shared" si="5"/>
        <v>-90</v>
      </c>
      <c r="K48" s="37"/>
      <c r="L48" s="38"/>
      <c r="M48" s="39"/>
      <c r="N48" s="96"/>
      <c r="O48" s="112"/>
      <c r="P48" s="38"/>
      <c r="Q48" s="40"/>
      <c r="R48" s="157"/>
      <c r="S48" s="158"/>
      <c r="T48" s="158"/>
      <c r="U48" s="158"/>
      <c r="V48" s="159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3"/>
        <v>0</v>
      </c>
      <c r="F49" s="33"/>
      <c r="G49" s="33"/>
      <c r="H49" s="34">
        <f t="shared" si="8"/>
        <v>0</v>
      </c>
      <c r="I49" s="35"/>
      <c r="J49" s="36">
        <f t="shared" si="5"/>
        <v>-90</v>
      </c>
      <c r="K49" s="37"/>
      <c r="L49" s="38"/>
      <c r="M49" s="39"/>
      <c r="N49" s="96"/>
      <c r="O49" s="112"/>
      <c r="P49" s="38"/>
      <c r="Q49" s="40"/>
      <c r="R49" s="157"/>
      <c r="S49" s="158"/>
      <c r="T49" s="158"/>
      <c r="U49" s="158"/>
      <c r="V49" s="159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3"/>
        <v>0</v>
      </c>
      <c r="F50" s="33"/>
      <c r="G50" s="33"/>
      <c r="H50" s="34">
        <f>E50-G50-F50</f>
        <v>0</v>
      </c>
      <c r="I50" s="35"/>
      <c r="J50" s="36">
        <f t="shared" si="5"/>
        <v>-90</v>
      </c>
      <c r="K50" s="37"/>
      <c r="L50" s="38"/>
      <c r="M50" s="39"/>
      <c r="N50" s="96"/>
      <c r="O50" s="112"/>
      <c r="P50" s="38"/>
      <c r="Q50" s="40"/>
      <c r="R50" s="157"/>
      <c r="S50" s="158"/>
      <c r="T50" s="158"/>
      <c r="U50" s="158"/>
      <c r="V50" s="159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3"/>
        <v>0</v>
      </c>
      <c r="F51" s="33"/>
      <c r="G51" s="33"/>
      <c r="H51" s="34">
        <f t="shared" ref="H51:H57" si="9">E51-G51-F51</f>
        <v>0</v>
      </c>
      <c r="I51" s="35"/>
      <c r="J51" s="36">
        <f t="shared" si="5"/>
        <v>-90</v>
      </c>
      <c r="K51" s="37"/>
      <c r="L51" s="38"/>
      <c r="M51" s="39"/>
      <c r="N51" s="96"/>
      <c r="O51" s="112"/>
      <c r="P51" s="38"/>
      <c r="Q51" s="40"/>
      <c r="R51" s="157"/>
      <c r="S51" s="158"/>
      <c r="T51" s="158"/>
      <c r="U51" s="158"/>
      <c r="V51" s="159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3"/>
        <v>0</v>
      </c>
      <c r="F52" s="33"/>
      <c r="G52" s="33"/>
      <c r="H52" s="34">
        <f t="shared" si="9"/>
        <v>0</v>
      </c>
      <c r="I52" s="35"/>
      <c r="J52" s="36">
        <f t="shared" si="5"/>
        <v>-90</v>
      </c>
      <c r="K52" s="37"/>
      <c r="L52" s="38"/>
      <c r="M52" s="39"/>
      <c r="N52" s="96"/>
      <c r="O52" s="112"/>
      <c r="P52" s="38"/>
      <c r="Q52" s="40"/>
      <c r="R52" s="157"/>
      <c r="S52" s="158"/>
      <c r="T52" s="158"/>
      <c r="U52" s="158"/>
      <c r="V52" s="159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3"/>
        <v>0</v>
      </c>
      <c r="F53" s="33"/>
      <c r="G53" s="33"/>
      <c r="H53" s="34">
        <f t="shared" si="9"/>
        <v>0</v>
      </c>
      <c r="I53" s="35"/>
      <c r="J53" s="36">
        <f t="shared" si="5"/>
        <v>-90</v>
      </c>
      <c r="K53" s="37"/>
      <c r="L53" s="38"/>
      <c r="M53" s="39"/>
      <c r="N53" s="96"/>
      <c r="O53" s="112"/>
      <c r="P53" s="38"/>
      <c r="Q53" s="40"/>
      <c r="R53" s="157"/>
      <c r="S53" s="158"/>
      <c r="T53" s="158"/>
      <c r="U53" s="158"/>
      <c r="V53" s="159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3"/>
        <v>0</v>
      </c>
      <c r="F54" s="33"/>
      <c r="G54" s="33"/>
      <c r="H54" s="34">
        <f t="shared" si="9"/>
        <v>0</v>
      </c>
      <c r="I54" s="35"/>
      <c r="J54" s="36">
        <f t="shared" si="5"/>
        <v>-90</v>
      </c>
      <c r="K54" s="37"/>
      <c r="L54" s="38"/>
      <c r="M54" s="39"/>
      <c r="N54" s="96"/>
      <c r="O54" s="112"/>
      <c r="P54" s="38"/>
      <c r="Q54" s="40"/>
      <c r="R54" s="157"/>
      <c r="S54" s="158"/>
      <c r="T54" s="158"/>
      <c r="U54" s="158"/>
      <c r="V54" s="159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3"/>
        <v>0</v>
      </c>
      <c r="F55" s="33"/>
      <c r="G55" s="33"/>
      <c r="H55" s="34">
        <f t="shared" si="9"/>
        <v>0</v>
      </c>
      <c r="I55" s="35"/>
      <c r="J55" s="36">
        <f t="shared" si="5"/>
        <v>-90</v>
      </c>
      <c r="K55" s="37"/>
      <c r="L55" s="38"/>
      <c r="M55" s="39"/>
      <c r="N55" s="96"/>
      <c r="O55" s="112"/>
      <c r="P55" s="38"/>
      <c r="Q55" s="40"/>
      <c r="R55" s="157"/>
      <c r="S55" s="158"/>
      <c r="T55" s="158"/>
      <c r="U55" s="158"/>
      <c r="V55" s="159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3"/>
        <v>0</v>
      </c>
      <c r="F56" s="33"/>
      <c r="G56" s="33"/>
      <c r="H56" s="34">
        <f t="shared" si="9"/>
        <v>0</v>
      </c>
      <c r="I56" s="35"/>
      <c r="J56" s="36">
        <f t="shared" si="5"/>
        <v>-90</v>
      </c>
      <c r="K56" s="37"/>
      <c r="L56" s="38"/>
      <c r="M56" s="39"/>
      <c r="N56" s="96"/>
      <c r="O56" s="112"/>
      <c r="P56" s="38"/>
      <c r="Q56" s="40"/>
      <c r="R56" s="157"/>
      <c r="S56" s="158"/>
      <c r="T56" s="158"/>
      <c r="U56" s="158"/>
      <c r="V56" s="159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3"/>
        <v>0</v>
      </c>
      <c r="F57" s="33"/>
      <c r="G57" s="33"/>
      <c r="H57" s="34">
        <f t="shared" si="9"/>
        <v>0</v>
      </c>
      <c r="I57" s="35"/>
      <c r="J57" s="36">
        <f t="shared" si="5"/>
        <v>-90</v>
      </c>
      <c r="K57" s="37"/>
      <c r="L57" s="38"/>
      <c r="M57" s="39"/>
      <c r="N57" s="96"/>
      <c r="O57" s="112"/>
      <c r="P57" s="38"/>
      <c r="Q57" s="40"/>
      <c r="R57" s="157"/>
      <c r="S57" s="158"/>
      <c r="T57" s="158"/>
      <c r="U57" s="158"/>
      <c r="V57" s="159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5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60"/>
      <c r="S58" s="161"/>
      <c r="T58" s="161"/>
      <c r="U58" s="161"/>
      <c r="V58" s="162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63"/>
      <c r="S59" s="164"/>
      <c r="T59" s="164"/>
      <c r="U59" s="164"/>
      <c r="V59" s="165"/>
      <c r="W59" s="119"/>
      <c r="X59" s="119"/>
      <c r="Y59" s="119"/>
    </row>
    <row r="60" spans="1:26" s="66" customFormat="1" ht="30.75" customHeight="1">
      <c r="B60" s="67"/>
      <c r="D60" s="68"/>
      <c r="E60" s="69">
        <f>SUM(E2:E59)</f>
        <v>150</v>
      </c>
      <c r="F60" s="70">
        <f>SUM(F2:F59)</f>
        <v>13</v>
      </c>
      <c r="G60" s="70">
        <f>SUM(G2:G59)</f>
        <v>11</v>
      </c>
      <c r="H60" s="71">
        <f>E60-F60-G60</f>
        <v>126</v>
      </c>
      <c r="I60" s="72">
        <f>SUM(I2:I59)</f>
        <v>136</v>
      </c>
      <c r="J60" s="73" t="e">
        <f t="shared" ref="J60:Q60" si="10">SUM(J2:J59)</f>
        <v>#VALUE!</v>
      </c>
      <c r="K60" s="74">
        <f>SUM(K2:K59)</f>
        <v>62</v>
      </c>
      <c r="L60" s="75">
        <f>SUM(L2:L59)</f>
        <v>15</v>
      </c>
      <c r="M60" s="76">
        <f t="shared" si="10"/>
        <v>15</v>
      </c>
      <c r="N60" s="99">
        <f t="shared" si="10"/>
        <v>42</v>
      </c>
      <c r="O60" s="110">
        <f>SUM(O2:O59)</f>
        <v>7</v>
      </c>
      <c r="P60" s="104">
        <f t="shared" si="10"/>
        <v>0</v>
      </c>
      <c r="Q60" s="76">
        <f t="shared" si="10"/>
        <v>1</v>
      </c>
      <c r="R60" s="77">
        <f>SUM(L60:Q60)</f>
        <v>80</v>
      </c>
      <c r="S60" s="166" t="s">
        <v>19</v>
      </c>
      <c r="T60" s="167"/>
      <c r="U60" s="167"/>
      <c r="V60" s="168"/>
      <c r="W60" s="118">
        <v>1</v>
      </c>
      <c r="X60" s="118">
        <f>SUM(X2:X59)</f>
        <v>0</v>
      </c>
      <c r="Y60" s="118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54"/>
      <c r="T61" s="155"/>
      <c r="U61" s="155"/>
      <c r="V61" s="156"/>
    </row>
    <row r="62" spans="1:26" s="80" customFormat="1">
      <c r="A62"/>
      <c r="B62" s="1"/>
      <c r="I62" s="90">
        <f>I60+G60</f>
        <v>147</v>
      </c>
      <c r="J62" s="66"/>
      <c r="K62" s="91"/>
      <c r="M62" s="80">
        <f>L60+M60</f>
        <v>30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S60:V60"/>
    <mergeCell ref="R55:V55"/>
    <mergeCell ref="R56:V56"/>
    <mergeCell ref="R57:V57"/>
    <mergeCell ref="R58:V58"/>
    <mergeCell ref="R59:V59"/>
  </mergeCells>
  <conditionalFormatting sqref="J1:J61">
    <cfRule type="cellIs" dxfId="51" priority="1" stopIfTrue="1" operator="equal">
      <formula>-90</formula>
    </cfRule>
  </conditionalFormatting>
  <conditionalFormatting sqref="J3:J58">
    <cfRule type="cellIs" dxfId="50" priority="2" operator="equal">
      <formula>0</formula>
    </cfRule>
    <cfRule type="cellIs" dxfId="49" priority="3" operator="lessThan">
      <formula>0</formula>
    </cfRule>
    <cfRule type="cellIs" dxfId="4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theme="0" tint="-0.249977111117893"/>
    <pageSetUpPr fitToPage="1"/>
  </sheetPr>
  <dimension ref="A1:Z63"/>
  <sheetViews>
    <sheetView topLeftCell="A4" workbookViewId="0">
      <selection activeCell="A3" sqref="A3:XFD19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3">
        <v>45364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8" t="s">
        <v>14</v>
      </c>
      <c r="S1" s="179"/>
      <c r="T1" s="179"/>
      <c r="U1" s="179"/>
      <c r="V1" s="180"/>
      <c r="W1" s="117" t="s">
        <v>15</v>
      </c>
      <c r="X1" s="117" t="s">
        <v>16</v>
      </c>
      <c r="Y1" s="117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1"/>
      <c r="S2" s="182"/>
      <c r="T2" s="182"/>
      <c r="U2" s="182"/>
      <c r="V2" s="183"/>
      <c r="W2" s="119"/>
      <c r="X2" s="119"/>
      <c r="Y2" s="119"/>
    </row>
    <row r="3" spans="1:25" s="42" customFormat="1" ht="26.25" customHeight="1">
      <c r="A3" s="124">
        <v>0.41666666666666669</v>
      </c>
      <c r="B3" s="125" t="s">
        <v>133</v>
      </c>
      <c r="C3" s="45" t="s">
        <v>18</v>
      </c>
      <c r="D3" s="46" t="s">
        <v>18</v>
      </c>
      <c r="E3" s="32" t="s">
        <v>18</v>
      </c>
      <c r="F3" s="47" t="s">
        <v>18</v>
      </c>
      <c r="G3" s="48" t="s">
        <v>18</v>
      </c>
      <c r="H3" s="34" t="s">
        <v>18</v>
      </c>
      <c r="I3" s="49" t="s">
        <v>18</v>
      </c>
      <c r="J3" s="36" t="e">
        <f>IF(ISBLANK(I3),-90,(-((I3)-SUM(L3:Q3,K3))))</f>
        <v>#VALUE!</v>
      </c>
      <c r="K3" s="50" t="s">
        <v>18</v>
      </c>
      <c r="L3" s="51" t="s">
        <v>18</v>
      </c>
      <c r="M3" s="52" t="s">
        <v>18</v>
      </c>
      <c r="N3" s="97" t="s">
        <v>18</v>
      </c>
      <c r="O3" s="108" t="s">
        <v>18</v>
      </c>
      <c r="P3" s="51" t="s">
        <v>18</v>
      </c>
      <c r="Q3" s="53" t="s">
        <v>18</v>
      </c>
      <c r="R3" s="200" t="s">
        <v>134</v>
      </c>
      <c r="S3" s="201"/>
      <c r="T3" s="201"/>
      <c r="U3" s="201"/>
      <c r="V3" s="233"/>
      <c r="W3" s="48">
        <v>45</v>
      </c>
      <c r="X3" s="48" t="s">
        <v>18</v>
      </c>
      <c r="Y3" s="48" t="s">
        <v>18</v>
      </c>
    </row>
    <row r="4" spans="1:25" s="42" customFormat="1" ht="26.25" customHeight="1">
      <c r="A4" s="28">
        <v>0.41666666666666669</v>
      </c>
      <c r="B4" s="139" t="s">
        <v>109</v>
      </c>
      <c r="C4" s="30">
        <v>3164</v>
      </c>
      <c r="D4" s="31">
        <v>3172</v>
      </c>
      <c r="E4" s="32">
        <f t="shared" ref="E4:E18" si="0">IF(ISBLANK(D4),0,(D4-C4+1))</f>
        <v>9</v>
      </c>
      <c r="F4" s="33">
        <v>1</v>
      </c>
      <c r="G4" s="33">
        <v>3</v>
      </c>
      <c r="H4" s="34">
        <f t="shared" ref="H4:H18" si="1">E4-G4-F4</f>
        <v>5</v>
      </c>
      <c r="I4" s="127">
        <f>5+3</f>
        <v>8</v>
      </c>
      <c r="J4" s="36">
        <f t="shared" ref="J4:J19" si="2">IF(ISBLANK(I4),-90,(-((I4)-SUM(L4:Q4,K4))))</f>
        <v>0</v>
      </c>
      <c r="K4" s="137">
        <v>1</v>
      </c>
      <c r="L4" s="138">
        <v>7</v>
      </c>
      <c r="M4" s="39">
        <v>0</v>
      </c>
      <c r="N4" s="96">
        <v>0</v>
      </c>
      <c r="O4" s="112">
        <v>0</v>
      </c>
      <c r="P4" s="38"/>
      <c r="Q4" s="40"/>
      <c r="R4" s="175" t="s">
        <v>135</v>
      </c>
      <c r="S4" s="176"/>
      <c r="T4" s="176"/>
      <c r="U4" s="176"/>
      <c r="V4" s="177"/>
      <c r="W4" s="39" t="s">
        <v>18</v>
      </c>
      <c r="X4" s="39"/>
      <c r="Y4" s="39"/>
    </row>
    <row r="5" spans="1:25" s="42" customFormat="1" ht="26.25" customHeight="1">
      <c r="A5" s="28">
        <v>0.4375</v>
      </c>
      <c r="B5" s="126" t="s">
        <v>47</v>
      </c>
      <c r="C5" s="30">
        <v>3173</v>
      </c>
      <c r="D5" s="31">
        <v>3186</v>
      </c>
      <c r="E5" s="32">
        <f t="shared" si="0"/>
        <v>14</v>
      </c>
      <c r="F5" s="33">
        <v>0</v>
      </c>
      <c r="G5" s="33">
        <v>2</v>
      </c>
      <c r="H5" s="34">
        <f t="shared" si="1"/>
        <v>12</v>
      </c>
      <c r="I5" s="127">
        <f>12+2</f>
        <v>14</v>
      </c>
      <c r="J5" s="36">
        <f t="shared" si="2"/>
        <v>0</v>
      </c>
      <c r="K5" s="128">
        <v>6</v>
      </c>
      <c r="L5" s="38">
        <v>0</v>
      </c>
      <c r="M5" s="39">
        <v>0</v>
      </c>
      <c r="N5" s="96">
        <v>5</v>
      </c>
      <c r="O5" s="112">
        <v>2</v>
      </c>
      <c r="P5" s="38"/>
      <c r="Q5" s="135">
        <v>1</v>
      </c>
      <c r="R5" s="212" t="s">
        <v>136</v>
      </c>
      <c r="S5" s="213"/>
      <c r="T5" s="213"/>
      <c r="U5" s="213"/>
      <c r="V5" s="240"/>
      <c r="W5" s="39" t="s">
        <v>18</v>
      </c>
      <c r="X5" s="39"/>
      <c r="Y5" s="39"/>
    </row>
    <row r="6" spans="1:25" s="42" customFormat="1" ht="26.25" customHeight="1">
      <c r="A6" s="28">
        <v>0.45833333333333331</v>
      </c>
      <c r="B6" s="126" t="s">
        <v>137</v>
      </c>
      <c r="C6" s="30">
        <v>3187</v>
      </c>
      <c r="D6" s="31">
        <v>3192</v>
      </c>
      <c r="E6" s="32">
        <f t="shared" si="0"/>
        <v>6</v>
      </c>
      <c r="F6" s="33">
        <v>0</v>
      </c>
      <c r="G6" s="33">
        <v>0</v>
      </c>
      <c r="H6" s="34">
        <f t="shared" si="1"/>
        <v>6</v>
      </c>
      <c r="I6" s="127">
        <f>6+0</f>
        <v>6</v>
      </c>
      <c r="J6" s="36">
        <f t="shared" si="2"/>
        <v>1</v>
      </c>
      <c r="K6" s="128">
        <v>5</v>
      </c>
      <c r="L6" s="38">
        <v>0</v>
      </c>
      <c r="M6" s="39">
        <v>2</v>
      </c>
      <c r="N6" s="96">
        <v>0</v>
      </c>
      <c r="O6" s="112">
        <v>0</v>
      </c>
      <c r="P6" s="38"/>
      <c r="Q6" s="40"/>
      <c r="R6" s="175" t="s">
        <v>138</v>
      </c>
      <c r="S6" s="176"/>
      <c r="T6" s="176"/>
      <c r="U6" s="176"/>
      <c r="V6" s="177"/>
      <c r="W6" s="39" t="s">
        <v>18</v>
      </c>
      <c r="X6" s="39"/>
      <c r="Y6" s="39"/>
    </row>
    <row r="7" spans="1:25" s="42" customFormat="1" ht="26.25" customHeight="1">
      <c r="A7" s="28">
        <v>0.47916666666666669</v>
      </c>
      <c r="B7" s="126" t="s">
        <v>46</v>
      </c>
      <c r="C7" s="30">
        <v>3193</v>
      </c>
      <c r="D7" s="31">
        <v>3206</v>
      </c>
      <c r="E7" s="32">
        <f t="shared" si="0"/>
        <v>14</v>
      </c>
      <c r="F7" s="33">
        <v>0</v>
      </c>
      <c r="G7" s="33">
        <v>2</v>
      </c>
      <c r="H7" s="34">
        <f t="shared" si="1"/>
        <v>12</v>
      </c>
      <c r="I7" s="127">
        <f>12+2</f>
        <v>14</v>
      </c>
      <c r="J7" s="36">
        <f t="shared" si="2"/>
        <v>1</v>
      </c>
      <c r="K7" s="128">
        <v>10</v>
      </c>
      <c r="L7" s="38">
        <v>0</v>
      </c>
      <c r="M7" s="39">
        <v>0</v>
      </c>
      <c r="N7" s="96">
        <v>4</v>
      </c>
      <c r="O7" s="112">
        <v>1</v>
      </c>
      <c r="P7" s="38"/>
      <c r="Q7" s="40"/>
      <c r="R7" s="175" t="s">
        <v>138</v>
      </c>
      <c r="S7" s="176"/>
      <c r="T7" s="176"/>
      <c r="U7" s="176"/>
      <c r="V7" s="177"/>
      <c r="W7" s="39" t="s">
        <v>18</v>
      </c>
      <c r="X7" s="39"/>
      <c r="Y7" s="39"/>
    </row>
    <row r="8" spans="1:25" s="42" customFormat="1" ht="26.25" customHeight="1">
      <c r="A8" s="28">
        <v>0.5</v>
      </c>
      <c r="B8" s="126" t="s">
        <v>109</v>
      </c>
      <c r="C8" s="30">
        <v>3207</v>
      </c>
      <c r="D8" s="31">
        <v>3210</v>
      </c>
      <c r="E8" s="32">
        <f t="shared" si="0"/>
        <v>4</v>
      </c>
      <c r="F8" s="33">
        <v>0</v>
      </c>
      <c r="G8" s="33">
        <v>0</v>
      </c>
      <c r="H8" s="34">
        <f t="shared" si="1"/>
        <v>4</v>
      </c>
      <c r="I8" s="127">
        <f>4+0</f>
        <v>4</v>
      </c>
      <c r="J8" s="36">
        <f t="shared" si="2"/>
        <v>0</v>
      </c>
      <c r="K8" s="128">
        <v>3</v>
      </c>
      <c r="L8" s="38">
        <v>0</v>
      </c>
      <c r="M8" s="39">
        <v>1</v>
      </c>
      <c r="N8" s="96">
        <v>0</v>
      </c>
      <c r="O8" s="112">
        <v>0</v>
      </c>
      <c r="P8" s="38"/>
      <c r="Q8" s="40"/>
      <c r="R8" s="169"/>
      <c r="S8" s="170"/>
      <c r="T8" s="170"/>
      <c r="U8" s="170"/>
      <c r="V8" s="171"/>
      <c r="W8" s="39" t="s">
        <v>18</v>
      </c>
      <c r="X8" s="39"/>
      <c r="Y8" s="39"/>
    </row>
    <row r="9" spans="1:25" s="42" customFormat="1" ht="26.25" customHeight="1">
      <c r="A9" s="28">
        <v>0.52083333333333337</v>
      </c>
      <c r="B9" s="126" t="s">
        <v>47</v>
      </c>
      <c r="C9" s="30">
        <v>3211</v>
      </c>
      <c r="D9" s="31">
        <v>3224</v>
      </c>
      <c r="E9" s="32">
        <f t="shared" si="0"/>
        <v>14</v>
      </c>
      <c r="F9" s="33">
        <v>0</v>
      </c>
      <c r="G9" s="33">
        <v>0</v>
      </c>
      <c r="H9" s="34">
        <f t="shared" si="1"/>
        <v>14</v>
      </c>
      <c r="I9" s="127">
        <f>14+0</f>
        <v>14</v>
      </c>
      <c r="J9" s="36">
        <f t="shared" si="2"/>
        <v>1</v>
      </c>
      <c r="K9" s="128">
        <v>9</v>
      </c>
      <c r="L9" s="38">
        <v>0</v>
      </c>
      <c r="M9" s="39">
        <v>3</v>
      </c>
      <c r="N9" s="96">
        <v>3</v>
      </c>
      <c r="O9" s="112">
        <v>0</v>
      </c>
      <c r="P9" s="38"/>
      <c r="Q9" s="40"/>
      <c r="R9" s="175" t="s">
        <v>139</v>
      </c>
      <c r="S9" s="176"/>
      <c r="T9" s="176"/>
      <c r="U9" s="176"/>
      <c r="V9" s="177"/>
      <c r="W9" s="39" t="s">
        <v>18</v>
      </c>
      <c r="X9" s="39"/>
      <c r="Y9" s="39"/>
    </row>
    <row r="10" spans="1:25" s="42" customFormat="1" ht="26.25" customHeight="1">
      <c r="A10" s="28">
        <v>4.1666666666666664E-2</v>
      </c>
      <c r="B10" s="139" t="s">
        <v>137</v>
      </c>
      <c r="C10" s="30">
        <v>3225</v>
      </c>
      <c r="D10" s="31">
        <v>3228</v>
      </c>
      <c r="E10" s="32">
        <f t="shared" si="0"/>
        <v>4</v>
      </c>
      <c r="F10" s="33">
        <v>0</v>
      </c>
      <c r="G10" s="33">
        <v>0</v>
      </c>
      <c r="H10" s="34">
        <f t="shared" si="1"/>
        <v>4</v>
      </c>
      <c r="I10" s="127">
        <f>4+0</f>
        <v>4</v>
      </c>
      <c r="J10" s="36">
        <f t="shared" si="2"/>
        <v>0</v>
      </c>
      <c r="K10" s="137">
        <v>0</v>
      </c>
      <c r="L10" s="138">
        <v>4</v>
      </c>
      <c r="M10" s="39">
        <v>0</v>
      </c>
      <c r="N10" s="96">
        <v>0</v>
      </c>
      <c r="O10" s="112">
        <v>0</v>
      </c>
      <c r="P10" s="38"/>
      <c r="Q10" s="40"/>
      <c r="R10" s="169"/>
      <c r="S10" s="170"/>
      <c r="T10" s="170"/>
      <c r="U10" s="170"/>
      <c r="V10" s="171"/>
      <c r="W10" s="39" t="s">
        <v>18</v>
      </c>
      <c r="X10" s="39"/>
      <c r="Y10" s="39"/>
    </row>
    <row r="11" spans="1:25" s="42" customFormat="1" ht="26.25" customHeight="1">
      <c r="A11" s="28">
        <v>6.25E-2</v>
      </c>
      <c r="B11" s="126" t="s">
        <v>50</v>
      </c>
      <c r="C11" s="30">
        <v>3229</v>
      </c>
      <c r="D11" s="31">
        <v>3242</v>
      </c>
      <c r="E11" s="32">
        <f t="shared" si="0"/>
        <v>14</v>
      </c>
      <c r="F11" s="33">
        <v>0</v>
      </c>
      <c r="G11" s="33">
        <v>1</v>
      </c>
      <c r="H11" s="34">
        <f t="shared" si="1"/>
        <v>13</v>
      </c>
      <c r="I11" s="127">
        <f>13+1</f>
        <v>14</v>
      </c>
      <c r="J11" s="36">
        <f t="shared" si="2"/>
        <v>0</v>
      </c>
      <c r="K11" s="128">
        <v>6</v>
      </c>
      <c r="L11" s="38">
        <v>0</v>
      </c>
      <c r="M11" s="39">
        <v>1</v>
      </c>
      <c r="N11" s="96">
        <v>6</v>
      </c>
      <c r="O11" s="112">
        <v>1</v>
      </c>
      <c r="P11" s="38"/>
      <c r="Q11" s="40"/>
      <c r="R11" s="234" t="s">
        <v>140</v>
      </c>
      <c r="S11" s="235"/>
      <c r="T11" s="235"/>
      <c r="U11" s="235"/>
      <c r="V11" s="236"/>
      <c r="W11" s="39" t="s">
        <v>18</v>
      </c>
      <c r="X11" s="39"/>
      <c r="Y11" s="39"/>
    </row>
    <row r="12" spans="1:25" s="42" customFormat="1" ht="26.25" customHeight="1">
      <c r="A12" s="28">
        <v>8.3333333333333329E-2</v>
      </c>
      <c r="B12" s="126" t="s">
        <v>46</v>
      </c>
      <c r="C12" s="30">
        <v>3243</v>
      </c>
      <c r="D12" s="31">
        <v>3248</v>
      </c>
      <c r="E12" s="32">
        <f t="shared" si="0"/>
        <v>6</v>
      </c>
      <c r="F12" s="33">
        <v>0</v>
      </c>
      <c r="G12" s="33">
        <v>1</v>
      </c>
      <c r="H12" s="34">
        <f t="shared" si="1"/>
        <v>5</v>
      </c>
      <c r="I12" s="127">
        <f>5+1</f>
        <v>6</v>
      </c>
      <c r="J12" s="36">
        <f t="shared" si="2"/>
        <v>1</v>
      </c>
      <c r="K12" s="128">
        <v>4</v>
      </c>
      <c r="L12" s="38">
        <v>0</v>
      </c>
      <c r="M12" s="39">
        <v>0</v>
      </c>
      <c r="N12" s="96">
        <v>2</v>
      </c>
      <c r="O12" s="112">
        <v>1</v>
      </c>
      <c r="P12" s="38"/>
      <c r="Q12" s="40"/>
      <c r="R12" s="175" t="s">
        <v>141</v>
      </c>
      <c r="S12" s="176"/>
      <c r="T12" s="176"/>
      <c r="U12" s="176"/>
      <c r="V12" s="177"/>
      <c r="W12" s="39" t="s">
        <v>18</v>
      </c>
      <c r="X12" s="39"/>
      <c r="Y12" s="39"/>
    </row>
    <row r="13" spans="1:25" s="42" customFormat="1" ht="26.25" customHeight="1">
      <c r="A13" s="28">
        <v>0.10416666666666667</v>
      </c>
      <c r="B13" s="126" t="s">
        <v>129</v>
      </c>
      <c r="C13" s="30">
        <v>3249</v>
      </c>
      <c r="D13" s="31">
        <v>3260</v>
      </c>
      <c r="E13" s="32">
        <f t="shared" si="0"/>
        <v>12</v>
      </c>
      <c r="F13" s="33">
        <v>1</v>
      </c>
      <c r="G13" s="33">
        <v>4</v>
      </c>
      <c r="H13" s="34">
        <f t="shared" si="1"/>
        <v>7</v>
      </c>
      <c r="I13" s="127">
        <f>7+4</f>
        <v>11</v>
      </c>
      <c r="J13" s="36">
        <f t="shared" si="2"/>
        <v>0</v>
      </c>
      <c r="K13" s="128">
        <v>7</v>
      </c>
      <c r="L13" s="38">
        <v>0</v>
      </c>
      <c r="M13" s="39">
        <v>0</v>
      </c>
      <c r="N13" s="96">
        <v>3</v>
      </c>
      <c r="O13" s="112">
        <v>1</v>
      </c>
      <c r="P13" s="38"/>
      <c r="Q13" s="40"/>
      <c r="R13" s="237" t="s">
        <v>142</v>
      </c>
      <c r="S13" s="238"/>
      <c r="T13" s="238"/>
      <c r="U13" s="238"/>
      <c r="V13" s="239"/>
      <c r="W13" s="39" t="s">
        <v>18</v>
      </c>
      <c r="X13" s="39"/>
      <c r="Y13" s="39"/>
    </row>
    <row r="14" spans="1:25" s="42" customFormat="1" ht="26.25" customHeight="1">
      <c r="A14" s="28">
        <v>0.125</v>
      </c>
      <c r="B14" s="126" t="s">
        <v>47</v>
      </c>
      <c r="C14" s="30">
        <v>3261</v>
      </c>
      <c r="D14" s="31">
        <v>3275</v>
      </c>
      <c r="E14" s="32">
        <f t="shared" si="0"/>
        <v>15</v>
      </c>
      <c r="F14" s="33">
        <v>1</v>
      </c>
      <c r="G14" s="33">
        <v>1</v>
      </c>
      <c r="H14" s="34">
        <f t="shared" si="1"/>
        <v>13</v>
      </c>
      <c r="I14" s="127">
        <f>13+1</f>
        <v>14</v>
      </c>
      <c r="J14" s="36">
        <f t="shared" si="2"/>
        <v>0</v>
      </c>
      <c r="K14" s="128">
        <v>6</v>
      </c>
      <c r="L14" s="38">
        <v>0</v>
      </c>
      <c r="M14" s="39">
        <v>3</v>
      </c>
      <c r="N14" s="96">
        <v>4</v>
      </c>
      <c r="O14" s="112">
        <v>1</v>
      </c>
      <c r="P14" s="38"/>
      <c r="Q14" s="40"/>
      <c r="R14" s="237" t="s">
        <v>143</v>
      </c>
      <c r="S14" s="238"/>
      <c r="T14" s="238"/>
      <c r="U14" s="238"/>
      <c r="V14" s="239"/>
      <c r="W14" s="39" t="s">
        <v>18</v>
      </c>
      <c r="X14" s="39"/>
      <c r="Y14" s="39"/>
    </row>
    <row r="15" spans="1:25" s="42" customFormat="1" ht="26.25" customHeight="1">
      <c r="A15" s="28">
        <v>0.14583333333333334</v>
      </c>
      <c r="B15" s="126" t="s">
        <v>50</v>
      </c>
      <c r="C15" s="30">
        <v>3276</v>
      </c>
      <c r="D15" s="31">
        <v>3287</v>
      </c>
      <c r="E15" s="32">
        <f t="shared" si="0"/>
        <v>12</v>
      </c>
      <c r="F15" s="33">
        <v>1</v>
      </c>
      <c r="G15" s="33">
        <v>3</v>
      </c>
      <c r="H15" s="34">
        <f t="shared" si="1"/>
        <v>8</v>
      </c>
      <c r="I15" s="127">
        <f>8+3</f>
        <v>11</v>
      </c>
      <c r="J15" s="36">
        <f t="shared" si="2"/>
        <v>0</v>
      </c>
      <c r="K15" s="128">
        <v>6</v>
      </c>
      <c r="L15" s="38">
        <v>0</v>
      </c>
      <c r="M15" s="39">
        <v>1</v>
      </c>
      <c r="N15" s="96">
        <v>2</v>
      </c>
      <c r="O15" s="112">
        <v>2</v>
      </c>
      <c r="P15" s="38"/>
      <c r="Q15" s="40"/>
      <c r="R15" s="237" t="s">
        <v>144</v>
      </c>
      <c r="S15" s="238"/>
      <c r="T15" s="238"/>
      <c r="U15" s="238"/>
      <c r="V15" s="239"/>
      <c r="W15" s="39" t="s">
        <v>18</v>
      </c>
      <c r="X15" s="39"/>
      <c r="Y15" s="39"/>
    </row>
    <row r="16" spans="1:25" s="42" customFormat="1" ht="26.25" customHeight="1">
      <c r="A16" s="28">
        <v>0.16666666666666666</v>
      </c>
      <c r="B16" s="126" t="s">
        <v>49</v>
      </c>
      <c r="C16" s="30">
        <v>3288</v>
      </c>
      <c r="D16" s="31">
        <v>3295</v>
      </c>
      <c r="E16" s="32">
        <f t="shared" si="0"/>
        <v>8</v>
      </c>
      <c r="F16" s="33">
        <v>0</v>
      </c>
      <c r="G16" s="33">
        <v>1</v>
      </c>
      <c r="H16" s="34">
        <f t="shared" si="1"/>
        <v>7</v>
      </c>
      <c r="I16" s="127">
        <f>7+1</f>
        <v>8</v>
      </c>
      <c r="J16" s="36">
        <f t="shared" si="2"/>
        <v>0</v>
      </c>
      <c r="K16" s="128">
        <v>1</v>
      </c>
      <c r="L16" s="38">
        <v>0</v>
      </c>
      <c r="M16" s="39">
        <v>2</v>
      </c>
      <c r="N16" s="96">
        <v>4</v>
      </c>
      <c r="O16" s="112">
        <v>1</v>
      </c>
      <c r="P16" s="38"/>
      <c r="Q16" s="40"/>
      <c r="R16" s="169"/>
      <c r="S16" s="170"/>
      <c r="T16" s="170"/>
      <c r="U16" s="170"/>
      <c r="V16" s="171"/>
      <c r="W16" s="39" t="s">
        <v>18</v>
      </c>
      <c r="X16" s="39"/>
      <c r="Y16" s="39"/>
    </row>
    <row r="17" spans="1:25" s="42" customFormat="1" ht="26.25" customHeight="1">
      <c r="A17" s="124">
        <v>0.16666666666666666</v>
      </c>
      <c r="B17" s="125" t="s">
        <v>84</v>
      </c>
      <c r="C17" s="45" t="s">
        <v>18</v>
      </c>
      <c r="D17" s="46" t="s">
        <v>18</v>
      </c>
      <c r="E17" s="32" t="s">
        <v>18</v>
      </c>
      <c r="F17" s="47" t="s">
        <v>18</v>
      </c>
      <c r="G17" s="48" t="s">
        <v>18</v>
      </c>
      <c r="H17" s="34" t="s">
        <v>18</v>
      </c>
      <c r="I17" s="49" t="s">
        <v>18</v>
      </c>
      <c r="J17" s="36" t="e">
        <f t="shared" si="2"/>
        <v>#VALUE!</v>
      </c>
      <c r="K17" s="50" t="s">
        <v>18</v>
      </c>
      <c r="L17" s="51" t="s">
        <v>18</v>
      </c>
      <c r="M17" s="52" t="s">
        <v>18</v>
      </c>
      <c r="N17" s="97" t="s">
        <v>18</v>
      </c>
      <c r="O17" s="108" t="s">
        <v>18</v>
      </c>
      <c r="P17" s="51" t="s">
        <v>18</v>
      </c>
      <c r="Q17" s="53" t="s">
        <v>18</v>
      </c>
      <c r="R17" s="200" t="s">
        <v>145</v>
      </c>
      <c r="S17" s="201"/>
      <c r="T17" s="201"/>
      <c r="U17" s="201"/>
      <c r="V17" s="233"/>
      <c r="W17" s="48">
        <v>20</v>
      </c>
      <c r="X17" s="48" t="s">
        <v>18</v>
      </c>
      <c r="Y17" s="48" t="s">
        <v>18</v>
      </c>
    </row>
    <row r="18" spans="1:25" s="42" customFormat="1" ht="26.25" customHeight="1">
      <c r="A18" s="28">
        <v>0.1875</v>
      </c>
      <c r="B18" s="126" t="s">
        <v>129</v>
      </c>
      <c r="C18" s="30">
        <v>3296</v>
      </c>
      <c r="D18" s="31">
        <v>3312</v>
      </c>
      <c r="E18" s="32">
        <f t="shared" si="0"/>
        <v>17</v>
      </c>
      <c r="F18" s="33">
        <v>0</v>
      </c>
      <c r="G18" s="33">
        <v>8</v>
      </c>
      <c r="H18" s="34">
        <f t="shared" si="1"/>
        <v>9</v>
      </c>
      <c r="I18" s="127">
        <f>9+8</f>
        <v>17</v>
      </c>
      <c r="J18" s="36">
        <f t="shared" si="2"/>
        <v>0</v>
      </c>
      <c r="K18" s="128">
        <v>4</v>
      </c>
      <c r="L18" s="38">
        <v>0</v>
      </c>
      <c r="M18" s="39">
        <v>8</v>
      </c>
      <c r="N18" s="96">
        <v>0</v>
      </c>
      <c r="O18" s="112">
        <v>5</v>
      </c>
      <c r="P18" s="38"/>
      <c r="Q18" s="40"/>
      <c r="R18" s="169"/>
      <c r="S18" s="170"/>
      <c r="T18" s="170"/>
      <c r="U18" s="170"/>
      <c r="V18" s="171"/>
      <c r="W18" s="39" t="s">
        <v>18</v>
      </c>
      <c r="X18" s="39"/>
      <c r="Y18" s="39"/>
    </row>
    <row r="19" spans="1:25" s="42" customFormat="1" ht="26.25" customHeight="1">
      <c r="A19" s="124">
        <v>0.1875</v>
      </c>
      <c r="B19" s="125" t="s">
        <v>146</v>
      </c>
      <c r="C19" s="45" t="s">
        <v>18</v>
      </c>
      <c r="D19" s="46" t="s">
        <v>18</v>
      </c>
      <c r="E19" s="32" t="s">
        <v>18</v>
      </c>
      <c r="F19" s="47" t="s">
        <v>18</v>
      </c>
      <c r="G19" s="48" t="s">
        <v>18</v>
      </c>
      <c r="H19" s="34" t="s">
        <v>18</v>
      </c>
      <c r="I19" s="49" t="s">
        <v>18</v>
      </c>
      <c r="J19" s="36" t="e">
        <f t="shared" si="2"/>
        <v>#VALUE!</v>
      </c>
      <c r="K19" s="50" t="s">
        <v>18</v>
      </c>
      <c r="L19" s="51" t="s">
        <v>18</v>
      </c>
      <c r="M19" s="52" t="s">
        <v>18</v>
      </c>
      <c r="N19" s="97" t="s">
        <v>18</v>
      </c>
      <c r="O19" s="108" t="s">
        <v>18</v>
      </c>
      <c r="P19" s="51" t="s">
        <v>18</v>
      </c>
      <c r="Q19" s="53" t="s">
        <v>18</v>
      </c>
      <c r="R19" s="200" t="s">
        <v>147</v>
      </c>
      <c r="S19" s="201"/>
      <c r="T19" s="201"/>
      <c r="U19" s="201"/>
      <c r="V19" s="233"/>
      <c r="W19" s="48">
        <v>20</v>
      </c>
      <c r="X19" s="48" t="s">
        <v>18</v>
      </c>
      <c r="Y19" s="48" t="s">
        <v>18</v>
      </c>
    </row>
    <row r="20" spans="1:25" s="42" customFormat="1" ht="26.25" customHeight="1">
      <c r="A20" s="28"/>
      <c r="B20" s="29"/>
      <c r="C20" s="30"/>
      <c r="D20" s="31"/>
      <c r="E20" s="32">
        <f t="shared" ref="E20:E57" si="3">IF(ISBLANK(D20),0,(D20-C20+1))</f>
        <v>0</v>
      </c>
      <c r="F20" s="33"/>
      <c r="G20" s="33"/>
      <c r="H20" s="34">
        <f t="shared" ref="H20:H24" si="4">E20-G20-F20</f>
        <v>0</v>
      </c>
      <c r="I20" s="35"/>
      <c r="J20" s="36">
        <f t="shared" ref="J20:J58" si="5">IF(ISBLANK(I20),-90,(-((I20)-(SUM(L20:Q20,K20)))))</f>
        <v>-90</v>
      </c>
      <c r="K20" s="37"/>
      <c r="L20" s="38"/>
      <c r="M20" s="39"/>
      <c r="N20" s="96"/>
      <c r="O20" s="112"/>
      <c r="P20" s="38"/>
      <c r="Q20" s="40"/>
      <c r="R20" s="157"/>
      <c r="S20" s="158"/>
      <c r="T20" s="158"/>
      <c r="U20" s="158"/>
      <c r="V20" s="159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3"/>
        <v>0</v>
      </c>
      <c r="F21" s="33"/>
      <c r="G21" s="33"/>
      <c r="H21" s="34">
        <f t="shared" si="4"/>
        <v>0</v>
      </c>
      <c r="I21" s="35"/>
      <c r="J21" s="36">
        <f t="shared" si="5"/>
        <v>-90</v>
      </c>
      <c r="K21" s="37"/>
      <c r="L21" s="38"/>
      <c r="M21" s="39"/>
      <c r="N21" s="96"/>
      <c r="O21" s="112"/>
      <c r="P21" s="38"/>
      <c r="Q21" s="40"/>
      <c r="R21" s="157"/>
      <c r="S21" s="158"/>
      <c r="T21" s="158"/>
      <c r="U21" s="158"/>
      <c r="V21" s="159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3"/>
        <v>0</v>
      </c>
      <c r="F22" s="33"/>
      <c r="G22" s="33"/>
      <c r="H22" s="34">
        <f t="shared" si="4"/>
        <v>0</v>
      </c>
      <c r="I22" s="35"/>
      <c r="J22" s="36">
        <f t="shared" si="5"/>
        <v>-90</v>
      </c>
      <c r="K22" s="37"/>
      <c r="L22" s="38"/>
      <c r="M22" s="39"/>
      <c r="N22" s="96"/>
      <c r="O22" s="112"/>
      <c r="P22" s="38"/>
      <c r="Q22" s="40"/>
      <c r="R22" s="157"/>
      <c r="S22" s="158"/>
      <c r="T22" s="158"/>
      <c r="U22" s="158"/>
      <c r="V22" s="159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3"/>
        <v>0</v>
      </c>
      <c r="F23" s="33"/>
      <c r="G23" s="33"/>
      <c r="H23" s="34">
        <f t="shared" si="4"/>
        <v>0</v>
      </c>
      <c r="I23" s="35"/>
      <c r="J23" s="36">
        <f t="shared" si="5"/>
        <v>-90</v>
      </c>
      <c r="K23" s="37"/>
      <c r="L23" s="38"/>
      <c r="M23" s="39"/>
      <c r="N23" s="96"/>
      <c r="O23" s="112"/>
      <c r="P23" s="38"/>
      <c r="Q23" s="40"/>
      <c r="R23" s="157"/>
      <c r="S23" s="158"/>
      <c r="T23" s="158"/>
      <c r="U23" s="158"/>
      <c r="V23" s="159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3"/>
        <v>0</v>
      </c>
      <c r="F24" s="33"/>
      <c r="G24" s="33"/>
      <c r="H24" s="34">
        <f t="shared" si="4"/>
        <v>0</v>
      </c>
      <c r="I24" s="35"/>
      <c r="J24" s="36">
        <f t="shared" si="5"/>
        <v>-90</v>
      </c>
      <c r="K24" s="37"/>
      <c r="L24" s="38"/>
      <c r="M24" s="39"/>
      <c r="N24" s="96"/>
      <c r="O24" s="112"/>
      <c r="P24" s="38"/>
      <c r="Q24" s="40"/>
      <c r="R24" s="157"/>
      <c r="S24" s="158"/>
      <c r="T24" s="158"/>
      <c r="U24" s="158"/>
      <c r="V24" s="159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3"/>
        <v>0</v>
      </c>
      <c r="F25" s="33"/>
      <c r="G25" s="33"/>
      <c r="H25" s="34">
        <f>E25-G25-F25</f>
        <v>0</v>
      </c>
      <c r="I25" s="35"/>
      <c r="J25" s="36">
        <f t="shared" si="5"/>
        <v>-90</v>
      </c>
      <c r="K25" s="37"/>
      <c r="L25" s="38"/>
      <c r="M25" s="39"/>
      <c r="N25" s="96"/>
      <c r="O25" s="112"/>
      <c r="P25" s="38"/>
      <c r="Q25" s="40"/>
      <c r="R25" s="157"/>
      <c r="S25" s="158"/>
      <c r="T25" s="158"/>
      <c r="U25" s="158"/>
      <c r="V25" s="159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3"/>
        <v>0</v>
      </c>
      <c r="F26" s="33"/>
      <c r="G26" s="33"/>
      <c r="H26" s="34">
        <f t="shared" ref="H26:H34" si="6">E26-G26-F26</f>
        <v>0</v>
      </c>
      <c r="I26" s="35"/>
      <c r="J26" s="36">
        <f t="shared" si="5"/>
        <v>-90</v>
      </c>
      <c r="K26" s="37"/>
      <c r="L26" s="38"/>
      <c r="M26" s="39"/>
      <c r="N26" s="96"/>
      <c r="O26" s="112"/>
      <c r="P26" s="38"/>
      <c r="Q26" s="40"/>
      <c r="R26" s="157"/>
      <c r="S26" s="158"/>
      <c r="T26" s="158"/>
      <c r="U26" s="158"/>
      <c r="V26" s="159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3"/>
        <v>0</v>
      </c>
      <c r="F27" s="33"/>
      <c r="G27" s="33"/>
      <c r="H27" s="34">
        <f t="shared" si="6"/>
        <v>0</v>
      </c>
      <c r="I27" s="35"/>
      <c r="J27" s="36">
        <f t="shared" si="5"/>
        <v>-90</v>
      </c>
      <c r="K27" s="37"/>
      <c r="L27" s="38"/>
      <c r="M27" s="39"/>
      <c r="N27" s="96"/>
      <c r="O27" s="112"/>
      <c r="P27" s="38"/>
      <c r="Q27" s="40"/>
      <c r="R27" s="157"/>
      <c r="S27" s="158"/>
      <c r="T27" s="158"/>
      <c r="U27" s="158"/>
      <c r="V27" s="159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3"/>
        <v>0</v>
      </c>
      <c r="F28" s="33"/>
      <c r="G28" s="33"/>
      <c r="H28" s="34">
        <f t="shared" si="6"/>
        <v>0</v>
      </c>
      <c r="I28" s="35"/>
      <c r="J28" s="36">
        <f t="shared" si="5"/>
        <v>-90</v>
      </c>
      <c r="K28" s="37"/>
      <c r="L28" s="38"/>
      <c r="M28" s="39"/>
      <c r="N28" s="96"/>
      <c r="O28" s="112"/>
      <c r="P28" s="38"/>
      <c r="Q28" s="40"/>
      <c r="R28" s="157"/>
      <c r="S28" s="158"/>
      <c r="T28" s="158"/>
      <c r="U28" s="158"/>
      <c r="V28" s="159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3"/>
        <v>0</v>
      </c>
      <c r="F29" s="33"/>
      <c r="G29" s="33"/>
      <c r="H29" s="34">
        <f t="shared" si="6"/>
        <v>0</v>
      </c>
      <c r="I29" s="35"/>
      <c r="J29" s="36">
        <f t="shared" si="5"/>
        <v>-90</v>
      </c>
      <c r="K29" s="37"/>
      <c r="L29" s="38"/>
      <c r="M29" s="39"/>
      <c r="N29" s="96"/>
      <c r="O29" s="112"/>
      <c r="P29" s="38"/>
      <c r="Q29" s="40"/>
      <c r="R29" s="157"/>
      <c r="S29" s="158"/>
      <c r="T29" s="158"/>
      <c r="U29" s="158"/>
      <c r="V29" s="159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3"/>
        <v>0</v>
      </c>
      <c r="F30" s="33"/>
      <c r="G30" s="33"/>
      <c r="H30" s="34">
        <f t="shared" si="6"/>
        <v>0</v>
      </c>
      <c r="I30" s="35"/>
      <c r="J30" s="36">
        <f t="shared" si="5"/>
        <v>-90</v>
      </c>
      <c r="K30" s="37"/>
      <c r="L30" s="38"/>
      <c r="M30" s="39"/>
      <c r="N30" s="96"/>
      <c r="O30" s="112"/>
      <c r="P30" s="38"/>
      <c r="Q30" s="40"/>
      <c r="R30" s="157"/>
      <c r="S30" s="158"/>
      <c r="T30" s="158"/>
      <c r="U30" s="158"/>
      <c r="V30" s="159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3"/>
        <v>0</v>
      </c>
      <c r="F31" s="33"/>
      <c r="G31" s="33"/>
      <c r="H31" s="34">
        <f t="shared" si="6"/>
        <v>0</v>
      </c>
      <c r="I31" s="35"/>
      <c r="J31" s="36">
        <f t="shared" si="5"/>
        <v>-90</v>
      </c>
      <c r="K31" s="37"/>
      <c r="L31" s="38"/>
      <c r="M31" s="39"/>
      <c r="N31" s="96"/>
      <c r="O31" s="112"/>
      <c r="P31" s="38"/>
      <c r="Q31" s="40"/>
      <c r="R31" s="157"/>
      <c r="S31" s="158"/>
      <c r="T31" s="158"/>
      <c r="U31" s="158"/>
      <c r="V31" s="159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3"/>
        <v>0</v>
      </c>
      <c r="F32" s="33"/>
      <c r="G32" s="33"/>
      <c r="H32" s="34">
        <f t="shared" si="6"/>
        <v>0</v>
      </c>
      <c r="I32" s="35"/>
      <c r="J32" s="36">
        <f t="shared" si="5"/>
        <v>-90</v>
      </c>
      <c r="K32" s="37"/>
      <c r="L32" s="38"/>
      <c r="M32" s="39"/>
      <c r="N32" s="96"/>
      <c r="O32" s="112"/>
      <c r="P32" s="38"/>
      <c r="Q32" s="40"/>
      <c r="R32" s="157"/>
      <c r="S32" s="158"/>
      <c r="T32" s="158"/>
      <c r="U32" s="158"/>
      <c r="V32" s="159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3"/>
        <v>0</v>
      </c>
      <c r="F33" s="33"/>
      <c r="G33" s="33"/>
      <c r="H33" s="34">
        <f t="shared" si="6"/>
        <v>0</v>
      </c>
      <c r="I33" s="35"/>
      <c r="J33" s="36">
        <f t="shared" si="5"/>
        <v>-90</v>
      </c>
      <c r="K33" s="37"/>
      <c r="L33" s="38"/>
      <c r="M33" s="39"/>
      <c r="N33" s="96"/>
      <c r="O33" s="112"/>
      <c r="P33" s="38"/>
      <c r="Q33" s="40"/>
      <c r="R33" s="157"/>
      <c r="S33" s="158"/>
      <c r="T33" s="158"/>
      <c r="U33" s="158"/>
      <c r="V33" s="159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3"/>
        <v>0</v>
      </c>
      <c r="F34" s="33"/>
      <c r="G34" s="33"/>
      <c r="H34" s="34">
        <f t="shared" si="6"/>
        <v>0</v>
      </c>
      <c r="I34" s="35"/>
      <c r="J34" s="36">
        <f t="shared" si="5"/>
        <v>-90</v>
      </c>
      <c r="K34" s="37"/>
      <c r="L34" s="38"/>
      <c r="M34" s="39"/>
      <c r="N34" s="96"/>
      <c r="O34" s="112"/>
      <c r="P34" s="38"/>
      <c r="Q34" s="40"/>
      <c r="R34" s="157"/>
      <c r="S34" s="158"/>
      <c r="T34" s="158"/>
      <c r="U34" s="158"/>
      <c r="V34" s="159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3"/>
        <v>0</v>
      </c>
      <c r="F35" s="33"/>
      <c r="G35" s="33"/>
      <c r="H35" s="34">
        <f>E35-G35-F35</f>
        <v>0</v>
      </c>
      <c r="I35" s="35"/>
      <c r="J35" s="36">
        <f t="shared" si="5"/>
        <v>-90</v>
      </c>
      <c r="K35" s="37"/>
      <c r="L35" s="38"/>
      <c r="M35" s="39"/>
      <c r="N35" s="96"/>
      <c r="O35" s="112"/>
      <c r="P35" s="38"/>
      <c r="Q35" s="40"/>
      <c r="R35" s="157"/>
      <c r="S35" s="158"/>
      <c r="T35" s="158"/>
      <c r="U35" s="158"/>
      <c r="V35" s="159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3"/>
        <v>0</v>
      </c>
      <c r="F36" s="33"/>
      <c r="G36" s="33"/>
      <c r="H36" s="34">
        <f t="shared" ref="H36:H42" si="7">E36-G36-F36</f>
        <v>0</v>
      </c>
      <c r="I36" s="35"/>
      <c r="J36" s="36">
        <f t="shared" si="5"/>
        <v>-90</v>
      </c>
      <c r="K36" s="37"/>
      <c r="L36" s="38"/>
      <c r="M36" s="39"/>
      <c r="N36" s="96"/>
      <c r="O36" s="112"/>
      <c r="P36" s="38"/>
      <c r="Q36" s="40"/>
      <c r="R36" s="157"/>
      <c r="S36" s="158"/>
      <c r="T36" s="158"/>
      <c r="U36" s="158"/>
      <c r="V36" s="159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3"/>
        <v>0</v>
      </c>
      <c r="F37" s="33"/>
      <c r="G37" s="33"/>
      <c r="H37" s="34">
        <f t="shared" si="7"/>
        <v>0</v>
      </c>
      <c r="I37" s="35"/>
      <c r="J37" s="36">
        <f t="shared" si="5"/>
        <v>-90</v>
      </c>
      <c r="K37" s="37"/>
      <c r="L37" s="38"/>
      <c r="M37" s="39"/>
      <c r="N37" s="96"/>
      <c r="O37" s="112"/>
      <c r="P37" s="38"/>
      <c r="Q37" s="40"/>
      <c r="R37" s="157"/>
      <c r="S37" s="158"/>
      <c r="T37" s="158"/>
      <c r="U37" s="158"/>
      <c r="V37" s="159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3"/>
        <v>0</v>
      </c>
      <c r="F38" s="33"/>
      <c r="G38" s="33"/>
      <c r="H38" s="34">
        <f t="shared" si="7"/>
        <v>0</v>
      </c>
      <c r="I38" s="35"/>
      <c r="J38" s="36">
        <f t="shared" si="5"/>
        <v>-90</v>
      </c>
      <c r="K38" s="37"/>
      <c r="L38" s="38"/>
      <c r="M38" s="39"/>
      <c r="N38" s="96"/>
      <c r="O38" s="112"/>
      <c r="P38" s="38"/>
      <c r="Q38" s="40"/>
      <c r="R38" s="157"/>
      <c r="S38" s="158"/>
      <c r="T38" s="158"/>
      <c r="U38" s="158"/>
      <c r="V38" s="159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3"/>
        <v>0</v>
      </c>
      <c r="F39" s="33"/>
      <c r="G39" s="33"/>
      <c r="H39" s="34">
        <f t="shared" si="7"/>
        <v>0</v>
      </c>
      <c r="I39" s="35"/>
      <c r="J39" s="36">
        <f t="shared" si="5"/>
        <v>-90</v>
      </c>
      <c r="K39" s="37"/>
      <c r="L39" s="38"/>
      <c r="M39" s="39"/>
      <c r="N39" s="96"/>
      <c r="O39" s="112"/>
      <c r="P39" s="38"/>
      <c r="Q39" s="40"/>
      <c r="R39" s="157"/>
      <c r="S39" s="158"/>
      <c r="T39" s="158"/>
      <c r="U39" s="158"/>
      <c r="V39" s="159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3"/>
        <v>0</v>
      </c>
      <c r="F40" s="33"/>
      <c r="G40" s="33"/>
      <c r="H40" s="34">
        <f t="shared" si="7"/>
        <v>0</v>
      </c>
      <c r="I40" s="35"/>
      <c r="J40" s="36">
        <f t="shared" si="5"/>
        <v>-90</v>
      </c>
      <c r="K40" s="37"/>
      <c r="L40" s="38"/>
      <c r="M40" s="39"/>
      <c r="N40" s="96"/>
      <c r="O40" s="112"/>
      <c r="P40" s="38"/>
      <c r="Q40" s="40"/>
      <c r="R40" s="157"/>
      <c r="S40" s="158"/>
      <c r="T40" s="158"/>
      <c r="U40" s="158"/>
      <c r="V40" s="159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3"/>
        <v>0</v>
      </c>
      <c r="F41" s="33"/>
      <c r="G41" s="33"/>
      <c r="H41" s="34">
        <f t="shared" si="7"/>
        <v>0</v>
      </c>
      <c r="I41" s="35"/>
      <c r="J41" s="36">
        <f t="shared" si="5"/>
        <v>-90</v>
      </c>
      <c r="K41" s="37"/>
      <c r="L41" s="38"/>
      <c r="M41" s="39"/>
      <c r="N41" s="96"/>
      <c r="O41" s="112"/>
      <c r="P41" s="38"/>
      <c r="Q41" s="40"/>
      <c r="R41" s="157"/>
      <c r="S41" s="158"/>
      <c r="T41" s="158"/>
      <c r="U41" s="158"/>
      <c r="V41" s="159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3"/>
        <v>0</v>
      </c>
      <c r="F42" s="33"/>
      <c r="G42" s="33"/>
      <c r="H42" s="34">
        <f t="shared" si="7"/>
        <v>0</v>
      </c>
      <c r="I42" s="35"/>
      <c r="J42" s="36">
        <f t="shared" si="5"/>
        <v>-90</v>
      </c>
      <c r="K42" s="37"/>
      <c r="L42" s="38"/>
      <c r="M42" s="39"/>
      <c r="N42" s="96"/>
      <c r="O42" s="112"/>
      <c r="P42" s="38"/>
      <c r="Q42" s="40"/>
      <c r="R42" s="157"/>
      <c r="S42" s="158"/>
      <c r="T42" s="158"/>
      <c r="U42" s="158"/>
      <c r="V42" s="159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3"/>
        <v>0</v>
      </c>
      <c r="F43" s="33"/>
      <c r="G43" s="33"/>
      <c r="H43" s="34">
        <f>E43-G43-F43</f>
        <v>0</v>
      </c>
      <c r="I43" s="35"/>
      <c r="J43" s="36">
        <f t="shared" si="5"/>
        <v>-90</v>
      </c>
      <c r="K43" s="37"/>
      <c r="L43" s="38"/>
      <c r="M43" s="39"/>
      <c r="N43" s="96"/>
      <c r="O43" s="112"/>
      <c r="P43" s="38"/>
      <c r="Q43" s="40"/>
      <c r="R43" s="157"/>
      <c r="S43" s="158"/>
      <c r="T43" s="158"/>
      <c r="U43" s="158"/>
      <c r="V43" s="159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3"/>
        <v>0</v>
      </c>
      <c r="F44" s="33"/>
      <c r="G44" s="33"/>
      <c r="H44" s="34">
        <f t="shared" ref="H44:H49" si="8">E44-G44-F44</f>
        <v>0</v>
      </c>
      <c r="I44" s="35"/>
      <c r="J44" s="36">
        <f t="shared" si="5"/>
        <v>-90</v>
      </c>
      <c r="K44" s="37"/>
      <c r="L44" s="38"/>
      <c r="M44" s="39"/>
      <c r="N44" s="96"/>
      <c r="O44" s="112"/>
      <c r="P44" s="38"/>
      <c r="Q44" s="40"/>
      <c r="R44" s="157"/>
      <c r="S44" s="158"/>
      <c r="T44" s="158"/>
      <c r="U44" s="158"/>
      <c r="V44" s="159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3"/>
        <v>0</v>
      </c>
      <c r="F45" s="33"/>
      <c r="G45" s="33"/>
      <c r="H45" s="34">
        <f t="shared" si="8"/>
        <v>0</v>
      </c>
      <c r="I45" s="35"/>
      <c r="J45" s="36">
        <f t="shared" si="5"/>
        <v>-90</v>
      </c>
      <c r="K45" s="37"/>
      <c r="L45" s="38"/>
      <c r="M45" s="39"/>
      <c r="N45" s="96"/>
      <c r="O45" s="112"/>
      <c r="P45" s="38"/>
      <c r="Q45" s="40"/>
      <c r="R45" s="157"/>
      <c r="S45" s="158"/>
      <c r="T45" s="158"/>
      <c r="U45" s="158"/>
      <c r="V45" s="159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3"/>
        <v>0</v>
      </c>
      <c r="F46" s="33"/>
      <c r="G46" s="33"/>
      <c r="H46" s="34">
        <f t="shared" si="8"/>
        <v>0</v>
      </c>
      <c r="I46" s="35"/>
      <c r="J46" s="36">
        <f t="shared" si="5"/>
        <v>-90</v>
      </c>
      <c r="K46" s="37"/>
      <c r="L46" s="38"/>
      <c r="M46" s="39"/>
      <c r="N46" s="96"/>
      <c r="O46" s="112"/>
      <c r="P46" s="38"/>
      <c r="Q46" s="40"/>
      <c r="R46" s="157"/>
      <c r="S46" s="158"/>
      <c r="T46" s="158"/>
      <c r="U46" s="158"/>
      <c r="V46" s="159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3"/>
        <v>0</v>
      </c>
      <c r="F47" s="33"/>
      <c r="G47" s="33"/>
      <c r="H47" s="34">
        <f t="shared" si="8"/>
        <v>0</v>
      </c>
      <c r="I47" s="35"/>
      <c r="J47" s="36">
        <f t="shared" si="5"/>
        <v>-90</v>
      </c>
      <c r="K47" s="37"/>
      <c r="L47" s="38"/>
      <c r="M47" s="39"/>
      <c r="N47" s="96"/>
      <c r="O47" s="112"/>
      <c r="P47" s="38"/>
      <c r="Q47" s="40"/>
      <c r="R47" s="157"/>
      <c r="S47" s="158"/>
      <c r="T47" s="158"/>
      <c r="U47" s="158"/>
      <c r="V47" s="159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3"/>
        <v>0</v>
      </c>
      <c r="F48" s="33"/>
      <c r="G48" s="33"/>
      <c r="H48" s="34">
        <f t="shared" si="8"/>
        <v>0</v>
      </c>
      <c r="I48" s="35"/>
      <c r="J48" s="36">
        <f t="shared" si="5"/>
        <v>-90</v>
      </c>
      <c r="K48" s="37"/>
      <c r="L48" s="38"/>
      <c r="M48" s="39"/>
      <c r="N48" s="96"/>
      <c r="O48" s="112"/>
      <c r="P48" s="38"/>
      <c r="Q48" s="40"/>
      <c r="R48" s="157"/>
      <c r="S48" s="158"/>
      <c r="T48" s="158"/>
      <c r="U48" s="158"/>
      <c r="V48" s="159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3"/>
        <v>0</v>
      </c>
      <c r="F49" s="33"/>
      <c r="G49" s="33"/>
      <c r="H49" s="34">
        <f t="shared" si="8"/>
        <v>0</v>
      </c>
      <c r="I49" s="35"/>
      <c r="J49" s="36">
        <f t="shared" si="5"/>
        <v>-90</v>
      </c>
      <c r="K49" s="37"/>
      <c r="L49" s="38"/>
      <c r="M49" s="39"/>
      <c r="N49" s="96"/>
      <c r="O49" s="112"/>
      <c r="P49" s="38"/>
      <c r="Q49" s="40"/>
      <c r="R49" s="157"/>
      <c r="S49" s="158"/>
      <c r="T49" s="158"/>
      <c r="U49" s="158"/>
      <c r="V49" s="159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3"/>
        <v>0</v>
      </c>
      <c r="F50" s="33"/>
      <c r="G50" s="33"/>
      <c r="H50" s="34">
        <f>E50-G50-F50</f>
        <v>0</v>
      </c>
      <c r="I50" s="35"/>
      <c r="J50" s="36">
        <f t="shared" si="5"/>
        <v>-90</v>
      </c>
      <c r="K50" s="37"/>
      <c r="L50" s="38"/>
      <c r="M50" s="39"/>
      <c r="N50" s="96"/>
      <c r="O50" s="112"/>
      <c r="P50" s="38"/>
      <c r="Q50" s="40"/>
      <c r="R50" s="157"/>
      <c r="S50" s="158"/>
      <c r="T50" s="158"/>
      <c r="U50" s="158"/>
      <c r="V50" s="159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3"/>
        <v>0</v>
      </c>
      <c r="F51" s="33"/>
      <c r="G51" s="33"/>
      <c r="H51" s="34">
        <f t="shared" ref="H51:H57" si="9">E51-G51-F51</f>
        <v>0</v>
      </c>
      <c r="I51" s="35"/>
      <c r="J51" s="36">
        <f t="shared" si="5"/>
        <v>-90</v>
      </c>
      <c r="K51" s="37"/>
      <c r="L51" s="38"/>
      <c r="M51" s="39"/>
      <c r="N51" s="96"/>
      <c r="O51" s="112"/>
      <c r="P51" s="38"/>
      <c r="Q51" s="40"/>
      <c r="R51" s="157"/>
      <c r="S51" s="158"/>
      <c r="T51" s="158"/>
      <c r="U51" s="158"/>
      <c r="V51" s="159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3"/>
        <v>0</v>
      </c>
      <c r="F52" s="33"/>
      <c r="G52" s="33"/>
      <c r="H52" s="34">
        <f t="shared" si="9"/>
        <v>0</v>
      </c>
      <c r="I52" s="35"/>
      <c r="J52" s="36">
        <f t="shared" si="5"/>
        <v>-90</v>
      </c>
      <c r="K52" s="37"/>
      <c r="L52" s="38"/>
      <c r="M52" s="39"/>
      <c r="N52" s="96"/>
      <c r="O52" s="112"/>
      <c r="P52" s="38"/>
      <c r="Q52" s="40"/>
      <c r="R52" s="157"/>
      <c r="S52" s="158"/>
      <c r="T52" s="158"/>
      <c r="U52" s="158"/>
      <c r="V52" s="159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3"/>
        <v>0</v>
      </c>
      <c r="F53" s="33"/>
      <c r="G53" s="33"/>
      <c r="H53" s="34">
        <f t="shared" si="9"/>
        <v>0</v>
      </c>
      <c r="I53" s="35"/>
      <c r="J53" s="36">
        <f t="shared" si="5"/>
        <v>-90</v>
      </c>
      <c r="K53" s="37"/>
      <c r="L53" s="38"/>
      <c r="M53" s="39"/>
      <c r="N53" s="96"/>
      <c r="O53" s="112"/>
      <c r="P53" s="38"/>
      <c r="Q53" s="40"/>
      <c r="R53" s="157"/>
      <c r="S53" s="158"/>
      <c r="T53" s="158"/>
      <c r="U53" s="158"/>
      <c r="V53" s="159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3"/>
        <v>0</v>
      </c>
      <c r="F54" s="33"/>
      <c r="G54" s="33"/>
      <c r="H54" s="34">
        <f t="shared" si="9"/>
        <v>0</v>
      </c>
      <c r="I54" s="35"/>
      <c r="J54" s="36">
        <f t="shared" si="5"/>
        <v>-90</v>
      </c>
      <c r="K54" s="37"/>
      <c r="L54" s="38"/>
      <c r="M54" s="39"/>
      <c r="N54" s="96"/>
      <c r="O54" s="112"/>
      <c r="P54" s="38"/>
      <c r="Q54" s="40"/>
      <c r="R54" s="157"/>
      <c r="S54" s="158"/>
      <c r="T54" s="158"/>
      <c r="U54" s="158"/>
      <c r="V54" s="159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3"/>
        <v>0</v>
      </c>
      <c r="F55" s="33"/>
      <c r="G55" s="33"/>
      <c r="H55" s="34">
        <f t="shared" si="9"/>
        <v>0</v>
      </c>
      <c r="I55" s="35"/>
      <c r="J55" s="36">
        <f t="shared" si="5"/>
        <v>-90</v>
      </c>
      <c r="K55" s="37"/>
      <c r="L55" s="38"/>
      <c r="M55" s="39"/>
      <c r="N55" s="96"/>
      <c r="O55" s="112"/>
      <c r="P55" s="38"/>
      <c r="Q55" s="40"/>
      <c r="R55" s="157"/>
      <c r="S55" s="158"/>
      <c r="T55" s="158"/>
      <c r="U55" s="158"/>
      <c r="V55" s="159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3"/>
        <v>0</v>
      </c>
      <c r="F56" s="33"/>
      <c r="G56" s="33"/>
      <c r="H56" s="34">
        <f t="shared" si="9"/>
        <v>0</v>
      </c>
      <c r="I56" s="35"/>
      <c r="J56" s="36">
        <f t="shared" si="5"/>
        <v>-90</v>
      </c>
      <c r="K56" s="37"/>
      <c r="L56" s="38"/>
      <c r="M56" s="39"/>
      <c r="N56" s="96"/>
      <c r="O56" s="112"/>
      <c r="P56" s="38"/>
      <c r="Q56" s="40"/>
      <c r="R56" s="157"/>
      <c r="S56" s="158"/>
      <c r="T56" s="158"/>
      <c r="U56" s="158"/>
      <c r="V56" s="159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3"/>
        <v>0</v>
      </c>
      <c r="F57" s="33"/>
      <c r="G57" s="33"/>
      <c r="H57" s="34">
        <f t="shared" si="9"/>
        <v>0</v>
      </c>
      <c r="I57" s="35"/>
      <c r="J57" s="36">
        <f t="shared" si="5"/>
        <v>-90</v>
      </c>
      <c r="K57" s="37"/>
      <c r="L57" s="38"/>
      <c r="M57" s="39"/>
      <c r="N57" s="96"/>
      <c r="O57" s="112"/>
      <c r="P57" s="38"/>
      <c r="Q57" s="40"/>
      <c r="R57" s="157"/>
      <c r="S57" s="158"/>
      <c r="T57" s="158"/>
      <c r="U57" s="158"/>
      <c r="V57" s="159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5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60"/>
      <c r="S58" s="161"/>
      <c r="T58" s="161"/>
      <c r="U58" s="161"/>
      <c r="V58" s="162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63"/>
      <c r="S59" s="164"/>
      <c r="T59" s="164"/>
      <c r="U59" s="164"/>
      <c r="V59" s="165"/>
      <c r="W59" s="119"/>
      <c r="X59" s="119"/>
      <c r="Y59" s="119"/>
    </row>
    <row r="60" spans="1:26" s="66" customFormat="1" ht="30.75" customHeight="1">
      <c r="B60" s="67"/>
      <c r="D60" s="68"/>
      <c r="E60" s="69">
        <f>SUM(E2:E59)</f>
        <v>149</v>
      </c>
      <c r="F60" s="70">
        <f>SUM(F2:F59)</f>
        <v>4</v>
      </c>
      <c r="G60" s="70">
        <f>SUM(G2:G59)</f>
        <v>26</v>
      </c>
      <c r="H60" s="71">
        <f>E60-F60-G60</f>
        <v>119</v>
      </c>
      <c r="I60" s="72">
        <f>SUM(I2:I59)</f>
        <v>145</v>
      </c>
      <c r="J60" s="73" t="e">
        <f t="shared" ref="J60:Q60" si="10">SUM(J2:J59)</f>
        <v>#VALUE!</v>
      </c>
      <c r="K60" s="74">
        <f>SUM(K2:K59)</f>
        <v>68</v>
      </c>
      <c r="L60" s="75">
        <f>SUM(L2:L59)</f>
        <v>11</v>
      </c>
      <c r="M60" s="76">
        <f t="shared" si="10"/>
        <v>21</v>
      </c>
      <c r="N60" s="99">
        <f t="shared" si="10"/>
        <v>33</v>
      </c>
      <c r="O60" s="110">
        <f>SUM(O2:O59)</f>
        <v>15</v>
      </c>
      <c r="P60" s="104">
        <f t="shared" si="10"/>
        <v>0</v>
      </c>
      <c r="Q60" s="76">
        <f t="shared" si="10"/>
        <v>1</v>
      </c>
      <c r="R60" s="77">
        <f>SUM(L60:Q60)</f>
        <v>81</v>
      </c>
      <c r="S60" s="166" t="s">
        <v>19</v>
      </c>
      <c r="T60" s="167"/>
      <c r="U60" s="167"/>
      <c r="V60" s="168"/>
      <c r="W60" s="118">
        <v>1</v>
      </c>
      <c r="X60" s="118">
        <f>SUM(X2:X59)</f>
        <v>0</v>
      </c>
      <c r="Y60" s="118">
        <f>SUM(Y2:Y59)</f>
        <v>0</v>
      </c>
      <c r="Z60" s="79">
        <f>SUM(X60:Y60)</f>
        <v>0</v>
      </c>
    </row>
    <row r="61" spans="1:26" ht="148.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54"/>
      <c r="T61" s="155"/>
      <c r="U61" s="155"/>
      <c r="V61" s="156"/>
    </row>
    <row r="62" spans="1:26" s="80" customFormat="1">
      <c r="A62"/>
      <c r="B62" s="1"/>
      <c r="I62" s="90">
        <f>I60+G60</f>
        <v>171</v>
      </c>
      <c r="J62" s="66"/>
      <c r="K62" s="91"/>
      <c r="M62" s="80">
        <f>L60+M60</f>
        <v>32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47" priority="1" stopIfTrue="1" operator="equal">
      <formula>-90</formula>
    </cfRule>
  </conditionalFormatting>
  <conditionalFormatting sqref="J3:J58">
    <cfRule type="cellIs" dxfId="46" priority="2" operator="equal">
      <formula>0</formula>
    </cfRule>
    <cfRule type="cellIs" dxfId="45" priority="3" operator="lessThan">
      <formula>0</formula>
    </cfRule>
    <cfRule type="cellIs" dxfId="44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theme="0" tint="-0.249977111117893"/>
  </sheetPr>
  <dimension ref="A1:Z63"/>
  <sheetViews>
    <sheetView topLeftCell="A15" workbookViewId="0">
      <selection activeCell="A5" sqref="A5:XFD20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3">
        <v>45365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8" t="s">
        <v>14</v>
      </c>
      <c r="S1" s="179"/>
      <c r="T1" s="179"/>
      <c r="U1" s="179"/>
      <c r="V1" s="180"/>
      <c r="W1" s="117" t="s">
        <v>15</v>
      </c>
      <c r="X1" s="117" t="s">
        <v>16</v>
      </c>
      <c r="Y1" s="117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1"/>
      <c r="S2" s="182"/>
      <c r="T2" s="182"/>
      <c r="U2" s="182"/>
      <c r="V2" s="183"/>
      <c r="W2" s="119"/>
      <c r="X2" s="119"/>
      <c r="Y2" s="119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57"/>
      <c r="S3" s="158"/>
      <c r="T3" s="158"/>
      <c r="U3" s="158"/>
      <c r="V3" s="159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57"/>
      <c r="S4" s="158"/>
      <c r="T4" s="158"/>
      <c r="U4" s="158"/>
      <c r="V4" s="159"/>
      <c r="W4" s="39" t="s">
        <v>18</v>
      </c>
      <c r="X4" s="39"/>
      <c r="Y4" s="39"/>
    </row>
    <row r="5" spans="1:25" s="42" customFormat="1" ht="26.25" customHeight="1">
      <c r="A5" s="124">
        <v>0.39583333333333331</v>
      </c>
      <c r="B5" s="125" t="s">
        <v>128</v>
      </c>
      <c r="C5" s="45" t="s">
        <v>18</v>
      </c>
      <c r="D5" s="46" t="s">
        <v>18</v>
      </c>
      <c r="E5" s="32" t="s">
        <v>18</v>
      </c>
      <c r="F5" s="47" t="s">
        <v>18</v>
      </c>
      <c r="G5" s="48" t="s">
        <v>18</v>
      </c>
      <c r="H5" s="34" t="s">
        <v>18</v>
      </c>
      <c r="I5" s="49" t="s">
        <v>18</v>
      </c>
      <c r="J5" s="36" t="e">
        <f>IF(ISBLANK(I5),-90,(-((I5)-SUM(L5:Q5,K5))))</f>
        <v>#VALUE!</v>
      </c>
      <c r="K5" s="50" t="s">
        <v>18</v>
      </c>
      <c r="L5" s="51" t="s">
        <v>18</v>
      </c>
      <c r="M5" s="52" t="s">
        <v>18</v>
      </c>
      <c r="N5" s="97" t="s">
        <v>18</v>
      </c>
      <c r="O5" s="108" t="s">
        <v>18</v>
      </c>
      <c r="P5" s="51" t="s">
        <v>18</v>
      </c>
      <c r="Q5" s="53" t="s">
        <v>18</v>
      </c>
      <c r="R5" s="243" t="s">
        <v>163</v>
      </c>
      <c r="S5" s="244"/>
      <c r="T5" s="244"/>
      <c r="U5" s="244"/>
      <c r="V5" s="244"/>
      <c r="W5" s="48">
        <v>97</v>
      </c>
      <c r="X5" s="48" t="s">
        <v>18</v>
      </c>
      <c r="Y5" s="48" t="s">
        <v>18</v>
      </c>
    </row>
    <row r="6" spans="1:25" s="42" customFormat="1" ht="26.25" customHeight="1">
      <c r="A6" s="124">
        <v>0.41666666666666669</v>
      </c>
      <c r="B6" s="125" t="s">
        <v>44</v>
      </c>
      <c r="C6" s="45" t="s">
        <v>18</v>
      </c>
      <c r="D6" s="46" t="s">
        <v>18</v>
      </c>
      <c r="E6" s="32" t="s">
        <v>18</v>
      </c>
      <c r="F6" s="47" t="s">
        <v>18</v>
      </c>
      <c r="G6" s="48" t="s">
        <v>18</v>
      </c>
      <c r="H6" s="34" t="s">
        <v>18</v>
      </c>
      <c r="I6" s="49" t="s">
        <v>18</v>
      </c>
      <c r="J6" s="36" t="e">
        <f>IF(ISBLANK(I6),-90,(-((I6)-SUM(L6:Q6,K6))))</f>
        <v>#VALUE!</v>
      </c>
      <c r="K6" s="50" t="s">
        <v>18</v>
      </c>
      <c r="L6" s="51" t="s">
        <v>18</v>
      </c>
      <c r="M6" s="52" t="s">
        <v>18</v>
      </c>
      <c r="N6" s="97" t="s">
        <v>18</v>
      </c>
      <c r="O6" s="108" t="s">
        <v>18</v>
      </c>
      <c r="P6" s="51" t="s">
        <v>18</v>
      </c>
      <c r="Q6" s="53" t="s">
        <v>18</v>
      </c>
      <c r="R6" s="243" t="s">
        <v>164</v>
      </c>
      <c r="S6" s="244"/>
      <c r="T6" s="244"/>
      <c r="U6" s="244"/>
      <c r="V6" s="244"/>
      <c r="W6" s="48">
        <v>49</v>
      </c>
      <c r="X6" s="48" t="s">
        <v>18</v>
      </c>
      <c r="Y6" s="48" t="s">
        <v>18</v>
      </c>
    </row>
    <row r="7" spans="1:25" s="42" customFormat="1" ht="26.25" customHeight="1">
      <c r="A7" s="28">
        <v>0.41666666666666669</v>
      </c>
      <c r="B7" s="126" t="s">
        <v>129</v>
      </c>
      <c r="C7" s="30">
        <v>3313</v>
      </c>
      <c r="D7" s="31">
        <v>3319</v>
      </c>
      <c r="E7" s="32">
        <f t="shared" ref="E7:E20" si="3">IF(ISBLANK(D7),0,(D7-C7+1))</f>
        <v>7</v>
      </c>
      <c r="F7" s="33">
        <v>2</v>
      </c>
      <c r="G7" s="33">
        <v>0</v>
      </c>
      <c r="H7" s="34">
        <f t="shared" ref="H7:H20" si="4">E7-G7-F7</f>
        <v>5</v>
      </c>
      <c r="I7" s="127">
        <f>5+0</f>
        <v>5</v>
      </c>
      <c r="J7" s="36">
        <f t="shared" ref="J7:J20" si="5">IF(ISBLANK(I7),-90,(-((I7)-SUM(L7:Q7,K7))))</f>
        <v>0</v>
      </c>
      <c r="K7" s="128">
        <v>2</v>
      </c>
      <c r="L7" s="38">
        <v>0</v>
      </c>
      <c r="M7" s="39">
        <v>0</v>
      </c>
      <c r="N7" s="96">
        <v>3</v>
      </c>
      <c r="O7" s="112">
        <v>0</v>
      </c>
      <c r="P7" s="38"/>
      <c r="Q7" s="40"/>
      <c r="R7" s="172">
        <v>0</v>
      </c>
      <c r="S7" s="173"/>
      <c r="T7" s="173"/>
      <c r="U7" s="173"/>
      <c r="V7" s="173"/>
      <c r="W7" s="39" t="s">
        <v>18</v>
      </c>
      <c r="X7" s="39"/>
      <c r="Y7" s="39"/>
    </row>
    <row r="8" spans="1:25" s="42" customFormat="1" ht="26.25" customHeight="1">
      <c r="A8" s="28">
        <v>0.4375</v>
      </c>
      <c r="B8" s="126" t="s">
        <v>78</v>
      </c>
      <c r="C8" s="30">
        <v>3320</v>
      </c>
      <c r="D8" s="31">
        <v>3335</v>
      </c>
      <c r="E8" s="32">
        <f t="shared" si="3"/>
        <v>16</v>
      </c>
      <c r="F8" s="33">
        <v>0</v>
      </c>
      <c r="G8" s="33">
        <v>3</v>
      </c>
      <c r="H8" s="34">
        <f t="shared" si="4"/>
        <v>13</v>
      </c>
      <c r="I8" s="127">
        <f>13+3</f>
        <v>16</v>
      </c>
      <c r="J8" s="36">
        <f t="shared" si="5"/>
        <v>3</v>
      </c>
      <c r="K8" s="128">
        <v>12</v>
      </c>
      <c r="L8" s="38">
        <v>0</v>
      </c>
      <c r="M8" s="39">
        <v>1</v>
      </c>
      <c r="N8" s="96">
        <v>4</v>
      </c>
      <c r="O8" s="112">
        <v>2</v>
      </c>
      <c r="P8" s="38"/>
      <c r="Q8" s="40"/>
      <c r="R8" s="172" t="s">
        <v>165</v>
      </c>
      <c r="S8" s="173"/>
      <c r="T8" s="173"/>
      <c r="U8" s="173"/>
      <c r="V8" s="173"/>
      <c r="W8" s="39" t="s">
        <v>18</v>
      </c>
      <c r="X8" s="39"/>
      <c r="Y8" s="39"/>
    </row>
    <row r="9" spans="1:25" s="42" customFormat="1" ht="26.25" customHeight="1">
      <c r="A9" s="28">
        <v>0.45833333333333331</v>
      </c>
      <c r="B9" s="126" t="s">
        <v>121</v>
      </c>
      <c r="C9" s="30">
        <v>3336</v>
      </c>
      <c r="D9" s="31">
        <v>3343</v>
      </c>
      <c r="E9" s="32">
        <f t="shared" si="3"/>
        <v>8</v>
      </c>
      <c r="F9" s="33">
        <v>0</v>
      </c>
      <c r="G9" s="33">
        <v>2</v>
      </c>
      <c r="H9" s="34">
        <f t="shared" si="4"/>
        <v>6</v>
      </c>
      <c r="I9" s="127">
        <f>6+2</f>
        <v>8</v>
      </c>
      <c r="J9" s="36">
        <f t="shared" si="5"/>
        <v>0</v>
      </c>
      <c r="K9" s="128">
        <v>3</v>
      </c>
      <c r="L9" s="38">
        <v>0</v>
      </c>
      <c r="M9" s="39">
        <v>0</v>
      </c>
      <c r="N9" s="96">
        <v>4</v>
      </c>
      <c r="O9" s="112">
        <v>1</v>
      </c>
      <c r="P9" s="38"/>
      <c r="Q9" s="40"/>
      <c r="R9" s="172">
        <v>0</v>
      </c>
      <c r="S9" s="173"/>
      <c r="T9" s="173"/>
      <c r="U9" s="173"/>
      <c r="V9" s="173"/>
      <c r="W9" s="39" t="s">
        <v>18</v>
      </c>
      <c r="X9" s="39"/>
      <c r="Y9" s="39"/>
    </row>
    <row r="10" spans="1:25" s="42" customFormat="1" ht="26.25" customHeight="1">
      <c r="A10" s="28">
        <v>0.47916666666666669</v>
      </c>
      <c r="B10" s="126" t="s">
        <v>130</v>
      </c>
      <c r="C10" s="30">
        <v>3344</v>
      </c>
      <c r="D10" s="31">
        <v>3357</v>
      </c>
      <c r="E10" s="32">
        <f t="shared" si="3"/>
        <v>14</v>
      </c>
      <c r="F10" s="33">
        <v>1</v>
      </c>
      <c r="G10" s="33">
        <v>0</v>
      </c>
      <c r="H10" s="34">
        <f t="shared" si="4"/>
        <v>13</v>
      </c>
      <c r="I10" s="127">
        <f>13+0</f>
        <v>13</v>
      </c>
      <c r="J10" s="36">
        <f t="shared" si="5"/>
        <v>0</v>
      </c>
      <c r="K10" s="128">
        <v>7</v>
      </c>
      <c r="L10" s="38">
        <v>0</v>
      </c>
      <c r="M10" s="39">
        <v>3</v>
      </c>
      <c r="N10" s="96">
        <v>3</v>
      </c>
      <c r="O10" s="112">
        <v>0</v>
      </c>
      <c r="P10" s="38"/>
      <c r="Q10" s="40"/>
      <c r="R10" s="172" t="s">
        <v>166</v>
      </c>
      <c r="S10" s="173"/>
      <c r="T10" s="173"/>
      <c r="U10" s="173"/>
      <c r="V10" s="173"/>
      <c r="W10" s="39" t="s">
        <v>18</v>
      </c>
      <c r="X10" s="39"/>
      <c r="Y10" s="39"/>
    </row>
    <row r="11" spans="1:25" s="42" customFormat="1" ht="26.25" customHeight="1">
      <c r="A11" s="28">
        <v>0.5</v>
      </c>
      <c r="B11" s="126" t="s">
        <v>49</v>
      </c>
      <c r="C11" s="30">
        <v>3358</v>
      </c>
      <c r="D11" s="31">
        <v>3369</v>
      </c>
      <c r="E11" s="32">
        <f t="shared" si="3"/>
        <v>12</v>
      </c>
      <c r="F11" s="33">
        <v>0</v>
      </c>
      <c r="G11" s="33">
        <v>1</v>
      </c>
      <c r="H11" s="34">
        <f t="shared" si="4"/>
        <v>11</v>
      </c>
      <c r="I11" s="127">
        <f>11+1</f>
        <v>12</v>
      </c>
      <c r="J11" s="36">
        <f t="shared" si="5"/>
        <v>0</v>
      </c>
      <c r="K11" s="128">
        <v>6</v>
      </c>
      <c r="L11" s="38">
        <v>0</v>
      </c>
      <c r="M11" s="39">
        <v>1</v>
      </c>
      <c r="N11" s="96">
        <v>4</v>
      </c>
      <c r="O11" s="112">
        <v>1</v>
      </c>
      <c r="P11" s="38"/>
      <c r="Q11" s="40"/>
      <c r="R11" s="172" t="s">
        <v>167</v>
      </c>
      <c r="S11" s="173"/>
      <c r="T11" s="173"/>
      <c r="U11" s="173"/>
      <c r="V11" s="173"/>
      <c r="W11" s="39" t="s">
        <v>18</v>
      </c>
      <c r="X11" s="39"/>
      <c r="Y11" s="39"/>
    </row>
    <row r="12" spans="1:25" s="42" customFormat="1" ht="26.25" customHeight="1">
      <c r="A12" s="28">
        <v>0.52083333333333337</v>
      </c>
      <c r="B12" s="126" t="s">
        <v>44</v>
      </c>
      <c r="C12" s="30">
        <v>3370</v>
      </c>
      <c r="D12" s="31">
        <v>3382</v>
      </c>
      <c r="E12" s="32">
        <f t="shared" si="3"/>
        <v>13</v>
      </c>
      <c r="F12" s="33">
        <v>1</v>
      </c>
      <c r="G12" s="33">
        <v>0</v>
      </c>
      <c r="H12" s="34">
        <f t="shared" si="4"/>
        <v>12</v>
      </c>
      <c r="I12" s="127">
        <f>12+0</f>
        <v>12</v>
      </c>
      <c r="J12" s="36">
        <f t="shared" si="5"/>
        <v>0</v>
      </c>
      <c r="K12" s="128">
        <v>6</v>
      </c>
      <c r="L12" s="38">
        <v>0</v>
      </c>
      <c r="M12" s="39">
        <v>2</v>
      </c>
      <c r="N12" s="96">
        <v>4</v>
      </c>
      <c r="O12" s="112">
        <v>0</v>
      </c>
      <c r="P12" s="38"/>
      <c r="Q12" s="40"/>
      <c r="R12" s="172">
        <v>0</v>
      </c>
      <c r="S12" s="173"/>
      <c r="T12" s="173"/>
      <c r="U12" s="173"/>
      <c r="V12" s="173"/>
      <c r="W12" s="39" t="s">
        <v>18</v>
      </c>
      <c r="X12" s="39"/>
      <c r="Y12" s="39"/>
    </row>
    <row r="13" spans="1:25" s="42" customFormat="1" ht="26.25" customHeight="1">
      <c r="A13" s="28">
        <v>4.1666666666666664E-2</v>
      </c>
      <c r="B13" s="126" t="s">
        <v>129</v>
      </c>
      <c r="C13" s="30">
        <v>3383</v>
      </c>
      <c r="D13" s="31">
        <v>3397</v>
      </c>
      <c r="E13" s="32">
        <f t="shared" si="3"/>
        <v>15</v>
      </c>
      <c r="F13" s="33">
        <v>0</v>
      </c>
      <c r="G13" s="33">
        <v>1</v>
      </c>
      <c r="H13" s="34">
        <f t="shared" si="4"/>
        <v>14</v>
      </c>
      <c r="I13" s="127">
        <f>14+1</f>
        <v>15</v>
      </c>
      <c r="J13" s="36">
        <f t="shared" si="5"/>
        <v>1</v>
      </c>
      <c r="K13" s="128">
        <v>5</v>
      </c>
      <c r="L13" s="38">
        <v>0</v>
      </c>
      <c r="M13" s="39">
        <v>8</v>
      </c>
      <c r="N13" s="96">
        <v>2</v>
      </c>
      <c r="O13" s="112">
        <v>1</v>
      </c>
      <c r="P13" s="38"/>
      <c r="Q13" s="40"/>
      <c r="R13" s="172" t="s">
        <v>168</v>
      </c>
      <c r="S13" s="173"/>
      <c r="T13" s="173"/>
      <c r="U13" s="173"/>
      <c r="V13" s="173"/>
      <c r="W13" s="39" t="s">
        <v>18</v>
      </c>
      <c r="X13" s="39"/>
      <c r="Y13" s="39"/>
    </row>
    <row r="14" spans="1:25" s="42" customFormat="1" ht="26.25" customHeight="1">
      <c r="A14" s="28">
        <v>6.25E-2</v>
      </c>
      <c r="B14" s="126" t="s">
        <v>131</v>
      </c>
      <c r="C14" s="30">
        <v>3398</v>
      </c>
      <c r="D14" s="31">
        <v>3412</v>
      </c>
      <c r="E14" s="32">
        <f t="shared" si="3"/>
        <v>15</v>
      </c>
      <c r="F14" s="33">
        <v>0</v>
      </c>
      <c r="G14" s="33">
        <v>0</v>
      </c>
      <c r="H14" s="34">
        <f t="shared" si="4"/>
        <v>15</v>
      </c>
      <c r="I14" s="127">
        <f>15+0</f>
        <v>15</v>
      </c>
      <c r="J14" s="36">
        <f t="shared" si="5"/>
        <v>0</v>
      </c>
      <c r="K14" s="128">
        <v>10</v>
      </c>
      <c r="L14" s="38">
        <v>0</v>
      </c>
      <c r="M14" s="39">
        <v>5</v>
      </c>
      <c r="N14" s="96">
        <v>0</v>
      </c>
      <c r="O14" s="112">
        <v>0</v>
      </c>
      <c r="P14" s="38"/>
      <c r="Q14" s="40"/>
      <c r="R14" s="172">
        <v>0</v>
      </c>
      <c r="S14" s="173"/>
      <c r="T14" s="173"/>
      <c r="U14" s="173"/>
      <c r="V14" s="173"/>
      <c r="W14" s="39" t="s">
        <v>18</v>
      </c>
      <c r="X14" s="39"/>
      <c r="Y14" s="39"/>
    </row>
    <row r="15" spans="1:25" s="42" customFormat="1" ht="26.25" customHeight="1">
      <c r="A15" s="28">
        <v>8.3333333333333329E-2</v>
      </c>
      <c r="B15" s="126" t="s">
        <v>124</v>
      </c>
      <c r="C15" s="30">
        <v>3413</v>
      </c>
      <c r="D15" s="31">
        <v>3424</v>
      </c>
      <c r="E15" s="32">
        <f>IF(ISBLANK(D15),0,(D15-C15+1))</f>
        <v>12</v>
      </c>
      <c r="F15" s="33">
        <v>1</v>
      </c>
      <c r="G15" s="33">
        <v>1</v>
      </c>
      <c r="H15" s="34">
        <f t="shared" si="4"/>
        <v>10</v>
      </c>
      <c r="I15" s="136">
        <f>12+1</f>
        <v>13</v>
      </c>
      <c r="J15" s="36">
        <f t="shared" si="5"/>
        <v>0</v>
      </c>
      <c r="K15" s="128">
        <v>9</v>
      </c>
      <c r="L15" s="38">
        <v>0</v>
      </c>
      <c r="M15" s="39">
        <v>0</v>
      </c>
      <c r="N15" s="96">
        <v>4</v>
      </c>
      <c r="O15" s="112">
        <v>0</v>
      </c>
      <c r="P15" s="38"/>
      <c r="Q15" s="40"/>
      <c r="R15" s="241">
        <v>0</v>
      </c>
      <c r="S15" s="242"/>
      <c r="T15" s="242"/>
      <c r="U15" s="242"/>
      <c r="V15" s="242"/>
      <c r="W15" s="39" t="s">
        <v>18</v>
      </c>
      <c r="X15" s="39"/>
      <c r="Y15" s="39"/>
    </row>
    <row r="16" spans="1:25" s="42" customFormat="1" ht="26.25" customHeight="1">
      <c r="A16" s="28">
        <v>0.10416666666666667</v>
      </c>
      <c r="B16" s="126" t="s">
        <v>121</v>
      </c>
      <c r="C16" s="30">
        <v>3425</v>
      </c>
      <c r="D16" s="31">
        <v>3439</v>
      </c>
      <c r="E16" s="32">
        <f t="shared" ref="E16" si="6">IF(ISBLANK(D16),0,(D16-C16+1))</f>
        <v>15</v>
      </c>
      <c r="F16" s="33">
        <v>0</v>
      </c>
      <c r="G16" s="33">
        <v>2</v>
      </c>
      <c r="H16" s="34">
        <f t="shared" si="4"/>
        <v>13</v>
      </c>
      <c r="I16" s="127">
        <f>13+2</f>
        <v>15</v>
      </c>
      <c r="J16" s="36">
        <f t="shared" si="5"/>
        <v>0</v>
      </c>
      <c r="K16" s="128">
        <v>9</v>
      </c>
      <c r="L16" s="38">
        <v>0</v>
      </c>
      <c r="M16" s="39">
        <v>0</v>
      </c>
      <c r="N16" s="96">
        <v>6</v>
      </c>
      <c r="O16" s="112">
        <v>0</v>
      </c>
      <c r="P16" s="38"/>
      <c r="Q16" s="40"/>
      <c r="R16" s="172" t="s">
        <v>169</v>
      </c>
      <c r="S16" s="173"/>
      <c r="T16" s="173"/>
      <c r="U16" s="173"/>
      <c r="V16" s="173"/>
      <c r="W16" s="39" t="s">
        <v>18</v>
      </c>
      <c r="X16" s="39"/>
      <c r="Y16" s="39"/>
    </row>
    <row r="17" spans="1:25" s="42" customFormat="1" ht="26.25" customHeight="1">
      <c r="A17" s="28">
        <v>0.125</v>
      </c>
      <c r="B17" s="126" t="s">
        <v>84</v>
      </c>
      <c r="C17" s="30">
        <v>3440</v>
      </c>
      <c r="D17" s="31">
        <v>3454</v>
      </c>
      <c r="E17" s="32">
        <f t="shared" si="3"/>
        <v>15</v>
      </c>
      <c r="F17" s="33">
        <v>0</v>
      </c>
      <c r="G17" s="33">
        <v>4</v>
      </c>
      <c r="H17" s="34">
        <f t="shared" si="4"/>
        <v>11</v>
      </c>
      <c r="I17" s="127">
        <f>11+4</f>
        <v>15</v>
      </c>
      <c r="J17" s="36">
        <f t="shared" si="5"/>
        <v>0</v>
      </c>
      <c r="K17" s="128">
        <v>6</v>
      </c>
      <c r="L17" s="38">
        <v>0</v>
      </c>
      <c r="M17" s="39">
        <v>6</v>
      </c>
      <c r="N17" s="96">
        <v>1</v>
      </c>
      <c r="O17" s="112">
        <v>2</v>
      </c>
      <c r="P17" s="38"/>
      <c r="Q17" s="40"/>
      <c r="R17" s="172" t="s">
        <v>170</v>
      </c>
      <c r="S17" s="173"/>
      <c r="T17" s="173"/>
      <c r="U17" s="173"/>
      <c r="V17" s="173"/>
      <c r="W17" s="39" t="s">
        <v>18</v>
      </c>
      <c r="X17" s="39"/>
      <c r="Y17" s="39"/>
    </row>
    <row r="18" spans="1:25" s="42" customFormat="1" ht="26.25" customHeight="1">
      <c r="A18" s="28">
        <v>0.14583333333333334</v>
      </c>
      <c r="B18" s="126" t="s">
        <v>132</v>
      </c>
      <c r="C18" s="30">
        <v>3455</v>
      </c>
      <c r="D18" s="31">
        <v>3470</v>
      </c>
      <c r="E18" s="32">
        <f t="shared" si="3"/>
        <v>16</v>
      </c>
      <c r="F18" s="33">
        <v>2</v>
      </c>
      <c r="G18" s="33">
        <v>3</v>
      </c>
      <c r="H18" s="34">
        <f t="shared" si="4"/>
        <v>11</v>
      </c>
      <c r="I18" s="127">
        <f>11+3</f>
        <v>14</v>
      </c>
      <c r="J18" s="36">
        <f t="shared" si="5"/>
        <v>0</v>
      </c>
      <c r="K18" s="128">
        <v>7</v>
      </c>
      <c r="L18" s="38">
        <v>0</v>
      </c>
      <c r="M18" s="39">
        <v>2</v>
      </c>
      <c r="N18" s="96">
        <v>3</v>
      </c>
      <c r="O18" s="112">
        <v>2</v>
      </c>
      <c r="P18" s="38"/>
      <c r="Q18" s="40"/>
      <c r="R18" s="172">
        <v>0</v>
      </c>
      <c r="S18" s="173"/>
      <c r="T18" s="173"/>
      <c r="U18" s="173"/>
      <c r="V18" s="173"/>
      <c r="W18" s="39" t="s">
        <v>18</v>
      </c>
      <c r="X18" s="39"/>
      <c r="Y18" s="39"/>
    </row>
    <row r="19" spans="1:25" s="42" customFormat="1" ht="26.25" customHeight="1">
      <c r="A19" s="28">
        <v>0.16666666666666666</v>
      </c>
      <c r="B19" s="126" t="s">
        <v>124</v>
      </c>
      <c r="C19" s="30">
        <v>3471</v>
      </c>
      <c r="D19" s="31">
        <v>3481</v>
      </c>
      <c r="E19" s="32">
        <f t="shared" si="3"/>
        <v>11</v>
      </c>
      <c r="F19" s="33">
        <v>0</v>
      </c>
      <c r="G19" s="33">
        <v>1</v>
      </c>
      <c r="H19" s="34">
        <f t="shared" si="4"/>
        <v>10</v>
      </c>
      <c r="I19" s="127">
        <f>10+1</f>
        <v>11</v>
      </c>
      <c r="J19" s="36">
        <f t="shared" si="5"/>
        <v>0</v>
      </c>
      <c r="K19" s="137">
        <v>3</v>
      </c>
      <c r="L19" s="138">
        <v>6</v>
      </c>
      <c r="M19" s="39">
        <v>0</v>
      </c>
      <c r="N19" s="96">
        <v>1</v>
      </c>
      <c r="O19" s="112">
        <v>1</v>
      </c>
      <c r="P19" s="38"/>
      <c r="Q19" s="40"/>
      <c r="R19" s="172">
        <v>0</v>
      </c>
      <c r="S19" s="173"/>
      <c r="T19" s="173"/>
      <c r="U19" s="173"/>
      <c r="V19" s="173"/>
      <c r="W19" s="39" t="s">
        <v>18</v>
      </c>
      <c r="X19" s="39"/>
      <c r="Y19" s="39"/>
    </row>
    <row r="20" spans="1:25" s="42" customFormat="1" ht="26.25" customHeight="1">
      <c r="A20" s="28">
        <v>0.1875</v>
      </c>
      <c r="B20" s="126" t="s">
        <v>121</v>
      </c>
      <c r="C20" s="30">
        <v>3482</v>
      </c>
      <c r="D20" s="31">
        <v>3493</v>
      </c>
      <c r="E20" s="32">
        <f t="shared" si="3"/>
        <v>12</v>
      </c>
      <c r="F20" s="33">
        <v>0</v>
      </c>
      <c r="G20" s="33">
        <v>2</v>
      </c>
      <c r="H20" s="34">
        <f t="shared" si="4"/>
        <v>10</v>
      </c>
      <c r="I20" s="127">
        <f>10+2</f>
        <v>12</v>
      </c>
      <c r="J20" s="36">
        <f t="shared" si="5"/>
        <v>0</v>
      </c>
      <c r="K20" s="128">
        <v>3</v>
      </c>
      <c r="L20" s="38">
        <v>0</v>
      </c>
      <c r="M20" s="39">
        <v>2</v>
      </c>
      <c r="N20" s="96">
        <v>5</v>
      </c>
      <c r="O20" s="112">
        <v>2</v>
      </c>
      <c r="P20" s="38"/>
      <c r="Q20" s="40"/>
      <c r="R20" s="172">
        <v>0</v>
      </c>
      <c r="S20" s="173"/>
      <c r="T20" s="173"/>
      <c r="U20" s="173"/>
      <c r="V20" s="173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7">E21-G21-F21</f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57"/>
      <c r="S21" s="158"/>
      <c r="T21" s="158"/>
      <c r="U21" s="158"/>
      <c r="V21" s="159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7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57"/>
      <c r="S22" s="158"/>
      <c r="T22" s="158"/>
      <c r="U22" s="158"/>
      <c r="V22" s="159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7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57"/>
      <c r="S23" s="158"/>
      <c r="T23" s="158"/>
      <c r="U23" s="158"/>
      <c r="V23" s="159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7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57"/>
      <c r="S24" s="158"/>
      <c r="T24" s="158"/>
      <c r="U24" s="158"/>
      <c r="V24" s="159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57"/>
      <c r="S25" s="158"/>
      <c r="T25" s="158"/>
      <c r="U25" s="158"/>
      <c r="V25" s="159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8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57"/>
      <c r="S26" s="158"/>
      <c r="T26" s="158"/>
      <c r="U26" s="158"/>
      <c r="V26" s="159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8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57"/>
      <c r="S27" s="158"/>
      <c r="T27" s="158"/>
      <c r="U27" s="158"/>
      <c r="V27" s="159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8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57"/>
      <c r="S28" s="158"/>
      <c r="T28" s="158"/>
      <c r="U28" s="158"/>
      <c r="V28" s="159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8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57"/>
      <c r="S29" s="158"/>
      <c r="T29" s="158"/>
      <c r="U29" s="158"/>
      <c r="V29" s="159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8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57"/>
      <c r="S30" s="158"/>
      <c r="T30" s="158"/>
      <c r="U30" s="158"/>
      <c r="V30" s="159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8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57"/>
      <c r="S31" s="158"/>
      <c r="T31" s="158"/>
      <c r="U31" s="158"/>
      <c r="V31" s="159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8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57"/>
      <c r="S32" s="158"/>
      <c r="T32" s="158"/>
      <c r="U32" s="158"/>
      <c r="V32" s="159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8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57"/>
      <c r="S33" s="158"/>
      <c r="T33" s="158"/>
      <c r="U33" s="158"/>
      <c r="V33" s="159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8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57"/>
      <c r="S34" s="158"/>
      <c r="T34" s="158"/>
      <c r="U34" s="158"/>
      <c r="V34" s="159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57"/>
      <c r="S35" s="158"/>
      <c r="T35" s="158"/>
      <c r="U35" s="158"/>
      <c r="V35" s="159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9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57"/>
      <c r="S36" s="158"/>
      <c r="T36" s="158"/>
      <c r="U36" s="158"/>
      <c r="V36" s="159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9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57"/>
      <c r="S37" s="158"/>
      <c r="T37" s="158"/>
      <c r="U37" s="158"/>
      <c r="V37" s="159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9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57"/>
      <c r="S38" s="158"/>
      <c r="T38" s="158"/>
      <c r="U38" s="158"/>
      <c r="V38" s="159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9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57"/>
      <c r="S39" s="158"/>
      <c r="T39" s="158"/>
      <c r="U39" s="158"/>
      <c r="V39" s="159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9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57"/>
      <c r="S40" s="158"/>
      <c r="T40" s="158"/>
      <c r="U40" s="158"/>
      <c r="V40" s="159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9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57"/>
      <c r="S41" s="158"/>
      <c r="T41" s="158"/>
      <c r="U41" s="158"/>
      <c r="V41" s="159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9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57"/>
      <c r="S42" s="158"/>
      <c r="T42" s="158"/>
      <c r="U42" s="158"/>
      <c r="V42" s="159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57"/>
      <c r="S43" s="158"/>
      <c r="T43" s="158"/>
      <c r="U43" s="158"/>
      <c r="V43" s="159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10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57"/>
      <c r="S44" s="158"/>
      <c r="T44" s="158"/>
      <c r="U44" s="158"/>
      <c r="V44" s="159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10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57"/>
      <c r="S45" s="158"/>
      <c r="T45" s="158"/>
      <c r="U45" s="158"/>
      <c r="V45" s="159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10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57"/>
      <c r="S46" s="158"/>
      <c r="T46" s="158"/>
      <c r="U46" s="158"/>
      <c r="V46" s="159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10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57"/>
      <c r="S47" s="158"/>
      <c r="T47" s="158"/>
      <c r="U47" s="158"/>
      <c r="V47" s="159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10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57"/>
      <c r="S48" s="158"/>
      <c r="T48" s="158"/>
      <c r="U48" s="158"/>
      <c r="V48" s="159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10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57"/>
      <c r="S49" s="158"/>
      <c r="T49" s="158"/>
      <c r="U49" s="158"/>
      <c r="V49" s="159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57"/>
      <c r="S50" s="158"/>
      <c r="T50" s="158"/>
      <c r="U50" s="158"/>
      <c r="V50" s="159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1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57"/>
      <c r="S51" s="158"/>
      <c r="T51" s="158"/>
      <c r="U51" s="158"/>
      <c r="V51" s="159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1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57"/>
      <c r="S52" s="158"/>
      <c r="T52" s="158"/>
      <c r="U52" s="158"/>
      <c r="V52" s="159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1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57"/>
      <c r="S53" s="158"/>
      <c r="T53" s="158"/>
      <c r="U53" s="158"/>
      <c r="V53" s="159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1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57"/>
      <c r="S54" s="158"/>
      <c r="T54" s="158"/>
      <c r="U54" s="158"/>
      <c r="V54" s="159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1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57"/>
      <c r="S55" s="158"/>
      <c r="T55" s="158"/>
      <c r="U55" s="158"/>
      <c r="V55" s="159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1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57"/>
      <c r="S56" s="158"/>
      <c r="T56" s="158"/>
      <c r="U56" s="158"/>
      <c r="V56" s="159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1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57"/>
      <c r="S57" s="158"/>
      <c r="T57" s="158"/>
      <c r="U57" s="158"/>
      <c r="V57" s="159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60"/>
      <c r="S58" s="161"/>
      <c r="T58" s="161"/>
      <c r="U58" s="161"/>
      <c r="V58" s="162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63"/>
      <c r="S59" s="164"/>
      <c r="T59" s="164"/>
      <c r="U59" s="164"/>
      <c r="V59" s="165"/>
      <c r="W59" s="119"/>
      <c r="X59" s="119"/>
      <c r="Y59" s="119"/>
    </row>
    <row r="60" spans="1:26" s="66" customFormat="1" ht="30.75" customHeight="1">
      <c r="B60" s="67"/>
      <c r="D60" s="68"/>
      <c r="E60" s="69">
        <f>SUM(E2:E59)</f>
        <v>181</v>
      </c>
      <c r="F60" s="70">
        <f>SUM(F2:F59)</f>
        <v>7</v>
      </c>
      <c r="G60" s="70">
        <f>SUM(G2:G59)</f>
        <v>20</v>
      </c>
      <c r="H60" s="71">
        <f>E60-F60-G60</f>
        <v>154</v>
      </c>
      <c r="I60" s="72">
        <f>SUM(I2:I59)</f>
        <v>176</v>
      </c>
      <c r="J60" s="73" t="e">
        <f t="shared" ref="J60:Q60" si="12">SUM(J2:J59)</f>
        <v>#VALUE!</v>
      </c>
      <c r="K60" s="74">
        <f>SUM(K2:K59)</f>
        <v>88</v>
      </c>
      <c r="L60" s="75">
        <f>SUM(L2:L59)</f>
        <v>6</v>
      </c>
      <c r="M60" s="76">
        <f t="shared" si="12"/>
        <v>30</v>
      </c>
      <c r="N60" s="99">
        <f t="shared" si="12"/>
        <v>44</v>
      </c>
      <c r="O60" s="110">
        <f>SUM(O2:O59)</f>
        <v>12</v>
      </c>
      <c r="P60" s="104">
        <f t="shared" si="12"/>
        <v>0</v>
      </c>
      <c r="Q60" s="76">
        <f t="shared" si="12"/>
        <v>0</v>
      </c>
      <c r="R60" s="77">
        <f>SUM(L60:Q60)</f>
        <v>92</v>
      </c>
      <c r="S60" s="166" t="s">
        <v>19</v>
      </c>
      <c r="T60" s="167"/>
      <c r="U60" s="167"/>
      <c r="V60" s="168"/>
      <c r="W60" s="118">
        <v>1</v>
      </c>
      <c r="X60" s="118">
        <f>SUM(X2:X59)</f>
        <v>0</v>
      </c>
      <c r="Y60" s="118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54"/>
      <c r="T61" s="155"/>
      <c r="U61" s="155"/>
      <c r="V61" s="156"/>
    </row>
    <row r="62" spans="1:26" s="80" customFormat="1">
      <c r="A62"/>
      <c r="B62" s="1"/>
      <c r="I62" s="90">
        <f>I60+G60</f>
        <v>196</v>
      </c>
      <c r="J62" s="66"/>
      <c r="K62" s="91"/>
      <c r="M62" s="80">
        <f>L60+M60</f>
        <v>36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43" priority="1" stopIfTrue="1" operator="equal">
      <formula>-90</formula>
    </cfRule>
  </conditionalFormatting>
  <conditionalFormatting sqref="J3:J58">
    <cfRule type="cellIs" dxfId="42" priority="2" operator="equal">
      <formula>0</formula>
    </cfRule>
    <cfRule type="cellIs" dxfId="41" priority="3" operator="lessThan">
      <formula>0</formula>
    </cfRule>
    <cfRule type="cellIs" dxfId="4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theme="0" tint="-0.249977111117893"/>
  </sheetPr>
  <dimension ref="A1:Z63"/>
  <sheetViews>
    <sheetView workbookViewId="0">
      <selection activeCell="A3" sqref="A3:XFD19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3">
        <v>45366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8" t="s">
        <v>14</v>
      </c>
      <c r="S1" s="179"/>
      <c r="T1" s="179"/>
      <c r="U1" s="179"/>
      <c r="V1" s="180"/>
      <c r="W1" s="117" t="s">
        <v>15</v>
      </c>
      <c r="X1" s="117" t="s">
        <v>16</v>
      </c>
      <c r="Y1" s="117" t="s">
        <v>17</v>
      </c>
    </row>
    <row r="2" spans="1:25" ht="7.5" customHeight="1" thickBo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1"/>
      <c r="S2" s="182"/>
      <c r="T2" s="182"/>
      <c r="U2" s="182"/>
      <c r="V2" s="183"/>
      <c r="W2" s="119"/>
      <c r="X2" s="119"/>
      <c r="Y2" s="119"/>
    </row>
    <row r="3" spans="1:25" s="42" customFormat="1" ht="26.25" customHeight="1">
      <c r="A3" s="124">
        <v>0.39583333333333331</v>
      </c>
      <c r="B3" s="125" t="s">
        <v>109</v>
      </c>
      <c r="C3" s="45" t="s">
        <v>18</v>
      </c>
      <c r="D3" s="46" t="s">
        <v>18</v>
      </c>
      <c r="E3" s="32" t="s">
        <v>18</v>
      </c>
      <c r="F3" s="47" t="s">
        <v>18</v>
      </c>
      <c r="G3" s="48" t="s">
        <v>18</v>
      </c>
      <c r="H3" s="34" t="s">
        <v>18</v>
      </c>
      <c r="I3" s="49" t="s">
        <v>18</v>
      </c>
      <c r="J3" s="36" t="e">
        <f t="shared" ref="J3:J19" si="0">IF(ISBLANK(I3),-90,(-((I3)-SUM(L3:Q3,K3))))</f>
        <v>#VALUE!</v>
      </c>
      <c r="K3" s="50" t="s">
        <v>18</v>
      </c>
      <c r="L3" s="51" t="s">
        <v>18</v>
      </c>
      <c r="M3" s="52" t="s">
        <v>18</v>
      </c>
      <c r="N3" s="97" t="s">
        <v>18</v>
      </c>
      <c r="O3" s="108" t="s">
        <v>18</v>
      </c>
      <c r="P3" s="51" t="s">
        <v>18</v>
      </c>
      <c r="Q3" s="53" t="s">
        <v>18</v>
      </c>
      <c r="R3" s="215" t="s">
        <v>110</v>
      </c>
      <c r="S3" s="216"/>
      <c r="T3" s="216"/>
      <c r="U3" s="216"/>
      <c r="V3" s="217"/>
      <c r="W3" s="48">
        <v>33</v>
      </c>
      <c r="X3" s="48" t="s">
        <v>18</v>
      </c>
      <c r="Y3" s="48" t="s">
        <v>18</v>
      </c>
    </row>
    <row r="4" spans="1:25" s="42" customFormat="1" ht="26.25" customHeight="1">
      <c r="A4" s="28">
        <v>0.41666666666666669</v>
      </c>
      <c r="B4" s="126" t="s">
        <v>46</v>
      </c>
      <c r="C4" s="30">
        <v>3494</v>
      </c>
      <c r="D4" s="31">
        <v>3507</v>
      </c>
      <c r="E4" s="32">
        <f t="shared" ref="E4:E19" si="1">IF(ISBLANK(D4),0,(D4-C4+1))</f>
        <v>14</v>
      </c>
      <c r="F4" s="33">
        <v>1</v>
      </c>
      <c r="G4" s="33">
        <v>2</v>
      </c>
      <c r="H4" s="34">
        <f t="shared" ref="H4:H19" si="2">E4-G4-F4</f>
        <v>11</v>
      </c>
      <c r="I4" s="127">
        <f>11+2</f>
        <v>13</v>
      </c>
      <c r="J4" s="36">
        <f t="shared" si="0"/>
        <v>0</v>
      </c>
      <c r="K4" s="128">
        <f>4+2</f>
        <v>6</v>
      </c>
      <c r="L4" s="38">
        <v>0</v>
      </c>
      <c r="M4" s="39">
        <v>0</v>
      </c>
      <c r="N4" s="96">
        <v>6</v>
      </c>
      <c r="O4" s="112">
        <v>0</v>
      </c>
      <c r="P4" s="38">
        <v>0</v>
      </c>
      <c r="Q4" s="135">
        <v>1</v>
      </c>
      <c r="R4" s="175" t="s">
        <v>111</v>
      </c>
      <c r="S4" s="176"/>
      <c r="T4" s="176"/>
      <c r="U4" s="176"/>
      <c r="V4" s="199"/>
      <c r="W4" s="39" t="s">
        <v>18</v>
      </c>
      <c r="X4" s="39"/>
      <c r="Y4" s="39"/>
    </row>
    <row r="5" spans="1:25" s="42" customFormat="1" ht="26.25" customHeight="1">
      <c r="A5" s="28">
        <v>0.4375</v>
      </c>
      <c r="B5" s="126" t="s">
        <v>78</v>
      </c>
      <c r="C5" s="30">
        <v>3508</v>
      </c>
      <c r="D5" s="31">
        <v>3523</v>
      </c>
      <c r="E5" s="32">
        <f t="shared" si="1"/>
        <v>16</v>
      </c>
      <c r="F5" s="33">
        <v>1</v>
      </c>
      <c r="G5" s="33">
        <v>0</v>
      </c>
      <c r="H5" s="34">
        <f t="shared" si="2"/>
        <v>15</v>
      </c>
      <c r="I5" s="127">
        <f>15+0</f>
        <v>15</v>
      </c>
      <c r="J5" s="36">
        <f t="shared" si="0"/>
        <v>2</v>
      </c>
      <c r="K5" s="128">
        <v>10</v>
      </c>
      <c r="L5" s="38">
        <v>0</v>
      </c>
      <c r="M5" s="39">
        <v>3</v>
      </c>
      <c r="N5" s="96">
        <v>3</v>
      </c>
      <c r="O5" s="112">
        <v>1</v>
      </c>
      <c r="P5" s="38"/>
      <c r="Q5" s="40"/>
      <c r="R5" s="206" t="s">
        <v>112</v>
      </c>
      <c r="S5" s="207"/>
      <c r="T5" s="207"/>
      <c r="U5" s="207"/>
      <c r="V5" s="208"/>
      <c r="W5" s="39" t="s">
        <v>18</v>
      </c>
      <c r="X5" s="39"/>
      <c r="Y5" s="39"/>
    </row>
    <row r="6" spans="1:25" s="42" customFormat="1" ht="26.25" customHeight="1">
      <c r="A6" s="28">
        <v>0.45833333333333331</v>
      </c>
      <c r="B6" s="126" t="s">
        <v>113</v>
      </c>
      <c r="C6" s="30">
        <v>3524</v>
      </c>
      <c r="D6" s="31">
        <v>3538</v>
      </c>
      <c r="E6" s="32">
        <f t="shared" si="1"/>
        <v>15</v>
      </c>
      <c r="F6" s="33">
        <v>1</v>
      </c>
      <c r="G6" s="33">
        <v>3</v>
      </c>
      <c r="H6" s="34">
        <f t="shared" si="2"/>
        <v>11</v>
      </c>
      <c r="I6" s="127">
        <f>11+3</f>
        <v>14</v>
      </c>
      <c r="J6" s="36">
        <f t="shared" si="0"/>
        <v>0</v>
      </c>
      <c r="K6" s="128">
        <v>6</v>
      </c>
      <c r="L6" s="38">
        <v>0</v>
      </c>
      <c r="M6" s="39">
        <v>0</v>
      </c>
      <c r="N6" s="96">
        <v>6</v>
      </c>
      <c r="O6" s="112">
        <v>2</v>
      </c>
      <c r="P6" s="38"/>
      <c r="Q6" s="40"/>
      <c r="R6" s="206" t="s">
        <v>114</v>
      </c>
      <c r="S6" s="207"/>
      <c r="T6" s="207"/>
      <c r="U6" s="207"/>
      <c r="V6" s="208"/>
      <c r="W6" s="39" t="s">
        <v>18</v>
      </c>
      <c r="X6" s="39"/>
      <c r="Y6" s="39"/>
    </row>
    <row r="7" spans="1:25" s="42" customFormat="1" ht="26.25" customHeight="1">
      <c r="A7" s="28">
        <v>0.47916666666666669</v>
      </c>
      <c r="B7" s="126" t="s">
        <v>109</v>
      </c>
      <c r="C7" s="30">
        <v>3539</v>
      </c>
      <c r="D7" s="31">
        <v>3551</v>
      </c>
      <c r="E7" s="32">
        <f t="shared" si="1"/>
        <v>13</v>
      </c>
      <c r="F7" s="33">
        <v>1</v>
      </c>
      <c r="G7" s="33">
        <v>1</v>
      </c>
      <c r="H7" s="34">
        <f t="shared" si="2"/>
        <v>11</v>
      </c>
      <c r="I7" s="127">
        <f>11+1</f>
        <v>12</v>
      </c>
      <c r="J7" s="36">
        <f t="shared" si="0"/>
        <v>3</v>
      </c>
      <c r="K7" s="128">
        <v>6</v>
      </c>
      <c r="L7" s="38">
        <v>0</v>
      </c>
      <c r="M7" s="39">
        <v>4</v>
      </c>
      <c r="N7" s="96">
        <v>5</v>
      </c>
      <c r="O7" s="112">
        <v>0</v>
      </c>
      <c r="P7" s="38"/>
      <c r="Q7" s="40"/>
      <c r="R7" s="209" t="s">
        <v>115</v>
      </c>
      <c r="S7" s="210"/>
      <c r="T7" s="210"/>
      <c r="U7" s="210"/>
      <c r="V7" s="211"/>
      <c r="W7" s="39" t="s">
        <v>18</v>
      </c>
      <c r="X7" s="39"/>
      <c r="Y7" s="39"/>
    </row>
    <row r="8" spans="1:25" s="42" customFormat="1" ht="26.25" customHeight="1">
      <c r="A8" s="28">
        <v>0.5</v>
      </c>
      <c r="B8" s="126" t="s">
        <v>47</v>
      </c>
      <c r="C8" s="30">
        <v>3552</v>
      </c>
      <c r="D8" s="31">
        <v>3565</v>
      </c>
      <c r="E8" s="32">
        <f t="shared" si="1"/>
        <v>14</v>
      </c>
      <c r="F8" s="33">
        <v>0</v>
      </c>
      <c r="G8" s="33">
        <v>2</v>
      </c>
      <c r="H8" s="34">
        <f t="shared" si="2"/>
        <v>12</v>
      </c>
      <c r="I8" s="127">
        <f>12+2</f>
        <v>14</v>
      </c>
      <c r="J8" s="36">
        <f t="shared" si="0"/>
        <v>0</v>
      </c>
      <c r="K8" s="128">
        <v>9</v>
      </c>
      <c r="L8" s="38">
        <v>0</v>
      </c>
      <c r="M8" s="39">
        <v>1</v>
      </c>
      <c r="N8" s="96">
        <v>2</v>
      </c>
      <c r="O8" s="112">
        <v>2</v>
      </c>
      <c r="P8" s="38"/>
      <c r="Q8" s="40"/>
      <c r="R8" s="169"/>
      <c r="S8" s="170"/>
      <c r="T8" s="170"/>
      <c r="U8" s="170"/>
      <c r="V8" s="174"/>
      <c r="W8" s="39" t="s">
        <v>18</v>
      </c>
      <c r="X8" s="39"/>
      <c r="Y8" s="39"/>
    </row>
    <row r="9" spans="1:25" s="42" customFormat="1" ht="26.25" customHeight="1">
      <c r="A9" s="28">
        <v>0.52083333333333337</v>
      </c>
      <c r="B9" s="126" t="s">
        <v>46</v>
      </c>
      <c r="C9" s="30">
        <v>3566</v>
      </c>
      <c r="D9" s="31">
        <v>3571</v>
      </c>
      <c r="E9" s="32">
        <f t="shared" si="1"/>
        <v>6</v>
      </c>
      <c r="F9" s="33">
        <v>0</v>
      </c>
      <c r="G9" s="33">
        <v>1</v>
      </c>
      <c r="H9" s="34">
        <f t="shared" si="2"/>
        <v>5</v>
      </c>
      <c r="I9" s="127">
        <f>5+1</f>
        <v>6</v>
      </c>
      <c r="J9" s="36">
        <f t="shared" si="0"/>
        <v>0</v>
      </c>
      <c r="K9" s="128">
        <v>4</v>
      </c>
      <c r="L9" s="38">
        <v>0</v>
      </c>
      <c r="M9" s="39">
        <v>1</v>
      </c>
      <c r="N9" s="96">
        <v>0</v>
      </c>
      <c r="O9" s="112">
        <v>1</v>
      </c>
      <c r="P9" s="38"/>
      <c r="Q9" s="40"/>
      <c r="R9" s="206" t="s">
        <v>116</v>
      </c>
      <c r="S9" s="207"/>
      <c r="T9" s="207"/>
      <c r="U9" s="207"/>
      <c r="V9" s="208"/>
      <c r="W9" s="39" t="s">
        <v>18</v>
      </c>
      <c r="X9" s="39"/>
      <c r="Y9" s="39"/>
    </row>
    <row r="10" spans="1:25" s="42" customFormat="1" ht="26.25" customHeight="1">
      <c r="A10" s="28">
        <v>4.1666666666666664E-2</v>
      </c>
      <c r="B10" s="126" t="s">
        <v>113</v>
      </c>
      <c r="C10" s="30">
        <v>3572</v>
      </c>
      <c r="D10" s="31">
        <v>3588</v>
      </c>
      <c r="E10" s="32">
        <f t="shared" si="1"/>
        <v>17</v>
      </c>
      <c r="F10" s="33">
        <v>1</v>
      </c>
      <c r="G10" s="33">
        <v>1</v>
      </c>
      <c r="H10" s="34">
        <f t="shared" si="2"/>
        <v>15</v>
      </c>
      <c r="I10" s="127">
        <f>15+1</f>
        <v>16</v>
      </c>
      <c r="J10" s="36">
        <f t="shared" si="0"/>
        <v>3</v>
      </c>
      <c r="K10" s="128">
        <v>12</v>
      </c>
      <c r="L10" s="38">
        <v>0</v>
      </c>
      <c r="M10" s="39">
        <v>2</v>
      </c>
      <c r="N10" s="96">
        <v>5</v>
      </c>
      <c r="O10" s="112">
        <v>0</v>
      </c>
      <c r="P10" s="38"/>
      <c r="Q10" s="40"/>
      <c r="R10" s="175" t="s">
        <v>117</v>
      </c>
      <c r="S10" s="176"/>
      <c r="T10" s="176"/>
      <c r="U10" s="176"/>
      <c r="V10" s="199"/>
      <c r="W10" s="39" t="s">
        <v>18</v>
      </c>
      <c r="X10" s="39"/>
      <c r="Y10" s="39"/>
    </row>
    <row r="11" spans="1:25" s="42" customFormat="1" ht="26.25" customHeight="1">
      <c r="A11" s="124">
        <v>4.1666666666666664E-2</v>
      </c>
      <c r="B11" s="125" t="s">
        <v>78</v>
      </c>
      <c r="C11" s="45" t="s">
        <v>18</v>
      </c>
      <c r="D11" s="46" t="s">
        <v>18</v>
      </c>
      <c r="E11" s="32" t="s">
        <v>18</v>
      </c>
      <c r="F11" s="47" t="s">
        <v>18</v>
      </c>
      <c r="G11" s="48" t="s">
        <v>18</v>
      </c>
      <c r="H11" s="34" t="s">
        <v>18</v>
      </c>
      <c r="I11" s="49" t="s">
        <v>18</v>
      </c>
      <c r="J11" s="36" t="e">
        <f t="shared" si="0"/>
        <v>#VALUE!</v>
      </c>
      <c r="K11" s="50" t="s">
        <v>18</v>
      </c>
      <c r="L11" s="51" t="s">
        <v>18</v>
      </c>
      <c r="M11" s="52" t="s">
        <v>18</v>
      </c>
      <c r="N11" s="97" t="s">
        <v>18</v>
      </c>
      <c r="O11" s="108" t="s">
        <v>18</v>
      </c>
      <c r="P11" s="51" t="s">
        <v>18</v>
      </c>
      <c r="Q11" s="53" t="s">
        <v>18</v>
      </c>
      <c r="R11" s="245" t="s">
        <v>118</v>
      </c>
      <c r="S11" s="246"/>
      <c r="T11" s="246"/>
      <c r="U11" s="246"/>
      <c r="V11" s="247"/>
      <c r="W11" s="48">
        <v>7</v>
      </c>
      <c r="X11" s="48" t="s">
        <v>18</v>
      </c>
      <c r="Y11" s="48" t="s">
        <v>18</v>
      </c>
    </row>
    <row r="12" spans="1:25" s="42" customFormat="1" ht="26.25" customHeight="1">
      <c r="A12" s="124">
        <v>4.1666666666666664E-2</v>
      </c>
      <c r="B12" s="125" t="s">
        <v>119</v>
      </c>
      <c r="C12" s="45" t="s">
        <v>18</v>
      </c>
      <c r="D12" s="46" t="s">
        <v>18</v>
      </c>
      <c r="E12" s="32" t="s">
        <v>18</v>
      </c>
      <c r="F12" s="47" t="s">
        <v>18</v>
      </c>
      <c r="G12" s="48" t="s">
        <v>18</v>
      </c>
      <c r="H12" s="34" t="s">
        <v>18</v>
      </c>
      <c r="I12" s="49" t="s">
        <v>18</v>
      </c>
      <c r="J12" s="36" t="e">
        <f t="shared" si="0"/>
        <v>#VALUE!</v>
      </c>
      <c r="K12" s="50" t="s">
        <v>18</v>
      </c>
      <c r="L12" s="51" t="s">
        <v>18</v>
      </c>
      <c r="M12" s="52" t="s">
        <v>18</v>
      </c>
      <c r="N12" s="97" t="s">
        <v>18</v>
      </c>
      <c r="O12" s="108" t="s">
        <v>18</v>
      </c>
      <c r="P12" s="51" t="s">
        <v>18</v>
      </c>
      <c r="Q12" s="53" t="s">
        <v>18</v>
      </c>
      <c r="R12" s="200" t="s">
        <v>120</v>
      </c>
      <c r="S12" s="201"/>
      <c r="T12" s="201"/>
      <c r="U12" s="201"/>
      <c r="V12" s="202"/>
      <c r="W12" s="48">
        <v>55</v>
      </c>
      <c r="X12" s="48" t="s">
        <v>18</v>
      </c>
      <c r="Y12" s="48" t="s">
        <v>18</v>
      </c>
    </row>
    <row r="13" spans="1:25" s="42" customFormat="1" ht="26.25" customHeight="1">
      <c r="A13" s="28">
        <v>6.25E-2</v>
      </c>
      <c r="B13" s="126" t="s">
        <v>121</v>
      </c>
      <c r="C13" s="30">
        <v>3589</v>
      </c>
      <c r="D13" s="31">
        <v>3601</v>
      </c>
      <c r="E13" s="32">
        <f t="shared" si="1"/>
        <v>13</v>
      </c>
      <c r="F13" s="33">
        <v>0</v>
      </c>
      <c r="G13" s="33">
        <v>3</v>
      </c>
      <c r="H13" s="34">
        <f t="shared" si="2"/>
        <v>10</v>
      </c>
      <c r="I13" s="127">
        <f>10+3</f>
        <v>13</v>
      </c>
      <c r="J13" s="36">
        <f t="shared" si="0"/>
        <v>1</v>
      </c>
      <c r="K13" s="128">
        <v>7</v>
      </c>
      <c r="L13" s="38">
        <v>0</v>
      </c>
      <c r="M13" s="39">
        <v>1</v>
      </c>
      <c r="N13" s="96">
        <v>4</v>
      </c>
      <c r="O13" s="112">
        <v>2</v>
      </c>
      <c r="P13" s="38"/>
      <c r="Q13" s="40"/>
      <c r="R13" s="175" t="s">
        <v>122</v>
      </c>
      <c r="S13" s="176"/>
      <c r="T13" s="176"/>
      <c r="U13" s="176"/>
      <c r="V13" s="199"/>
      <c r="W13" s="39" t="s">
        <v>18</v>
      </c>
      <c r="X13" s="39"/>
      <c r="Y13" s="39"/>
    </row>
    <row r="14" spans="1:25" s="42" customFormat="1" ht="26.25" customHeight="1">
      <c r="A14" s="28">
        <v>8.3333333333333329E-2</v>
      </c>
      <c r="B14" s="126" t="s">
        <v>47</v>
      </c>
      <c r="C14" s="30">
        <v>3602</v>
      </c>
      <c r="D14" s="31">
        <v>3618</v>
      </c>
      <c r="E14" s="32">
        <f t="shared" si="1"/>
        <v>17</v>
      </c>
      <c r="F14" s="33">
        <v>0</v>
      </c>
      <c r="G14" s="33">
        <v>3</v>
      </c>
      <c r="H14" s="34">
        <f t="shared" si="2"/>
        <v>14</v>
      </c>
      <c r="I14" s="127">
        <f>14+3</f>
        <v>17</v>
      </c>
      <c r="J14" s="36">
        <f t="shared" si="0"/>
        <v>0</v>
      </c>
      <c r="K14" s="128">
        <v>11</v>
      </c>
      <c r="L14" s="38">
        <v>0</v>
      </c>
      <c r="M14" s="39">
        <v>1</v>
      </c>
      <c r="N14" s="96">
        <v>3</v>
      </c>
      <c r="O14" s="112">
        <v>2</v>
      </c>
      <c r="P14" s="38"/>
      <c r="Q14" s="40"/>
      <c r="R14" s="175" t="s">
        <v>123</v>
      </c>
      <c r="S14" s="176"/>
      <c r="T14" s="176"/>
      <c r="U14" s="176"/>
      <c r="V14" s="199"/>
      <c r="W14" s="39" t="s">
        <v>18</v>
      </c>
      <c r="X14" s="39"/>
      <c r="Y14" s="39"/>
    </row>
    <row r="15" spans="1:25" s="42" customFormat="1" ht="26.25" customHeight="1">
      <c r="A15" s="28">
        <v>0.10416666666666667</v>
      </c>
      <c r="B15" s="126" t="s">
        <v>50</v>
      </c>
      <c r="C15" s="30">
        <v>3619</v>
      </c>
      <c r="D15" s="31">
        <v>3627</v>
      </c>
      <c r="E15" s="32">
        <f t="shared" si="1"/>
        <v>9</v>
      </c>
      <c r="F15" s="33">
        <v>0</v>
      </c>
      <c r="G15" s="33">
        <v>0</v>
      </c>
      <c r="H15" s="34">
        <f t="shared" si="2"/>
        <v>9</v>
      </c>
      <c r="I15" s="127">
        <f>9+0</f>
        <v>9</v>
      </c>
      <c r="J15" s="36">
        <f t="shared" si="0"/>
        <v>0</v>
      </c>
      <c r="K15" s="128">
        <v>5</v>
      </c>
      <c r="L15" s="38">
        <v>0</v>
      </c>
      <c r="M15" s="39">
        <v>0</v>
      </c>
      <c r="N15" s="96">
        <v>4</v>
      </c>
      <c r="O15" s="112">
        <v>0</v>
      </c>
      <c r="P15" s="38"/>
      <c r="Q15" s="40"/>
      <c r="R15" s="169"/>
      <c r="S15" s="170"/>
      <c r="T15" s="170"/>
      <c r="U15" s="170"/>
      <c r="V15" s="174"/>
      <c r="W15" s="39" t="s">
        <v>18</v>
      </c>
      <c r="X15" s="39"/>
      <c r="Y15" s="39"/>
    </row>
    <row r="16" spans="1:25" s="42" customFormat="1" ht="26.25" customHeight="1">
      <c r="A16" s="28">
        <v>0.125</v>
      </c>
      <c r="B16" s="126" t="s">
        <v>124</v>
      </c>
      <c r="C16" s="30">
        <v>3628</v>
      </c>
      <c r="D16" s="31">
        <v>3635</v>
      </c>
      <c r="E16" s="32">
        <f t="shared" si="1"/>
        <v>8</v>
      </c>
      <c r="F16" s="33">
        <v>0</v>
      </c>
      <c r="G16" s="33">
        <v>0</v>
      </c>
      <c r="H16" s="34">
        <f t="shared" si="2"/>
        <v>8</v>
      </c>
      <c r="I16" s="127">
        <f>8+0</f>
        <v>8</v>
      </c>
      <c r="J16" s="36">
        <f t="shared" si="0"/>
        <v>0</v>
      </c>
      <c r="K16" s="128">
        <v>5</v>
      </c>
      <c r="L16" s="38">
        <v>0</v>
      </c>
      <c r="M16" s="39">
        <v>1</v>
      </c>
      <c r="N16" s="96">
        <v>2</v>
      </c>
      <c r="O16" s="112">
        <v>0</v>
      </c>
      <c r="P16" s="38"/>
      <c r="Q16" s="40"/>
      <c r="R16" s="169"/>
      <c r="S16" s="170"/>
      <c r="T16" s="170"/>
      <c r="U16" s="170"/>
      <c r="V16" s="174"/>
      <c r="W16" s="39" t="s">
        <v>18</v>
      </c>
      <c r="X16" s="39"/>
      <c r="Y16" s="39"/>
    </row>
    <row r="17" spans="1:25" s="42" customFormat="1" ht="26.25" customHeight="1">
      <c r="A17" s="28">
        <v>0.14583333333333334</v>
      </c>
      <c r="B17" s="126" t="s">
        <v>121</v>
      </c>
      <c r="C17" s="30">
        <v>3636</v>
      </c>
      <c r="D17" s="31">
        <v>3648</v>
      </c>
      <c r="E17" s="32">
        <f t="shared" si="1"/>
        <v>13</v>
      </c>
      <c r="F17" s="33">
        <v>1</v>
      </c>
      <c r="G17" s="33">
        <v>5</v>
      </c>
      <c r="H17" s="34">
        <f t="shared" si="2"/>
        <v>7</v>
      </c>
      <c r="I17" s="127">
        <f>7+5</f>
        <v>12</v>
      </c>
      <c r="J17" s="36">
        <f t="shared" si="0"/>
        <v>0</v>
      </c>
      <c r="K17" s="128">
        <v>6</v>
      </c>
      <c r="L17" s="38">
        <v>0</v>
      </c>
      <c r="M17" s="39">
        <v>0</v>
      </c>
      <c r="N17" s="96">
        <v>2</v>
      </c>
      <c r="O17" s="112">
        <v>4</v>
      </c>
      <c r="P17" s="38"/>
      <c r="Q17" s="40"/>
      <c r="R17" s="203" t="s">
        <v>125</v>
      </c>
      <c r="S17" s="204"/>
      <c r="T17" s="204"/>
      <c r="U17" s="204"/>
      <c r="V17" s="205"/>
      <c r="W17" s="39" t="s">
        <v>18</v>
      </c>
      <c r="X17" s="39"/>
      <c r="Y17" s="39"/>
    </row>
    <row r="18" spans="1:25" s="42" customFormat="1" ht="26.25" customHeight="1">
      <c r="A18" s="28">
        <v>0.16666666666666666</v>
      </c>
      <c r="B18" s="126" t="s">
        <v>84</v>
      </c>
      <c r="C18" s="30">
        <v>3652</v>
      </c>
      <c r="D18" s="31">
        <v>3661</v>
      </c>
      <c r="E18" s="32">
        <f t="shared" si="1"/>
        <v>10</v>
      </c>
      <c r="F18" s="33">
        <v>3</v>
      </c>
      <c r="G18" s="33">
        <v>2</v>
      </c>
      <c r="H18" s="34">
        <f t="shared" si="2"/>
        <v>5</v>
      </c>
      <c r="I18" s="127">
        <f>5+2</f>
        <v>7</v>
      </c>
      <c r="J18" s="36">
        <f t="shared" si="0"/>
        <v>0</v>
      </c>
      <c r="K18" s="128">
        <v>3</v>
      </c>
      <c r="L18" s="38">
        <v>0</v>
      </c>
      <c r="M18" s="39">
        <v>1</v>
      </c>
      <c r="N18" s="96">
        <v>3</v>
      </c>
      <c r="O18" s="112">
        <v>0</v>
      </c>
      <c r="P18" s="38"/>
      <c r="Q18" s="40"/>
      <c r="R18" s="175" t="s">
        <v>126</v>
      </c>
      <c r="S18" s="176"/>
      <c r="T18" s="176"/>
      <c r="U18" s="176"/>
      <c r="V18" s="199"/>
      <c r="W18" s="39" t="s">
        <v>18</v>
      </c>
      <c r="X18" s="39"/>
      <c r="Y18" s="39"/>
    </row>
    <row r="19" spans="1:25" s="42" customFormat="1" ht="26.25" customHeight="1" thickBot="1">
      <c r="A19" s="28">
        <v>0.1875</v>
      </c>
      <c r="B19" s="126" t="s">
        <v>79</v>
      </c>
      <c r="C19" s="30">
        <v>3662</v>
      </c>
      <c r="D19" s="31">
        <v>3671</v>
      </c>
      <c r="E19" s="32">
        <f t="shared" si="1"/>
        <v>10</v>
      </c>
      <c r="F19" s="33">
        <v>0</v>
      </c>
      <c r="G19" s="33">
        <v>3</v>
      </c>
      <c r="H19" s="34">
        <f t="shared" si="2"/>
        <v>7</v>
      </c>
      <c r="I19" s="127">
        <f>7+3</f>
        <v>10</v>
      </c>
      <c r="J19" s="36">
        <f t="shared" si="0"/>
        <v>2</v>
      </c>
      <c r="K19" s="128">
        <v>10</v>
      </c>
      <c r="L19" s="38">
        <v>0</v>
      </c>
      <c r="M19" s="39">
        <v>0</v>
      </c>
      <c r="N19" s="96">
        <v>2</v>
      </c>
      <c r="O19" s="112">
        <v>0</v>
      </c>
      <c r="P19" s="38"/>
      <c r="Q19" s="40"/>
      <c r="R19" s="193" t="s">
        <v>127</v>
      </c>
      <c r="S19" s="194"/>
      <c r="T19" s="194"/>
      <c r="U19" s="194"/>
      <c r="V19" s="195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ref="E20:E57" si="3">IF(ISBLANK(D20),0,(D20-C20+1))</f>
        <v>0</v>
      </c>
      <c r="F20" s="33"/>
      <c r="G20" s="33"/>
      <c r="H20" s="34">
        <f t="shared" ref="H20:H24" si="4">E20-G20-F20</f>
        <v>0</v>
      </c>
      <c r="I20" s="35"/>
      <c r="J20" s="36">
        <f t="shared" ref="J20:J58" si="5">IF(ISBLANK(I20),-90,(-((I20)-(SUM(L20:Q20,K20)))))</f>
        <v>-90</v>
      </c>
      <c r="K20" s="37"/>
      <c r="L20" s="38"/>
      <c r="M20" s="39"/>
      <c r="N20" s="96"/>
      <c r="O20" s="112"/>
      <c r="P20" s="38"/>
      <c r="Q20" s="40"/>
      <c r="R20" s="157"/>
      <c r="S20" s="158"/>
      <c r="T20" s="158"/>
      <c r="U20" s="158"/>
      <c r="V20" s="159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3"/>
        <v>0</v>
      </c>
      <c r="F21" s="33"/>
      <c r="G21" s="33"/>
      <c r="H21" s="34">
        <f t="shared" si="4"/>
        <v>0</v>
      </c>
      <c r="I21" s="35"/>
      <c r="J21" s="36">
        <f t="shared" si="5"/>
        <v>-90</v>
      </c>
      <c r="K21" s="37"/>
      <c r="L21" s="38"/>
      <c r="M21" s="39"/>
      <c r="N21" s="96"/>
      <c r="O21" s="112"/>
      <c r="P21" s="38"/>
      <c r="Q21" s="40"/>
      <c r="R21" s="157"/>
      <c r="S21" s="158"/>
      <c r="T21" s="158"/>
      <c r="U21" s="158"/>
      <c r="V21" s="159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3"/>
        <v>0</v>
      </c>
      <c r="F22" s="33"/>
      <c r="G22" s="33"/>
      <c r="H22" s="34">
        <f t="shared" si="4"/>
        <v>0</v>
      </c>
      <c r="I22" s="35"/>
      <c r="J22" s="36">
        <f t="shared" si="5"/>
        <v>-90</v>
      </c>
      <c r="K22" s="37"/>
      <c r="L22" s="38"/>
      <c r="M22" s="39"/>
      <c r="N22" s="96"/>
      <c r="O22" s="112"/>
      <c r="P22" s="38"/>
      <c r="Q22" s="40"/>
      <c r="R22" s="157"/>
      <c r="S22" s="158"/>
      <c r="T22" s="158"/>
      <c r="U22" s="158"/>
      <c r="V22" s="159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3"/>
        <v>0</v>
      </c>
      <c r="F23" s="33"/>
      <c r="G23" s="33"/>
      <c r="H23" s="34">
        <f t="shared" si="4"/>
        <v>0</v>
      </c>
      <c r="I23" s="35"/>
      <c r="J23" s="36">
        <f t="shared" si="5"/>
        <v>-90</v>
      </c>
      <c r="K23" s="37"/>
      <c r="L23" s="38"/>
      <c r="M23" s="39"/>
      <c r="N23" s="96"/>
      <c r="O23" s="112"/>
      <c r="P23" s="38"/>
      <c r="Q23" s="40"/>
      <c r="R23" s="157"/>
      <c r="S23" s="158"/>
      <c r="T23" s="158"/>
      <c r="U23" s="158"/>
      <c r="V23" s="159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3"/>
        <v>0</v>
      </c>
      <c r="F24" s="33"/>
      <c r="G24" s="33"/>
      <c r="H24" s="34">
        <f t="shared" si="4"/>
        <v>0</v>
      </c>
      <c r="I24" s="35"/>
      <c r="J24" s="36">
        <f t="shared" si="5"/>
        <v>-90</v>
      </c>
      <c r="K24" s="37"/>
      <c r="L24" s="38"/>
      <c r="M24" s="39"/>
      <c r="N24" s="96"/>
      <c r="O24" s="112"/>
      <c r="P24" s="38"/>
      <c r="Q24" s="40"/>
      <c r="R24" s="157"/>
      <c r="S24" s="158"/>
      <c r="T24" s="158"/>
      <c r="U24" s="158"/>
      <c r="V24" s="159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3"/>
        <v>0</v>
      </c>
      <c r="F25" s="33"/>
      <c r="G25" s="33"/>
      <c r="H25" s="34">
        <f>E25-G25-F25</f>
        <v>0</v>
      </c>
      <c r="I25" s="35"/>
      <c r="J25" s="36">
        <f t="shared" si="5"/>
        <v>-90</v>
      </c>
      <c r="K25" s="37"/>
      <c r="L25" s="38"/>
      <c r="M25" s="39"/>
      <c r="N25" s="96"/>
      <c r="O25" s="112"/>
      <c r="P25" s="38"/>
      <c r="Q25" s="40"/>
      <c r="R25" s="157"/>
      <c r="S25" s="158"/>
      <c r="T25" s="158"/>
      <c r="U25" s="158"/>
      <c r="V25" s="159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3"/>
        <v>0</v>
      </c>
      <c r="F26" s="33"/>
      <c r="G26" s="33"/>
      <c r="H26" s="34">
        <f t="shared" ref="H26:H34" si="6">E26-G26-F26</f>
        <v>0</v>
      </c>
      <c r="I26" s="35"/>
      <c r="J26" s="36">
        <f t="shared" si="5"/>
        <v>-90</v>
      </c>
      <c r="K26" s="37"/>
      <c r="L26" s="38"/>
      <c r="M26" s="39"/>
      <c r="N26" s="96"/>
      <c r="O26" s="112"/>
      <c r="P26" s="38"/>
      <c r="Q26" s="40"/>
      <c r="R26" s="157"/>
      <c r="S26" s="158"/>
      <c r="T26" s="158"/>
      <c r="U26" s="158"/>
      <c r="V26" s="159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3"/>
        <v>0</v>
      </c>
      <c r="F27" s="33"/>
      <c r="G27" s="33"/>
      <c r="H27" s="34">
        <f t="shared" si="6"/>
        <v>0</v>
      </c>
      <c r="I27" s="35"/>
      <c r="J27" s="36">
        <f t="shared" si="5"/>
        <v>-90</v>
      </c>
      <c r="K27" s="37"/>
      <c r="L27" s="38"/>
      <c r="M27" s="39"/>
      <c r="N27" s="96"/>
      <c r="O27" s="112"/>
      <c r="P27" s="38"/>
      <c r="Q27" s="40"/>
      <c r="R27" s="157"/>
      <c r="S27" s="158"/>
      <c r="T27" s="158"/>
      <c r="U27" s="158"/>
      <c r="V27" s="159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3"/>
        <v>0</v>
      </c>
      <c r="F28" s="33"/>
      <c r="G28" s="33"/>
      <c r="H28" s="34">
        <f t="shared" si="6"/>
        <v>0</v>
      </c>
      <c r="I28" s="35"/>
      <c r="J28" s="36">
        <f t="shared" si="5"/>
        <v>-90</v>
      </c>
      <c r="K28" s="37"/>
      <c r="L28" s="38"/>
      <c r="M28" s="39"/>
      <c r="N28" s="96"/>
      <c r="O28" s="112"/>
      <c r="P28" s="38"/>
      <c r="Q28" s="40"/>
      <c r="R28" s="157"/>
      <c r="S28" s="158"/>
      <c r="T28" s="158"/>
      <c r="U28" s="158"/>
      <c r="V28" s="159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3"/>
        <v>0</v>
      </c>
      <c r="F29" s="33"/>
      <c r="G29" s="33"/>
      <c r="H29" s="34">
        <f t="shared" si="6"/>
        <v>0</v>
      </c>
      <c r="I29" s="35"/>
      <c r="J29" s="36">
        <f t="shared" si="5"/>
        <v>-90</v>
      </c>
      <c r="K29" s="37"/>
      <c r="L29" s="38"/>
      <c r="M29" s="39"/>
      <c r="N29" s="96"/>
      <c r="O29" s="112"/>
      <c r="P29" s="38"/>
      <c r="Q29" s="40"/>
      <c r="R29" s="157"/>
      <c r="S29" s="158"/>
      <c r="T29" s="158"/>
      <c r="U29" s="158"/>
      <c r="V29" s="159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3"/>
        <v>0</v>
      </c>
      <c r="F30" s="33"/>
      <c r="G30" s="33"/>
      <c r="H30" s="34">
        <f t="shared" si="6"/>
        <v>0</v>
      </c>
      <c r="I30" s="35"/>
      <c r="J30" s="36">
        <f t="shared" si="5"/>
        <v>-90</v>
      </c>
      <c r="K30" s="37"/>
      <c r="L30" s="38"/>
      <c r="M30" s="39"/>
      <c r="N30" s="96"/>
      <c r="O30" s="112"/>
      <c r="P30" s="38"/>
      <c r="Q30" s="40"/>
      <c r="R30" s="157"/>
      <c r="S30" s="158"/>
      <c r="T30" s="158"/>
      <c r="U30" s="158"/>
      <c r="V30" s="159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3"/>
        <v>0</v>
      </c>
      <c r="F31" s="33"/>
      <c r="G31" s="33"/>
      <c r="H31" s="34">
        <f t="shared" si="6"/>
        <v>0</v>
      </c>
      <c r="I31" s="35"/>
      <c r="J31" s="36">
        <f t="shared" si="5"/>
        <v>-90</v>
      </c>
      <c r="K31" s="37"/>
      <c r="L31" s="38"/>
      <c r="M31" s="39"/>
      <c r="N31" s="96"/>
      <c r="O31" s="112"/>
      <c r="P31" s="38"/>
      <c r="Q31" s="40"/>
      <c r="R31" s="157"/>
      <c r="S31" s="158"/>
      <c r="T31" s="158"/>
      <c r="U31" s="158"/>
      <c r="V31" s="159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3"/>
        <v>0</v>
      </c>
      <c r="F32" s="33"/>
      <c r="G32" s="33"/>
      <c r="H32" s="34">
        <f t="shared" si="6"/>
        <v>0</v>
      </c>
      <c r="I32" s="35"/>
      <c r="J32" s="36">
        <f t="shared" si="5"/>
        <v>-90</v>
      </c>
      <c r="K32" s="37"/>
      <c r="L32" s="38"/>
      <c r="M32" s="39"/>
      <c r="N32" s="96"/>
      <c r="O32" s="112"/>
      <c r="P32" s="38"/>
      <c r="Q32" s="40"/>
      <c r="R32" s="157"/>
      <c r="S32" s="158"/>
      <c r="T32" s="158"/>
      <c r="U32" s="158"/>
      <c r="V32" s="159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3"/>
        <v>0</v>
      </c>
      <c r="F33" s="33"/>
      <c r="G33" s="33"/>
      <c r="H33" s="34">
        <f t="shared" si="6"/>
        <v>0</v>
      </c>
      <c r="I33" s="35"/>
      <c r="J33" s="36">
        <f t="shared" si="5"/>
        <v>-90</v>
      </c>
      <c r="K33" s="37"/>
      <c r="L33" s="38"/>
      <c r="M33" s="39"/>
      <c r="N33" s="96"/>
      <c r="O33" s="112"/>
      <c r="P33" s="38"/>
      <c r="Q33" s="40"/>
      <c r="R33" s="157"/>
      <c r="S33" s="158"/>
      <c r="T33" s="158"/>
      <c r="U33" s="158"/>
      <c r="V33" s="159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3"/>
        <v>0</v>
      </c>
      <c r="F34" s="33"/>
      <c r="G34" s="33"/>
      <c r="H34" s="34">
        <f t="shared" si="6"/>
        <v>0</v>
      </c>
      <c r="I34" s="35"/>
      <c r="J34" s="36">
        <f t="shared" si="5"/>
        <v>-90</v>
      </c>
      <c r="K34" s="37"/>
      <c r="L34" s="38"/>
      <c r="M34" s="39"/>
      <c r="N34" s="96"/>
      <c r="O34" s="112"/>
      <c r="P34" s="38"/>
      <c r="Q34" s="40"/>
      <c r="R34" s="157"/>
      <c r="S34" s="158"/>
      <c r="T34" s="158"/>
      <c r="U34" s="158"/>
      <c r="V34" s="159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3"/>
        <v>0</v>
      </c>
      <c r="F35" s="33"/>
      <c r="G35" s="33"/>
      <c r="H35" s="34">
        <f>E35-G35-F35</f>
        <v>0</v>
      </c>
      <c r="I35" s="35"/>
      <c r="J35" s="36">
        <f t="shared" si="5"/>
        <v>-90</v>
      </c>
      <c r="K35" s="37"/>
      <c r="L35" s="38"/>
      <c r="M35" s="39"/>
      <c r="N35" s="96"/>
      <c r="O35" s="112"/>
      <c r="P35" s="38"/>
      <c r="Q35" s="40"/>
      <c r="R35" s="157"/>
      <c r="S35" s="158"/>
      <c r="T35" s="158"/>
      <c r="U35" s="158"/>
      <c r="V35" s="159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3"/>
        <v>0</v>
      </c>
      <c r="F36" s="33"/>
      <c r="G36" s="33"/>
      <c r="H36" s="34">
        <f t="shared" ref="H36:H42" si="7">E36-G36-F36</f>
        <v>0</v>
      </c>
      <c r="I36" s="35"/>
      <c r="J36" s="36">
        <f t="shared" si="5"/>
        <v>-90</v>
      </c>
      <c r="K36" s="37"/>
      <c r="L36" s="38"/>
      <c r="M36" s="39"/>
      <c r="N36" s="96"/>
      <c r="O36" s="112"/>
      <c r="P36" s="38"/>
      <c r="Q36" s="40"/>
      <c r="R36" s="157"/>
      <c r="S36" s="158"/>
      <c r="T36" s="158"/>
      <c r="U36" s="158"/>
      <c r="V36" s="159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3"/>
        <v>0</v>
      </c>
      <c r="F37" s="33"/>
      <c r="G37" s="33"/>
      <c r="H37" s="34">
        <f t="shared" si="7"/>
        <v>0</v>
      </c>
      <c r="I37" s="35"/>
      <c r="J37" s="36">
        <f t="shared" si="5"/>
        <v>-90</v>
      </c>
      <c r="K37" s="37"/>
      <c r="L37" s="38"/>
      <c r="M37" s="39"/>
      <c r="N37" s="96"/>
      <c r="O37" s="112"/>
      <c r="P37" s="38"/>
      <c r="Q37" s="40"/>
      <c r="R37" s="157"/>
      <c r="S37" s="158"/>
      <c r="T37" s="158"/>
      <c r="U37" s="158"/>
      <c r="V37" s="159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3"/>
        <v>0</v>
      </c>
      <c r="F38" s="33"/>
      <c r="G38" s="33"/>
      <c r="H38" s="34">
        <f t="shared" si="7"/>
        <v>0</v>
      </c>
      <c r="I38" s="35"/>
      <c r="J38" s="36">
        <f t="shared" si="5"/>
        <v>-90</v>
      </c>
      <c r="K38" s="37"/>
      <c r="L38" s="38"/>
      <c r="M38" s="39"/>
      <c r="N38" s="96"/>
      <c r="O38" s="112"/>
      <c r="P38" s="38"/>
      <c r="Q38" s="40"/>
      <c r="R38" s="157"/>
      <c r="S38" s="158"/>
      <c r="T38" s="158"/>
      <c r="U38" s="158"/>
      <c r="V38" s="159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3"/>
        <v>0</v>
      </c>
      <c r="F39" s="33"/>
      <c r="G39" s="33"/>
      <c r="H39" s="34">
        <f t="shared" si="7"/>
        <v>0</v>
      </c>
      <c r="I39" s="35"/>
      <c r="J39" s="36">
        <f t="shared" si="5"/>
        <v>-90</v>
      </c>
      <c r="K39" s="37"/>
      <c r="L39" s="38"/>
      <c r="M39" s="39"/>
      <c r="N39" s="96"/>
      <c r="O39" s="112"/>
      <c r="P39" s="38"/>
      <c r="Q39" s="40"/>
      <c r="R39" s="157"/>
      <c r="S39" s="158"/>
      <c r="T39" s="158"/>
      <c r="U39" s="158"/>
      <c r="V39" s="159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3"/>
        <v>0</v>
      </c>
      <c r="F40" s="33"/>
      <c r="G40" s="33"/>
      <c r="H40" s="34">
        <f t="shared" si="7"/>
        <v>0</v>
      </c>
      <c r="I40" s="35"/>
      <c r="J40" s="36">
        <f t="shared" si="5"/>
        <v>-90</v>
      </c>
      <c r="K40" s="37"/>
      <c r="L40" s="38"/>
      <c r="M40" s="39"/>
      <c r="N40" s="96"/>
      <c r="O40" s="112"/>
      <c r="P40" s="38"/>
      <c r="Q40" s="40"/>
      <c r="R40" s="157"/>
      <c r="S40" s="158"/>
      <c r="T40" s="158"/>
      <c r="U40" s="158"/>
      <c r="V40" s="159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3"/>
        <v>0</v>
      </c>
      <c r="F41" s="33"/>
      <c r="G41" s="33"/>
      <c r="H41" s="34">
        <f t="shared" si="7"/>
        <v>0</v>
      </c>
      <c r="I41" s="35"/>
      <c r="J41" s="36">
        <f t="shared" si="5"/>
        <v>-90</v>
      </c>
      <c r="K41" s="37"/>
      <c r="L41" s="38"/>
      <c r="M41" s="39"/>
      <c r="N41" s="96"/>
      <c r="O41" s="112"/>
      <c r="P41" s="38"/>
      <c r="Q41" s="40"/>
      <c r="R41" s="157"/>
      <c r="S41" s="158"/>
      <c r="T41" s="158"/>
      <c r="U41" s="158"/>
      <c r="V41" s="159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3"/>
        <v>0</v>
      </c>
      <c r="F42" s="33"/>
      <c r="G42" s="33"/>
      <c r="H42" s="34">
        <f t="shared" si="7"/>
        <v>0</v>
      </c>
      <c r="I42" s="35"/>
      <c r="J42" s="36">
        <f t="shared" si="5"/>
        <v>-90</v>
      </c>
      <c r="K42" s="37"/>
      <c r="L42" s="38"/>
      <c r="M42" s="39"/>
      <c r="N42" s="96"/>
      <c r="O42" s="112"/>
      <c r="P42" s="38"/>
      <c r="Q42" s="40"/>
      <c r="R42" s="157"/>
      <c r="S42" s="158"/>
      <c r="T42" s="158"/>
      <c r="U42" s="158"/>
      <c r="V42" s="159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3"/>
        <v>0</v>
      </c>
      <c r="F43" s="33"/>
      <c r="G43" s="33"/>
      <c r="H43" s="34">
        <f>E43-G43-F43</f>
        <v>0</v>
      </c>
      <c r="I43" s="35"/>
      <c r="J43" s="36">
        <f t="shared" si="5"/>
        <v>-90</v>
      </c>
      <c r="K43" s="37"/>
      <c r="L43" s="38"/>
      <c r="M43" s="39"/>
      <c r="N43" s="96"/>
      <c r="O43" s="112"/>
      <c r="P43" s="38"/>
      <c r="Q43" s="40"/>
      <c r="R43" s="157"/>
      <c r="S43" s="158"/>
      <c r="T43" s="158"/>
      <c r="U43" s="158"/>
      <c r="V43" s="159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3"/>
        <v>0</v>
      </c>
      <c r="F44" s="33"/>
      <c r="G44" s="33"/>
      <c r="H44" s="34">
        <f t="shared" ref="H44:H49" si="8">E44-G44-F44</f>
        <v>0</v>
      </c>
      <c r="I44" s="35"/>
      <c r="J44" s="36">
        <f t="shared" si="5"/>
        <v>-90</v>
      </c>
      <c r="K44" s="37"/>
      <c r="L44" s="38"/>
      <c r="M44" s="39"/>
      <c r="N44" s="96"/>
      <c r="O44" s="112"/>
      <c r="P44" s="38"/>
      <c r="Q44" s="40"/>
      <c r="R44" s="157"/>
      <c r="S44" s="158"/>
      <c r="T44" s="158"/>
      <c r="U44" s="158"/>
      <c r="V44" s="159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3"/>
        <v>0</v>
      </c>
      <c r="F45" s="33"/>
      <c r="G45" s="33"/>
      <c r="H45" s="34">
        <f t="shared" si="8"/>
        <v>0</v>
      </c>
      <c r="I45" s="35"/>
      <c r="J45" s="36">
        <f t="shared" si="5"/>
        <v>-90</v>
      </c>
      <c r="K45" s="37"/>
      <c r="L45" s="38"/>
      <c r="M45" s="39"/>
      <c r="N45" s="96"/>
      <c r="O45" s="112"/>
      <c r="P45" s="38"/>
      <c r="Q45" s="40"/>
      <c r="R45" s="157"/>
      <c r="S45" s="158"/>
      <c r="T45" s="158"/>
      <c r="U45" s="158"/>
      <c r="V45" s="159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3"/>
        <v>0</v>
      </c>
      <c r="F46" s="33"/>
      <c r="G46" s="33"/>
      <c r="H46" s="34">
        <f t="shared" si="8"/>
        <v>0</v>
      </c>
      <c r="I46" s="35"/>
      <c r="J46" s="36">
        <f t="shared" si="5"/>
        <v>-90</v>
      </c>
      <c r="K46" s="37"/>
      <c r="L46" s="38"/>
      <c r="M46" s="39"/>
      <c r="N46" s="96"/>
      <c r="O46" s="112"/>
      <c r="P46" s="38"/>
      <c r="Q46" s="40"/>
      <c r="R46" s="157"/>
      <c r="S46" s="158"/>
      <c r="T46" s="158"/>
      <c r="U46" s="158"/>
      <c r="V46" s="159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3"/>
        <v>0</v>
      </c>
      <c r="F47" s="33"/>
      <c r="G47" s="33"/>
      <c r="H47" s="34">
        <f t="shared" si="8"/>
        <v>0</v>
      </c>
      <c r="I47" s="35"/>
      <c r="J47" s="36">
        <f t="shared" si="5"/>
        <v>-90</v>
      </c>
      <c r="K47" s="37"/>
      <c r="L47" s="38"/>
      <c r="M47" s="39"/>
      <c r="N47" s="96"/>
      <c r="O47" s="112"/>
      <c r="P47" s="38"/>
      <c r="Q47" s="40"/>
      <c r="R47" s="157"/>
      <c r="S47" s="158"/>
      <c r="T47" s="158"/>
      <c r="U47" s="158"/>
      <c r="V47" s="159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3"/>
        <v>0</v>
      </c>
      <c r="F48" s="33"/>
      <c r="G48" s="33"/>
      <c r="H48" s="34">
        <f t="shared" si="8"/>
        <v>0</v>
      </c>
      <c r="I48" s="35"/>
      <c r="J48" s="36">
        <f t="shared" si="5"/>
        <v>-90</v>
      </c>
      <c r="K48" s="37"/>
      <c r="L48" s="38"/>
      <c r="M48" s="39"/>
      <c r="N48" s="96"/>
      <c r="O48" s="112"/>
      <c r="P48" s="38"/>
      <c r="Q48" s="40"/>
      <c r="R48" s="157"/>
      <c r="S48" s="158"/>
      <c r="T48" s="158"/>
      <c r="U48" s="158"/>
      <c r="V48" s="159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3"/>
        <v>0</v>
      </c>
      <c r="F49" s="33"/>
      <c r="G49" s="33"/>
      <c r="H49" s="34">
        <f t="shared" si="8"/>
        <v>0</v>
      </c>
      <c r="I49" s="35"/>
      <c r="J49" s="36">
        <f t="shared" si="5"/>
        <v>-90</v>
      </c>
      <c r="K49" s="37"/>
      <c r="L49" s="38"/>
      <c r="M49" s="39"/>
      <c r="N49" s="96"/>
      <c r="O49" s="112"/>
      <c r="P49" s="38"/>
      <c r="Q49" s="40"/>
      <c r="R49" s="157"/>
      <c r="S49" s="158"/>
      <c r="T49" s="158"/>
      <c r="U49" s="158"/>
      <c r="V49" s="159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3"/>
        <v>0</v>
      </c>
      <c r="F50" s="33"/>
      <c r="G50" s="33"/>
      <c r="H50" s="34">
        <f>E50-G50-F50</f>
        <v>0</v>
      </c>
      <c r="I50" s="35"/>
      <c r="J50" s="36">
        <f t="shared" si="5"/>
        <v>-90</v>
      </c>
      <c r="K50" s="37"/>
      <c r="L50" s="38"/>
      <c r="M50" s="39"/>
      <c r="N50" s="96"/>
      <c r="O50" s="112"/>
      <c r="P50" s="38"/>
      <c r="Q50" s="40"/>
      <c r="R50" s="157"/>
      <c r="S50" s="158"/>
      <c r="T50" s="158"/>
      <c r="U50" s="158"/>
      <c r="V50" s="159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3"/>
        <v>0</v>
      </c>
      <c r="F51" s="33"/>
      <c r="G51" s="33"/>
      <c r="H51" s="34">
        <f t="shared" ref="H51:H57" si="9">E51-G51-F51</f>
        <v>0</v>
      </c>
      <c r="I51" s="35"/>
      <c r="J51" s="36">
        <f t="shared" si="5"/>
        <v>-90</v>
      </c>
      <c r="K51" s="37"/>
      <c r="L51" s="38"/>
      <c r="M51" s="39"/>
      <c r="N51" s="96"/>
      <c r="O51" s="112"/>
      <c r="P51" s="38"/>
      <c r="Q51" s="40"/>
      <c r="R51" s="157"/>
      <c r="S51" s="158"/>
      <c r="T51" s="158"/>
      <c r="U51" s="158"/>
      <c r="V51" s="159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3"/>
        <v>0</v>
      </c>
      <c r="F52" s="33"/>
      <c r="G52" s="33"/>
      <c r="H52" s="34">
        <f t="shared" si="9"/>
        <v>0</v>
      </c>
      <c r="I52" s="35"/>
      <c r="J52" s="36">
        <f t="shared" si="5"/>
        <v>-90</v>
      </c>
      <c r="K52" s="37"/>
      <c r="L52" s="38"/>
      <c r="M52" s="39"/>
      <c r="N52" s="96"/>
      <c r="O52" s="112"/>
      <c r="P52" s="38"/>
      <c r="Q52" s="40"/>
      <c r="R52" s="157"/>
      <c r="S52" s="158"/>
      <c r="T52" s="158"/>
      <c r="U52" s="158"/>
      <c r="V52" s="159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3"/>
        <v>0</v>
      </c>
      <c r="F53" s="33"/>
      <c r="G53" s="33"/>
      <c r="H53" s="34">
        <f t="shared" si="9"/>
        <v>0</v>
      </c>
      <c r="I53" s="35"/>
      <c r="J53" s="36">
        <f t="shared" si="5"/>
        <v>-90</v>
      </c>
      <c r="K53" s="37"/>
      <c r="L53" s="38"/>
      <c r="M53" s="39"/>
      <c r="N53" s="96"/>
      <c r="O53" s="112"/>
      <c r="P53" s="38"/>
      <c r="Q53" s="40"/>
      <c r="R53" s="157"/>
      <c r="S53" s="158"/>
      <c r="T53" s="158"/>
      <c r="U53" s="158"/>
      <c r="V53" s="159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3"/>
        <v>0</v>
      </c>
      <c r="F54" s="33"/>
      <c r="G54" s="33"/>
      <c r="H54" s="34">
        <f t="shared" si="9"/>
        <v>0</v>
      </c>
      <c r="I54" s="35"/>
      <c r="J54" s="36">
        <f t="shared" si="5"/>
        <v>-90</v>
      </c>
      <c r="K54" s="37"/>
      <c r="L54" s="38"/>
      <c r="M54" s="39"/>
      <c r="N54" s="96"/>
      <c r="O54" s="112"/>
      <c r="P54" s="38"/>
      <c r="Q54" s="40"/>
      <c r="R54" s="157"/>
      <c r="S54" s="158"/>
      <c r="T54" s="158"/>
      <c r="U54" s="158"/>
      <c r="V54" s="159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3"/>
        <v>0</v>
      </c>
      <c r="F55" s="33"/>
      <c r="G55" s="33"/>
      <c r="H55" s="34">
        <f t="shared" si="9"/>
        <v>0</v>
      </c>
      <c r="I55" s="35"/>
      <c r="J55" s="36">
        <f t="shared" si="5"/>
        <v>-90</v>
      </c>
      <c r="K55" s="37"/>
      <c r="L55" s="38"/>
      <c r="M55" s="39"/>
      <c r="N55" s="96"/>
      <c r="O55" s="112"/>
      <c r="P55" s="38"/>
      <c r="Q55" s="40"/>
      <c r="R55" s="157"/>
      <c r="S55" s="158"/>
      <c r="T55" s="158"/>
      <c r="U55" s="158"/>
      <c r="V55" s="159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3"/>
        <v>0</v>
      </c>
      <c r="F56" s="33"/>
      <c r="G56" s="33"/>
      <c r="H56" s="34">
        <f t="shared" si="9"/>
        <v>0</v>
      </c>
      <c r="I56" s="35"/>
      <c r="J56" s="36">
        <f t="shared" si="5"/>
        <v>-90</v>
      </c>
      <c r="K56" s="37"/>
      <c r="L56" s="38"/>
      <c r="M56" s="39"/>
      <c r="N56" s="96"/>
      <c r="O56" s="112"/>
      <c r="P56" s="38"/>
      <c r="Q56" s="40"/>
      <c r="R56" s="157"/>
      <c r="S56" s="158"/>
      <c r="T56" s="158"/>
      <c r="U56" s="158"/>
      <c r="V56" s="159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3"/>
        <v>0</v>
      </c>
      <c r="F57" s="33"/>
      <c r="G57" s="33"/>
      <c r="H57" s="34">
        <f t="shared" si="9"/>
        <v>0</v>
      </c>
      <c r="I57" s="35"/>
      <c r="J57" s="36">
        <f t="shared" si="5"/>
        <v>-90</v>
      </c>
      <c r="K57" s="37"/>
      <c r="L57" s="38"/>
      <c r="M57" s="39"/>
      <c r="N57" s="96"/>
      <c r="O57" s="112"/>
      <c r="P57" s="38"/>
      <c r="Q57" s="40"/>
      <c r="R57" s="157"/>
      <c r="S57" s="158"/>
      <c r="T57" s="158"/>
      <c r="U57" s="158"/>
      <c r="V57" s="159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5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60"/>
      <c r="S58" s="161"/>
      <c r="T58" s="161"/>
      <c r="U58" s="161"/>
      <c r="V58" s="162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63"/>
      <c r="S59" s="164"/>
      <c r="T59" s="164"/>
      <c r="U59" s="164"/>
      <c r="V59" s="165"/>
      <c r="W59" s="119"/>
      <c r="X59" s="119"/>
      <c r="Y59" s="119"/>
    </row>
    <row r="60" spans="1:26" s="66" customFormat="1" ht="30.75" customHeight="1">
      <c r="B60" s="67"/>
      <c r="D60" s="68"/>
      <c r="E60" s="69">
        <f>SUM(E2:E59)</f>
        <v>175</v>
      </c>
      <c r="F60" s="70">
        <f>SUM(F2:F59)</f>
        <v>9</v>
      </c>
      <c r="G60" s="70">
        <f>SUM(G2:G59)</f>
        <v>26</v>
      </c>
      <c r="H60" s="71">
        <f>E60-F60-G60</f>
        <v>140</v>
      </c>
      <c r="I60" s="72">
        <f>SUM(I2:I59)</f>
        <v>166</v>
      </c>
      <c r="J60" s="73" t="e">
        <f t="shared" ref="J60:Q60" si="10">SUM(J2:J59)</f>
        <v>#VALUE!</v>
      </c>
      <c r="K60" s="74">
        <f>SUM(K2:K59)</f>
        <v>100</v>
      </c>
      <c r="L60" s="75">
        <f>SUM(L2:L59)</f>
        <v>0</v>
      </c>
      <c r="M60" s="76">
        <f t="shared" si="10"/>
        <v>15</v>
      </c>
      <c r="N60" s="99">
        <f t="shared" si="10"/>
        <v>47</v>
      </c>
      <c r="O60" s="110">
        <f>SUM(O2:O59)</f>
        <v>14</v>
      </c>
      <c r="P60" s="104">
        <f t="shared" si="10"/>
        <v>0</v>
      </c>
      <c r="Q60" s="76">
        <f t="shared" si="10"/>
        <v>1</v>
      </c>
      <c r="R60" s="77">
        <f>SUM(L60:Q60)</f>
        <v>77</v>
      </c>
      <c r="S60" s="166" t="s">
        <v>19</v>
      </c>
      <c r="T60" s="167"/>
      <c r="U60" s="167"/>
      <c r="V60" s="168"/>
      <c r="W60" s="118">
        <v>1</v>
      </c>
      <c r="X60" s="118">
        <f>SUM(X2:X59)</f>
        <v>0</v>
      </c>
      <c r="Y60" s="118">
        <f>SUM(Y2:Y59)</f>
        <v>0</v>
      </c>
      <c r="Z60" s="79">
        <f>SUM(X60:Y60)</f>
        <v>0</v>
      </c>
    </row>
    <row r="61" spans="1:26" ht="148.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54"/>
      <c r="T61" s="155"/>
      <c r="U61" s="155"/>
      <c r="V61" s="156"/>
    </row>
    <row r="62" spans="1:26" s="80" customFormat="1">
      <c r="A62"/>
      <c r="B62" s="1"/>
      <c r="I62" s="90">
        <f>I60+G60</f>
        <v>192</v>
      </c>
      <c r="J62" s="66"/>
      <c r="K62" s="91"/>
      <c r="M62" s="80">
        <f>L60+M60</f>
        <v>15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9" priority="1" stopIfTrue="1" operator="equal">
      <formula>-90</formula>
    </cfRule>
  </conditionalFormatting>
  <conditionalFormatting sqref="J3:J58">
    <cfRule type="cellIs" dxfId="38" priority="2" operator="equal">
      <formula>0</formula>
    </cfRule>
    <cfRule type="cellIs" dxfId="37" priority="3" operator="lessThan">
      <formula>0</formula>
    </cfRule>
    <cfRule type="cellIs" dxfId="36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rgb="FFFFFF00"/>
  </sheetPr>
  <dimension ref="A1:AA63"/>
  <sheetViews>
    <sheetView topLeftCell="A7" workbookViewId="0">
      <selection activeCell="A3" sqref="A3:XFD20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7" s="14" customFormat="1" ht="82.5">
      <c r="A1" s="123">
        <v>45367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8" t="s">
        <v>14</v>
      </c>
      <c r="S1" s="179"/>
      <c r="T1" s="179"/>
      <c r="U1" s="179"/>
      <c r="V1" s="180"/>
      <c r="W1" s="117" t="s">
        <v>15</v>
      </c>
      <c r="X1" s="117" t="s">
        <v>16</v>
      </c>
      <c r="Y1" s="117" t="s">
        <v>17</v>
      </c>
    </row>
    <row r="2" spans="1:27" ht="7.5" customHeight="1" thickBo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1"/>
      <c r="S2" s="182"/>
      <c r="T2" s="182"/>
      <c r="U2" s="182"/>
      <c r="V2" s="183"/>
      <c r="W2" s="119"/>
      <c r="X2" s="119"/>
      <c r="Y2" s="119"/>
    </row>
    <row r="3" spans="1:27" s="42" customFormat="1" ht="26.25" customHeight="1">
      <c r="A3" s="28">
        <v>0.41666666666666669</v>
      </c>
      <c r="B3" s="29" t="s">
        <v>73</v>
      </c>
      <c r="C3" s="30" t="s">
        <v>18</v>
      </c>
      <c r="D3" s="31" t="s">
        <v>18</v>
      </c>
      <c r="E3" s="32" t="s">
        <v>18</v>
      </c>
      <c r="F3" s="33" t="s">
        <v>18</v>
      </c>
      <c r="G3" s="33" t="s">
        <v>18</v>
      </c>
      <c r="H3" s="34" t="s">
        <v>18</v>
      </c>
      <c r="I3" s="35" t="s">
        <v>18</v>
      </c>
      <c r="J3" s="36" t="e">
        <v>#VALUE!</v>
      </c>
      <c r="K3" s="37" t="s">
        <v>18</v>
      </c>
      <c r="L3" s="38" t="s">
        <v>18</v>
      </c>
      <c r="M3" s="39" t="s">
        <v>18</v>
      </c>
      <c r="N3" s="96" t="s">
        <v>18</v>
      </c>
      <c r="O3" s="112" t="s">
        <v>18</v>
      </c>
      <c r="P3" s="38" t="s">
        <v>18</v>
      </c>
      <c r="Q3" s="40" t="s">
        <v>18</v>
      </c>
      <c r="R3" s="215" t="s">
        <v>86</v>
      </c>
      <c r="S3" s="216"/>
      <c r="T3" s="216"/>
      <c r="U3" s="216"/>
      <c r="V3" s="217"/>
      <c r="W3" s="48">
        <v>50</v>
      </c>
      <c r="X3" s="48" t="s">
        <v>18</v>
      </c>
      <c r="Y3" s="48" t="s">
        <v>18</v>
      </c>
    </row>
    <row r="4" spans="1:27" s="42" customFormat="1" ht="26.25" customHeight="1">
      <c r="A4" s="28">
        <v>0.41666666666666669</v>
      </c>
      <c r="B4" s="29" t="s">
        <v>48</v>
      </c>
      <c r="C4" s="30" t="s">
        <v>18</v>
      </c>
      <c r="D4" s="31" t="s">
        <v>18</v>
      </c>
      <c r="E4" s="32" t="s">
        <v>18</v>
      </c>
      <c r="F4" s="33" t="s">
        <v>18</v>
      </c>
      <c r="G4" s="33" t="s">
        <v>18</v>
      </c>
      <c r="H4" s="34" t="s">
        <v>18</v>
      </c>
      <c r="I4" s="35" t="s">
        <v>18</v>
      </c>
      <c r="J4" s="36" t="e">
        <v>#VALUE!</v>
      </c>
      <c r="K4" s="37" t="s">
        <v>18</v>
      </c>
      <c r="L4" s="38" t="s">
        <v>18</v>
      </c>
      <c r="M4" s="39" t="s">
        <v>18</v>
      </c>
      <c r="N4" s="96" t="s">
        <v>18</v>
      </c>
      <c r="O4" s="112" t="s">
        <v>18</v>
      </c>
      <c r="P4" s="38" t="s">
        <v>18</v>
      </c>
      <c r="Q4" s="40" t="s">
        <v>18</v>
      </c>
      <c r="R4" s="200" t="s">
        <v>87</v>
      </c>
      <c r="S4" s="201"/>
      <c r="T4" s="201"/>
      <c r="U4" s="201"/>
      <c r="V4" s="202"/>
      <c r="W4" s="48">
        <v>20</v>
      </c>
      <c r="X4" s="48" t="s">
        <v>18</v>
      </c>
      <c r="Y4" s="48" t="s">
        <v>18</v>
      </c>
    </row>
    <row r="5" spans="1:27" s="42" customFormat="1" ht="26.25" customHeight="1">
      <c r="A5" s="28">
        <v>0.41666666666666669</v>
      </c>
      <c r="B5" s="29" t="s">
        <v>74</v>
      </c>
      <c r="C5" s="30">
        <v>3672</v>
      </c>
      <c r="D5" s="31">
        <v>3692</v>
      </c>
      <c r="E5" s="32">
        <v>21</v>
      </c>
      <c r="F5" s="33">
        <v>1</v>
      </c>
      <c r="G5" s="33">
        <v>1</v>
      </c>
      <c r="H5" s="34">
        <v>19</v>
      </c>
      <c r="I5" s="35">
        <v>20</v>
      </c>
      <c r="J5" s="36">
        <v>2</v>
      </c>
      <c r="K5" s="37">
        <f>10+2</f>
        <v>12</v>
      </c>
      <c r="L5" s="38">
        <v>0</v>
      </c>
      <c r="M5" s="39">
        <v>0</v>
      </c>
      <c r="N5" s="96">
        <v>9</v>
      </c>
      <c r="O5" s="112">
        <v>1</v>
      </c>
      <c r="P5" s="38">
        <v>0</v>
      </c>
      <c r="Q5" s="40">
        <v>0</v>
      </c>
      <c r="R5" s="175" t="s">
        <v>88</v>
      </c>
      <c r="S5" s="176"/>
      <c r="T5" s="176"/>
      <c r="U5" s="176"/>
      <c r="V5" s="199"/>
      <c r="W5" s="39" t="s">
        <v>18</v>
      </c>
      <c r="X5" s="39">
        <f>9+2</f>
        <v>11</v>
      </c>
      <c r="Y5" s="39">
        <f>1+0</f>
        <v>1</v>
      </c>
      <c r="Z5" s="134">
        <f>X5+Y5</f>
        <v>12</v>
      </c>
      <c r="AA5" s="42" t="s">
        <v>98</v>
      </c>
    </row>
    <row r="6" spans="1:27" s="42" customFormat="1" ht="26.25" customHeight="1">
      <c r="A6" s="28">
        <v>0.4375</v>
      </c>
      <c r="B6" s="29" t="s">
        <v>75</v>
      </c>
      <c r="C6" s="30">
        <v>3693</v>
      </c>
      <c r="D6" s="31">
        <v>3709</v>
      </c>
      <c r="E6" s="32">
        <v>20</v>
      </c>
      <c r="F6" s="33">
        <v>0</v>
      </c>
      <c r="G6" s="33">
        <v>6</v>
      </c>
      <c r="H6" s="34">
        <v>14</v>
      </c>
      <c r="I6" s="35">
        <v>20</v>
      </c>
      <c r="J6" s="36">
        <v>0</v>
      </c>
      <c r="K6" s="37">
        <v>7</v>
      </c>
      <c r="L6" s="38">
        <v>0</v>
      </c>
      <c r="M6" s="39">
        <v>7</v>
      </c>
      <c r="N6" s="96">
        <v>0</v>
      </c>
      <c r="O6" s="112">
        <v>6</v>
      </c>
      <c r="P6" s="38">
        <v>0</v>
      </c>
      <c r="Q6" s="40">
        <v>0</v>
      </c>
      <c r="R6" s="175" t="s">
        <v>89</v>
      </c>
      <c r="S6" s="176"/>
      <c r="T6" s="176"/>
      <c r="U6" s="176"/>
      <c r="V6" s="199"/>
      <c r="W6" s="39" t="s">
        <v>18</v>
      </c>
      <c r="X6" s="39">
        <f>2+0</f>
        <v>2</v>
      </c>
      <c r="Y6" s="39">
        <f>1+0</f>
        <v>1</v>
      </c>
      <c r="Z6" s="134">
        <f t="shared" ref="Z6:Z20" si="0">X6+Y6</f>
        <v>3</v>
      </c>
      <c r="AA6" s="42" t="s">
        <v>99</v>
      </c>
    </row>
    <row r="7" spans="1:27" s="42" customFormat="1" ht="26.25" customHeight="1">
      <c r="A7" s="28">
        <v>0.44791666666666669</v>
      </c>
      <c r="B7" s="29" t="s">
        <v>76</v>
      </c>
      <c r="C7" s="30">
        <v>3710</v>
      </c>
      <c r="D7" s="31">
        <v>3724</v>
      </c>
      <c r="E7" s="32">
        <v>15</v>
      </c>
      <c r="F7" s="33">
        <v>0</v>
      </c>
      <c r="G7" s="33">
        <v>2</v>
      </c>
      <c r="H7" s="34">
        <v>13</v>
      </c>
      <c r="I7" s="35">
        <v>15</v>
      </c>
      <c r="J7" s="36">
        <v>0</v>
      </c>
      <c r="K7" s="37">
        <v>13</v>
      </c>
      <c r="L7" s="38">
        <v>0</v>
      </c>
      <c r="M7" s="39">
        <v>0</v>
      </c>
      <c r="N7" s="96">
        <v>2</v>
      </c>
      <c r="O7" s="112">
        <v>0</v>
      </c>
      <c r="P7" s="38">
        <v>0</v>
      </c>
      <c r="Q7" s="40">
        <v>0</v>
      </c>
      <c r="R7" s="169"/>
      <c r="S7" s="170"/>
      <c r="T7" s="170"/>
      <c r="U7" s="170"/>
      <c r="V7" s="174"/>
      <c r="W7" s="39" t="s">
        <v>18</v>
      </c>
      <c r="X7" s="39">
        <f>6+1</f>
        <v>7</v>
      </c>
      <c r="Y7" s="39">
        <f>8+3</f>
        <v>11</v>
      </c>
      <c r="Z7" s="134">
        <f t="shared" si="0"/>
        <v>18</v>
      </c>
      <c r="AA7" s="42" t="s">
        <v>100</v>
      </c>
    </row>
    <row r="8" spans="1:27" s="42" customFormat="1" ht="26.25" customHeight="1">
      <c r="A8" s="28">
        <v>0.45833333333333331</v>
      </c>
      <c r="B8" s="29" t="s">
        <v>77</v>
      </c>
      <c r="C8" s="30">
        <v>3725</v>
      </c>
      <c r="D8" s="31">
        <v>3739</v>
      </c>
      <c r="E8" s="32">
        <v>15</v>
      </c>
      <c r="F8" s="33">
        <v>0</v>
      </c>
      <c r="G8" s="33">
        <v>0</v>
      </c>
      <c r="H8" s="34">
        <v>15</v>
      </c>
      <c r="I8" s="35">
        <v>15</v>
      </c>
      <c r="J8" s="36">
        <v>0</v>
      </c>
      <c r="K8" s="37">
        <v>7</v>
      </c>
      <c r="L8" s="38">
        <v>0</v>
      </c>
      <c r="M8" s="39">
        <v>5</v>
      </c>
      <c r="N8" s="96">
        <v>3</v>
      </c>
      <c r="O8" s="112">
        <v>0</v>
      </c>
      <c r="P8" s="38">
        <v>0</v>
      </c>
      <c r="Q8" s="40">
        <v>0</v>
      </c>
      <c r="R8" s="169"/>
      <c r="S8" s="170"/>
      <c r="T8" s="170"/>
      <c r="U8" s="170"/>
      <c r="V8" s="174"/>
      <c r="W8" s="39" t="s">
        <v>18</v>
      </c>
      <c r="X8" s="39">
        <f>4+0</f>
        <v>4</v>
      </c>
      <c r="Y8" s="39">
        <f>2+0</f>
        <v>2</v>
      </c>
      <c r="Z8" s="134">
        <f t="shared" si="0"/>
        <v>6</v>
      </c>
      <c r="AA8" s="42" t="s">
        <v>101</v>
      </c>
    </row>
    <row r="9" spans="1:27" s="42" customFormat="1" ht="26.25" customHeight="1">
      <c r="A9" s="28">
        <v>0.45833333333333331</v>
      </c>
      <c r="B9" s="29" t="s">
        <v>78</v>
      </c>
      <c r="C9" s="30" t="s">
        <v>18</v>
      </c>
      <c r="D9" s="31" t="s">
        <v>18</v>
      </c>
      <c r="E9" s="32" t="s">
        <v>18</v>
      </c>
      <c r="F9" s="33" t="s">
        <v>18</v>
      </c>
      <c r="G9" s="33" t="s">
        <v>18</v>
      </c>
      <c r="H9" s="34" t="s">
        <v>18</v>
      </c>
      <c r="I9" s="35" t="s">
        <v>18</v>
      </c>
      <c r="J9" s="36" t="e">
        <v>#VALUE!</v>
      </c>
      <c r="K9" s="37" t="s">
        <v>18</v>
      </c>
      <c r="L9" s="38" t="s">
        <v>18</v>
      </c>
      <c r="M9" s="39" t="s">
        <v>18</v>
      </c>
      <c r="N9" s="96" t="s">
        <v>18</v>
      </c>
      <c r="O9" s="112" t="s">
        <v>18</v>
      </c>
      <c r="P9" s="38" t="s">
        <v>18</v>
      </c>
      <c r="Q9" s="40" t="s">
        <v>18</v>
      </c>
      <c r="R9" s="200" t="s">
        <v>90</v>
      </c>
      <c r="S9" s="201"/>
      <c r="T9" s="201"/>
      <c r="U9" s="201"/>
      <c r="V9" s="202"/>
      <c r="W9" s="48">
        <v>20</v>
      </c>
      <c r="X9" s="48" t="s">
        <v>18</v>
      </c>
      <c r="Y9" s="48" t="s">
        <v>18</v>
      </c>
      <c r="Z9" s="134" t="e">
        <f t="shared" si="0"/>
        <v>#VALUE!</v>
      </c>
    </row>
    <row r="10" spans="1:27" s="42" customFormat="1" ht="26.25" customHeight="1">
      <c r="A10" s="28">
        <v>0.47916666666666669</v>
      </c>
      <c r="B10" s="29" t="s">
        <v>79</v>
      </c>
      <c r="C10" s="30">
        <v>3740</v>
      </c>
      <c r="D10" s="31">
        <v>3757</v>
      </c>
      <c r="E10" s="32">
        <v>18</v>
      </c>
      <c r="F10" s="33">
        <v>0</v>
      </c>
      <c r="G10" s="33">
        <v>3</v>
      </c>
      <c r="H10" s="34">
        <v>15</v>
      </c>
      <c r="I10" s="35">
        <v>18</v>
      </c>
      <c r="J10" s="36">
        <v>0</v>
      </c>
      <c r="K10" s="37">
        <v>6</v>
      </c>
      <c r="L10" s="39">
        <v>7</v>
      </c>
      <c r="M10" s="39">
        <v>0</v>
      </c>
      <c r="N10" s="96">
        <v>2</v>
      </c>
      <c r="O10" s="112">
        <v>3</v>
      </c>
      <c r="P10" s="38">
        <v>0</v>
      </c>
      <c r="Q10" s="40">
        <v>0</v>
      </c>
      <c r="R10" s="169"/>
      <c r="S10" s="170"/>
      <c r="T10" s="170"/>
      <c r="U10" s="170"/>
      <c r="V10" s="174"/>
      <c r="W10" s="39" t="s">
        <v>18</v>
      </c>
      <c r="X10" s="39">
        <f>3+0</f>
        <v>3</v>
      </c>
      <c r="Y10" s="39">
        <f>4+0</f>
        <v>4</v>
      </c>
      <c r="Z10" s="134">
        <f t="shared" si="0"/>
        <v>7</v>
      </c>
      <c r="AA10" s="42" t="s">
        <v>102</v>
      </c>
    </row>
    <row r="11" spans="1:27" s="42" customFormat="1" ht="26.25" customHeight="1">
      <c r="A11" s="28">
        <v>0.5</v>
      </c>
      <c r="B11" s="29" t="s">
        <v>74</v>
      </c>
      <c r="C11" s="30">
        <v>3758</v>
      </c>
      <c r="D11" s="31">
        <v>3770</v>
      </c>
      <c r="E11" s="32">
        <v>13</v>
      </c>
      <c r="F11" s="33">
        <v>0</v>
      </c>
      <c r="G11" s="33">
        <v>2</v>
      </c>
      <c r="H11" s="34">
        <v>11</v>
      </c>
      <c r="I11" s="35">
        <v>13</v>
      </c>
      <c r="J11" s="36">
        <v>9</v>
      </c>
      <c r="K11" s="37">
        <v>16</v>
      </c>
      <c r="L11" s="38">
        <v>0</v>
      </c>
      <c r="M11" s="39">
        <v>0</v>
      </c>
      <c r="N11" s="96">
        <v>5</v>
      </c>
      <c r="O11" s="112">
        <v>1</v>
      </c>
      <c r="P11" s="38">
        <v>0</v>
      </c>
      <c r="Q11" s="40">
        <v>0</v>
      </c>
      <c r="R11" s="175" t="s">
        <v>91</v>
      </c>
      <c r="S11" s="176"/>
      <c r="T11" s="176"/>
      <c r="U11" s="176"/>
      <c r="V11" s="199"/>
      <c r="W11" s="39" t="s">
        <v>18</v>
      </c>
      <c r="X11" s="39">
        <f>4+1</f>
        <v>5</v>
      </c>
      <c r="Y11" s="39">
        <f>3+0</f>
        <v>3</v>
      </c>
      <c r="Z11" s="134">
        <f t="shared" si="0"/>
        <v>8</v>
      </c>
      <c r="AA11" s="42" t="s">
        <v>103</v>
      </c>
    </row>
    <row r="12" spans="1:27" s="42" customFormat="1" ht="26.25" customHeight="1">
      <c r="A12" s="28">
        <v>0.52083333333333337</v>
      </c>
      <c r="B12" s="29" t="s">
        <v>73</v>
      </c>
      <c r="C12" s="30">
        <v>3771</v>
      </c>
      <c r="D12" s="31">
        <v>3783</v>
      </c>
      <c r="E12" s="32">
        <v>13</v>
      </c>
      <c r="F12" s="33">
        <v>0</v>
      </c>
      <c r="G12" s="33">
        <v>1</v>
      </c>
      <c r="H12" s="34">
        <v>12</v>
      </c>
      <c r="I12" s="35">
        <v>13</v>
      </c>
      <c r="J12" s="36">
        <v>1</v>
      </c>
      <c r="K12" s="37">
        <v>9</v>
      </c>
      <c r="L12" s="38">
        <v>0</v>
      </c>
      <c r="M12" s="39">
        <v>2</v>
      </c>
      <c r="N12" s="96">
        <v>2</v>
      </c>
      <c r="O12" s="112">
        <v>0</v>
      </c>
      <c r="P12" s="38">
        <v>1</v>
      </c>
      <c r="Q12" s="40">
        <v>0</v>
      </c>
      <c r="R12" s="169"/>
      <c r="S12" s="170"/>
      <c r="T12" s="170"/>
      <c r="U12" s="170"/>
      <c r="V12" s="174"/>
      <c r="W12" s="39" t="s">
        <v>18</v>
      </c>
      <c r="X12" s="39">
        <f>3+0</f>
        <v>3</v>
      </c>
      <c r="Y12" s="39">
        <f>5+1+1</f>
        <v>7</v>
      </c>
      <c r="Z12" s="134">
        <f t="shared" si="0"/>
        <v>10</v>
      </c>
      <c r="AA12" s="42" t="s">
        <v>104</v>
      </c>
    </row>
    <row r="13" spans="1:27" s="42" customFormat="1" ht="26.25" customHeight="1">
      <c r="A13" s="28">
        <v>0.52083333333333337</v>
      </c>
      <c r="B13" s="29" t="s">
        <v>80</v>
      </c>
      <c r="C13" s="30" t="s">
        <v>18</v>
      </c>
      <c r="D13" s="31" t="s">
        <v>18</v>
      </c>
      <c r="E13" s="32" t="s">
        <v>18</v>
      </c>
      <c r="F13" s="33" t="s">
        <v>18</v>
      </c>
      <c r="G13" s="33" t="s">
        <v>18</v>
      </c>
      <c r="H13" s="34" t="s">
        <v>18</v>
      </c>
      <c r="I13" s="35" t="s">
        <v>18</v>
      </c>
      <c r="J13" s="36" t="e">
        <v>#VALUE!</v>
      </c>
      <c r="K13" s="37" t="s">
        <v>18</v>
      </c>
      <c r="L13" s="38" t="s">
        <v>18</v>
      </c>
      <c r="M13" s="39" t="s">
        <v>18</v>
      </c>
      <c r="N13" s="96" t="s">
        <v>18</v>
      </c>
      <c r="O13" s="112" t="s">
        <v>18</v>
      </c>
      <c r="P13" s="38" t="s">
        <v>18</v>
      </c>
      <c r="Q13" s="40" t="s">
        <v>18</v>
      </c>
      <c r="R13" s="200" t="s">
        <v>92</v>
      </c>
      <c r="S13" s="201"/>
      <c r="T13" s="201"/>
      <c r="U13" s="201"/>
      <c r="V13" s="202"/>
      <c r="W13" s="48">
        <v>9</v>
      </c>
      <c r="X13" s="48" t="s">
        <v>18</v>
      </c>
      <c r="Y13" s="48" t="s">
        <v>18</v>
      </c>
      <c r="Z13" s="134" t="e">
        <f t="shared" si="0"/>
        <v>#VALUE!</v>
      </c>
    </row>
    <row r="14" spans="1:27" s="42" customFormat="1" ht="26.25" customHeight="1">
      <c r="A14" s="28">
        <v>4.1666666666666664E-2</v>
      </c>
      <c r="B14" s="29" t="s">
        <v>81</v>
      </c>
      <c r="C14" s="30">
        <v>3784</v>
      </c>
      <c r="D14" s="31">
        <v>3804</v>
      </c>
      <c r="E14" s="32">
        <v>18</v>
      </c>
      <c r="F14" s="33">
        <v>2</v>
      </c>
      <c r="G14" s="33">
        <v>3</v>
      </c>
      <c r="H14" s="34">
        <v>13</v>
      </c>
      <c r="I14" s="35">
        <v>16</v>
      </c>
      <c r="J14" s="36">
        <v>-1</v>
      </c>
      <c r="K14" s="37">
        <f>10+3</f>
        <v>13</v>
      </c>
      <c r="L14" s="38">
        <v>0</v>
      </c>
      <c r="M14" s="39">
        <v>0</v>
      </c>
      <c r="N14" s="96">
        <v>2</v>
      </c>
      <c r="O14" s="112">
        <v>0</v>
      </c>
      <c r="P14" s="38">
        <v>0</v>
      </c>
      <c r="Q14" s="40">
        <v>0</v>
      </c>
      <c r="R14" s="175" t="s">
        <v>93</v>
      </c>
      <c r="S14" s="176"/>
      <c r="T14" s="176"/>
      <c r="U14" s="176"/>
      <c r="V14" s="199"/>
      <c r="W14" s="39" t="s">
        <v>18</v>
      </c>
      <c r="X14" s="39">
        <f>4+0</f>
        <v>4</v>
      </c>
      <c r="Y14" s="39">
        <f>3+1</f>
        <v>4</v>
      </c>
      <c r="Z14" s="134">
        <f t="shared" si="0"/>
        <v>8</v>
      </c>
      <c r="AA14" s="42" t="s">
        <v>103</v>
      </c>
    </row>
    <row r="15" spans="1:27" s="42" customFormat="1" ht="26.25" customHeight="1">
      <c r="A15" s="28">
        <v>6.25E-2</v>
      </c>
      <c r="B15" s="29" t="s">
        <v>82</v>
      </c>
      <c r="C15" s="30" t="s">
        <v>18</v>
      </c>
      <c r="D15" s="31" t="s">
        <v>18</v>
      </c>
      <c r="E15" s="32" t="s">
        <v>18</v>
      </c>
      <c r="F15" s="33" t="s">
        <v>83</v>
      </c>
      <c r="G15" s="33" t="s">
        <v>18</v>
      </c>
      <c r="H15" s="34" t="s">
        <v>18</v>
      </c>
      <c r="I15" s="35" t="s">
        <v>18</v>
      </c>
      <c r="J15" s="36" t="e">
        <v>#VALUE!</v>
      </c>
      <c r="K15" s="37" t="s">
        <v>18</v>
      </c>
      <c r="L15" s="38" t="s">
        <v>18</v>
      </c>
      <c r="M15" s="39" t="s">
        <v>18</v>
      </c>
      <c r="N15" s="96" t="s">
        <v>18</v>
      </c>
      <c r="O15" s="112" t="s">
        <v>18</v>
      </c>
      <c r="P15" s="38" t="s">
        <v>18</v>
      </c>
      <c r="Q15" s="40" t="s">
        <v>18</v>
      </c>
      <c r="R15" s="200" t="s">
        <v>94</v>
      </c>
      <c r="S15" s="201"/>
      <c r="T15" s="201"/>
      <c r="U15" s="201"/>
      <c r="V15" s="202"/>
      <c r="W15" s="48">
        <v>52</v>
      </c>
      <c r="X15" s="48" t="s">
        <v>18</v>
      </c>
      <c r="Y15" s="48" t="s">
        <v>18</v>
      </c>
      <c r="Z15" s="134" t="e">
        <f t="shared" si="0"/>
        <v>#VALUE!</v>
      </c>
    </row>
    <row r="16" spans="1:27" s="42" customFormat="1" ht="26.25" customHeight="1">
      <c r="A16" s="28">
        <v>8.3333333333333329E-2</v>
      </c>
      <c r="B16" s="29" t="s">
        <v>79</v>
      </c>
      <c r="C16" s="30">
        <v>3805</v>
      </c>
      <c r="D16" s="31">
        <v>3824</v>
      </c>
      <c r="E16" s="32">
        <v>20</v>
      </c>
      <c r="F16" s="33">
        <v>1</v>
      </c>
      <c r="G16" s="33">
        <v>0</v>
      </c>
      <c r="H16" s="34">
        <v>19</v>
      </c>
      <c r="I16" s="35">
        <v>19</v>
      </c>
      <c r="J16" s="36">
        <v>1</v>
      </c>
      <c r="K16" s="37">
        <v>9</v>
      </c>
      <c r="L16" s="38">
        <v>0</v>
      </c>
      <c r="M16" s="39">
        <v>4</v>
      </c>
      <c r="N16" s="96">
        <v>5</v>
      </c>
      <c r="O16" s="112">
        <v>0</v>
      </c>
      <c r="P16" s="38">
        <v>1</v>
      </c>
      <c r="Q16" s="40">
        <v>1</v>
      </c>
      <c r="R16" s="212" t="s">
        <v>95</v>
      </c>
      <c r="S16" s="213"/>
      <c r="T16" s="213"/>
      <c r="U16" s="213"/>
      <c r="V16" s="214"/>
      <c r="W16" s="39" t="s">
        <v>18</v>
      </c>
      <c r="X16" s="39">
        <f>4+2+1</f>
        <v>7</v>
      </c>
      <c r="Y16" s="39">
        <f>6+0</f>
        <v>6</v>
      </c>
      <c r="Z16" s="134">
        <f t="shared" si="0"/>
        <v>13</v>
      </c>
      <c r="AA16" s="42" t="s">
        <v>105</v>
      </c>
    </row>
    <row r="17" spans="1:27" s="42" customFormat="1" ht="26.25" customHeight="1">
      <c r="A17" s="28">
        <v>0.10416666666666667</v>
      </c>
      <c r="B17" s="29" t="s">
        <v>84</v>
      </c>
      <c r="C17" s="30">
        <v>3825</v>
      </c>
      <c r="D17" s="31">
        <v>3839</v>
      </c>
      <c r="E17" s="32">
        <v>15</v>
      </c>
      <c r="F17" s="33">
        <v>0</v>
      </c>
      <c r="G17" s="33">
        <v>1</v>
      </c>
      <c r="H17" s="34">
        <v>14</v>
      </c>
      <c r="I17" s="35">
        <v>15</v>
      </c>
      <c r="J17" s="36">
        <v>1</v>
      </c>
      <c r="K17" s="37">
        <v>7</v>
      </c>
      <c r="L17" s="38">
        <v>0</v>
      </c>
      <c r="M17" s="39">
        <v>3</v>
      </c>
      <c r="N17" s="96">
        <v>3</v>
      </c>
      <c r="O17" s="112">
        <v>1</v>
      </c>
      <c r="P17" s="38">
        <v>1</v>
      </c>
      <c r="Q17" s="40">
        <v>1</v>
      </c>
      <c r="R17" s="212" t="s">
        <v>95</v>
      </c>
      <c r="S17" s="213"/>
      <c r="T17" s="213"/>
      <c r="U17" s="213"/>
      <c r="V17" s="214"/>
      <c r="W17" s="39" t="s">
        <v>18</v>
      </c>
      <c r="X17" s="39">
        <f>2+1+1</f>
        <v>4</v>
      </c>
      <c r="Y17" s="39">
        <f>4+1</f>
        <v>5</v>
      </c>
      <c r="Z17" s="134">
        <f t="shared" si="0"/>
        <v>9</v>
      </c>
      <c r="AA17" s="42" t="s">
        <v>106</v>
      </c>
    </row>
    <row r="18" spans="1:27" s="42" customFormat="1" ht="26.25" customHeight="1">
      <c r="A18" s="28">
        <v>0.125</v>
      </c>
      <c r="B18" s="29" t="s">
        <v>85</v>
      </c>
      <c r="C18" s="30">
        <v>3840</v>
      </c>
      <c r="D18" s="31">
        <v>3853</v>
      </c>
      <c r="E18" s="32">
        <v>14</v>
      </c>
      <c r="F18" s="33">
        <v>0</v>
      </c>
      <c r="G18" s="33">
        <v>4</v>
      </c>
      <c r="H18" s="34">
        <v>10</v>
      </c>
      <c r="I18" s="35">
        <v>14</v>
      </c>
      <c r="J18" s="36">
        <v>0</v>
      </c>
      <c r="K18" s="37">
        <v>8</v>
      </c>
      <c r="L18" s="38">
        <v>0</v>
      </c>
      <c r="M18" s="39">
        <v>1</v>
      </c>
      <c r="N18" s="96">
        <v>2</v>
      </c>
      <c r="O18" s="112">
        <v>3</v>
      </c>
      <c r="P18" s="38">
        <v>0</v>
      </c>
      <c r="Q18" s="40">
        <v>0</v>
      </c>
      <c r="R18" s="169"/>
      <c r="S18" s="170"/>
      <c r="T18" s="170"/>
      <c r="U18" s="170"/>
      <c r="V18" s="174"/>
      <c r="W18" s="39" t="s">
        <v>18</v>
      </c>
      <c r="X18" s="39">
        <f>4+0</f>
        <v>4</v>
      </c>
      <c r="Y18" s="39">
        <f>3+0</f>
        <v>3</v>
      </c>
      <c r="Z18" s="134">
        <f t="shared" si="0"/>
        <v>7</v>
      </c>
      <c r="AA18" s="42" t="s">
        <v>107</v>
      </c>
    </row>
    <row r="19" spans="1:27" s="42" customFormat="1" ht="26.25" customHeight="1">
      <c r="A19" s="28">
        <v>0.16666666666666666</v>
      </c>
      <c r="B19" s="29" t="s">
        <v>77</v>
      </c>
      <c r="C19" s="30">
        <v>3854</v>
      </c>
      <c r="D19" s="31">
        <v>3870</v>
      </c>
      <c r="E19" s="32">
        <v>17</v>
      </c>
      <c r="F19" s="33">
        <v>3</v>
      </c>
      <c r="G19" s="33">
        <v>2</v>
      </c>
      <c r="H19" s="34">
        <v>12</v>
      </c>
      <c r="I19" s="35">
        <v>14</v>
      </c>
      <c r="J19" s="36">
        <v>0</v>
      </c>
      <c r="K19" s="37">
        <v>6</v>
      </c>
      <c r="L19" s="38">
        <v>0</v>
      </c>
      <c r="M19" s="39">
        <v>3</v>
      </c>
      <c r="N19" s="96">
        <v>5</v>
      </c>
      <c r="O19" s="112">
        <v>0</v>
      </c>
      <c r="P19" s="38">
        <v>0</v>
      </c>
      <c r="Q19" s="40">
        <v>0</v>
      </c>
      <c r="R19" s="212" t="s">
        <v>96</v>
      </c>
      <c r="S19" s="213"/>
      <c r="T19" s="213"/>
      <c r="U19" s="213"/>
      <c r="V19" s="214"/>
      <c r="W19" s="39" t="s">
        <v>18</v>
      </c>
      <c r="X19" s="39">
        <f>2+0</f>
        <v>2</v>
      </c>
      <c r="Y19" s="39">
        <f>5+1</f>
        <v>6</v>
      </c>
      <c r="Z19" s="134">
        <f t="shared" si="0"/>
        <v>8</v>
      </c>
      <c r="AA19" s="42" t="s">
        <v>103</v>
      </c>
    </row>
    <row r="20" spans="1:27" s="42" customFormat="1" ht="26.25" customHeight="1" thickBot="1">
      <c r="A20" s="28">
        <v>0.1875</v>
      </c>
      <c r="B20" s="29" t="s">
        <v>84</v>
      </c>
      <c r="C20" s="30">
        <v>3871</v>
      </c>
      <c r="D20" s="31">
        <v>3883</v>
      </c>
      <c r="E20" s="32">
        <v>13</v>
      </c>
      <c r="F20" s="33">
        <v>1</v>
      </c>
      <c r="G20" s="33">
        <v>0</v>
      </c>
      <c r="H20" s="34">
        <v>12</v>
      </c>
      <c r="I20" s="35">
        <v>12</v>
      </c>
      <c r="J20" s="36">
        <v>0</v>
      </c>
      <c r="K20" s="37">
        <v>5</v>
      </c>
      <c r="L20" s="38">
        <v>0</v>
      </c>
      <c r="M20" s="39">
        <v>3</v>
      </c>
      <c r="N20" s="96">
        <v>3</v>
      </c>
      <c r="O20" s="112">
        <v>0</v>
      </c>
      <c r="P20" s="38">
        <v>0</v>
      </c>
      <c r="Q20" s="40">
        <v>1</v>
      </c>
      <c r="R20" s="248" t="s">
        <v>97</v>
      </c>
      <c r="S20" s="249"/>
      <c r="T20" s="249"/>
      <c r="U20" s="249"/>
      <c r="V20" s="250"/>
      <c r="W20" s="39" t="s">
        <v>18</v>
      </c>
      <c r="X20" s="39">
        <f>6+2</f>
        <v>8</v>
      </c>
      <c r="Y20" s="39">
        <f>3+0</f>
        <v>3</v>
      </c>
      <c r="Z20" s="134">
        <f t="shared" si="0"/>
        <v>11</v>
      </c>
      <c r="AA20" s="42" t="s">
        <v>108</v>
      </c>
    </row>
    <row r="21" spans="1:27" s="42" customFormat="1" ht="26.25" hidden="1" customHeight="1">
      <c r="A21" s="28"/>
      <c r="B21" s="29"/>
      <c r="C21" s="30"/>
      <c r="D21" s="31"/>
      <c r="E21" s="32">
        <f t="shared" ref="E21:E57" si="1">IF(ISBLANK(D21),0,(D21-C21+1))</f>
        <v>0</v>
      </c>
      <c r="F21" s="33"/>
      <c r="G21" s="33"/>
      <c r="H21" s="34">
        <f t="shared" ref="H21:H24" si="2">E21-G21-F21</f>
        <v>0</v>
      </c>
      <c r="I21" s="35"/>
      <c r="J21" s="36">
        <f t="shared" ref="J21:J58" si="3">IF(ISBLANK(I21),-90,(-((I21)-(SUM(L21:Q21,K21)))))</f>
        <v>-90</v>
      </c>
      <c r="K21" s="37"/>
      <c r="L21" s="38"/>
      <c r="M21" s="39"/>
      <c r="N21" s="96"/>
      <c r="O21" s="112"/>
      <c r="P21" s="38"/>
      <c r="Q21" s="40"/>
      <c r="R21" s="251"/>
      <c r="S21" s="252"/>
      <c r="T21" s="252"/>
      <c r="U21" s="252"/>
      <c r="V21" s="253"/>
      <c r="W21" s="39" t="s">
        <v>18</v>
      </c>
      <c r="X21" s="39"/>
      <c r="Y21" s="39"/>
    </row>
    <row r="22" spans="1:27" s="42" customFormat="1" ht="26.25" hidden="1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2"/>
        <v>0</v>
      </c>
      <c r="I22" s="35"/>
      <c r="J22" s="36">
        <f t="shared" si="3"/>
        <v>-90</v>
      </c>
      <c r="K22" s="37"/>
      <c r="L22" s="38"/>
      <c r="M22" s="39"/>
      <c r="N22" s="96"/>
      <c r="O22" s="112"/>
      <c r="P22" s="38"/>
      <c r="Q22" s="40"/>
      <c r="R22" s="157"/>
      <c r="S22" s="158"/>
      <c r="T22" s="158"/>
      <c r="U22" s="158"/>
      <c r="V22" s="159"/>
      <c r="W22" s="39" t="s">
        <v>18</v>
      </c>
      <c r="X22" s="39"/>
      <c r="Y22" s="39"/>
    </row>
    <row r="23" spans="1:27" s="42" customFormat="1" ht="26.25" hidden="1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2"/>
        <v>0</v>
      </c>
      <c r="I23" s="35"/>
      <c r="J23" s="36">
        <f t="shared" si="3"/>
        <v>-90</v>
      </c>
      <c r="K23" s="37"/>
      <c r="L23" s="38"/>
      <c r="M23" s="39"/>
      <c r="N23" s="96"/>
      <c r="O23" s="112"/>
      <c r="P23" s="38"/>
      <c r="Q23" s="40"/>
      <c r="R23" s="157"/>
      <c r="S23" s="158"/>
      <c r="T23" s="158"/>
      <c r="U23" s="158"/>
      <c r="V23" s="159"/>
      <c r="W23" s="39" t="s">
        <v>18</v>
      </c>
      <c r="X23" s="39"/>
      <c r="Y23" s="39"/>
    </row>
    <row r="24" spans="1:27" s="42" customFormat="1" ht="26.25" hidden="1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2"/>
        <v>0</v>
      </c>
      <c r="I24" s="35"/>
      <c r="J24" s="36">
        <f t="shared" si="3"/>
        <v>-90</v>
      </c>
      <c r="K24" s="37"/>
      <c r="L24" s="38"/>
      <c r="M24" s="39"/>
      <c r="N24" s="96"/>
      <c r="O24" s="112"/>
      <c r="P24" s="38"/>
      <c r="Q24" s="40"/>
      <c r="R24" s="157"/>
      <c r="S24" s="158"/>
      <c r="T24" s="158"/>
      <c r="U24" s="158"/>
      <c r="V24" s="159"/>
      <c r="W24" s="39" t="s">
        <v>18</v>
      </c>
      <c r="X24" s="39"/>
      <c r="Y24" s="39"/>
    </row>
    <row r="25" spans="1:27" s="42" customFormat="1" ht="26.25" hidden="1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3"/>
        <v>-90</v>
      </c>
      <c r="K25" s="37"/>
      <c r="L25" s="38"/>
      <c r="M25" s="39"/>
      <c r="N25" s="96"/>
      <c r="O25" s="112"/>
      <c r="P25" s="38"/>
      <c r="Q25" s="40"/>
      <c r="R25" s="157"/>
      <c r="S25" s="158"/>
      <c r="T25" s="158"/>
      <c r="U25" s="158"/>
      <c r="V25" s="159"/>
      <c r="W25" s="39" t="s">
        <v>18</v>
      </c>
      <c r="X25" s="39"/>
      <c r="Y25" s="39"/>
    </row>
    <row r="26" spans="1:27" s="42" customFormat="1" ht="26.25" hidden="1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4">E26-G26-F26</f>
        <v>0</v>
      </c>
      <c r="I26" s="35"/>
      <c r="J26" s="36">
        <f t="shared" si="3"/>
        <v>-90</v>
      </c>
      <c r="K26" s="37"/>
      <c r="L26" s="38"/>
      <c r="M26" s="39"/>
      <c r="N26" s="96"/>
      <c r="O26" s="112"/>
      <c r="P26" s="38"/>
      <c r="Q26" s="40"/>
      <c r="R26" s="157"/>
      <c r="S26" s="158"/>
      <c r="T26" s="158"/>
      <c r="U26" s="158"/>
      <c r="V26" s="159"/>
      <c r="W26" s="39" t="s">
        <v>18</v>
      </c>
      <c r="X26" s="39"/>
      <c r="Y26" s="39"/>
    </row>
    <row r="27" spans="1:27" s="42" customFormat="1" ht="26.25" hidden="1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4"/>
        <v>0</v>
      </c>
      <c r="I27" s="35"/>
      <c r="J27" s="36">
        <f t="shared" si="3"/>
        <v>-90</v>
      </c>
      <c r="K27" s="37"/>
      <c r="L27" s="38"/>
      <c r="M27" s="39"/>
      <c r="N27" s="96"/>
      <c r="O27" s="112"/>
      <c r="P27" s="38"/>
      <c r="Q27" s="40"/>
      <c r="R27" s="157"/>
      <c r="S27" s="158"/>
      <c r="T27" s="158"/>
      <c r="U27" s="158"/>
      <c r="V27" s="159"/>
      <c r="W27" s="39" t="s">
        <v>18</v>
      </c>
      <c r="X27" s="39"/>
      <c r="Y27" s="39"/>
    </row>
    <row r="28" spans="1:27" s="42" customFormat="1" ht="26.25" hidden="1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4"/>
        <v>0</v>
      </c>
      <c r="I28" s="35"/>
      <c r="J28" s="36">
        <f t="shared" si="3"/>
        <v>-90</v>
      </c>
      <c r="K28" s="37"/>
      <c r="L28" s="38"/>
      <c r="M28" s="39"/>
      <c r="N28" s="96"/>
      <c r="O28" s="112"/>
      <c r="P28" s="38"/>
      <c r="Q28" s="40"/>
      <c r="R28" s="157"/>
      <c r="S28" s="158"/>
      <c r="T28" s="158"/>
      <c r="U28" s="158"/>
      <c r="V28" s="159"/>
      <c r="W28" s="39" t="s">
        <v>18</v>
      </c>
      <c r="X28" s="39"/>
      <c r="Y28" s="39"/>
    </row>
    <row r="29" spans="1:27" s="42" customFormat="1" ht="26.25" hidden="1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4"/>
        <v>0</v>
      </c>
      <c r="I29" s="35"/>
      <c r="J29" s="36">
        <f t="shared" si="3"/>
        <v>-90</v>
      </c>
      <c r="K29" s="37"/>
      <c r="L29" s="38"/>
      <c r="M29" s="39"/>
      <c r="N29" s="96"/>
      <c r="O29" s="112"/>
      <c r="P29" s="38"/>
      <c r="Q29" s="40"/>
      <c r="R29" s="157"/>
      <c r="S29" s="158"/>
      <c r="T29" s="158"/>
      <c r="U29" s="158"/>
      <c r="V29" s="159"/>
      <c r="W29" s="39" t="s">
        <v>18</v>
      </c>
      <c r="X29" s="39"/>
      <c r="Y29" s="39"/>
    </row>
    <row r="30" spans="1:27" s="42" customFormat="1" ht="26.25" hidden="1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4"/>
        <v>0</v>
      </c>
      <c r="I30" s="35"/>
      <c r="J30" s="36">
        <f t="shared" si="3"/>
        <v>-90</v>
      </c>
      <c r="K30" s="37"/>
      <c r="L30" s="38"/>
      <c r="M30" s="39"/>
      <c r="N30" s="96"/>
      <c r="O30" s="112"/>
      <c r="P30" s="38"/>
      <c r="Q30" s="40"/>
      <c r="R30" s="157"/>
      <c r="S30" s="158"/>
      <c r="T30" s="158"/>
      <c r="U30" s="158"/>
      <c r="V30" s="159"/>
      <c r="W30" s="39" t="s">
        <v>18</v>
      </c>
      <c r="X30" s="39"/>
      <c r="Y30" s="39"/>
    </row>
    <row r="31" spans="1:27" s="42" customFormat="1" ht="26.25" hidden="1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4"/>
        <v>0</v>
      </c>
      <c r="I31" s="35"/>
      <c r="J31" s="36">
        <f t="shared" si="3"/>
        <v>-90</v>
      </c>
      <c r="K31" s="37"/>
      <c r="L31" s="38"/>
      <c r="M31" s="39"/>
      <c r="N31" s="96"/>
      <c r="O31" s="112"/>
      <c r="P31" s="38"/>
      <c r="Q31" s="40"/>
      <c r="R31" s="157"/>
      <c r="S31" s="158"/>
      <c r="T31" s="158"/>
      <c r="U31" s="158"/>
      <c r="V31" s="159"/>
      <c r="W31" s="39" t="s">
        <v>18</v>
      </c>
      <c r="X31" s="39"/>
      <c r="Y31" s="39"/>
    </row>
    <row r="32" spans="1:27" s="42" customFormat="1" ht="26.25" hidden="1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4"/>
        <v>0</v>
      </c>
      <c r="I32" s="35"/>
      <c r="J32" s="36">
        <f t="shared" si="3"/>
        <v>-90</v>
      </c>
      <c r="K32" s="37"/>
      <c r="L32" s="38"/>
      <c r="M32" s="39"/>
      <c r="N32" s="96"/>
      <c r="O32" s="112"/>
      <c r="P32" s="38"/>
      <c r="Q32" s="40"/>
      <c r="R32" s="157"/>
      <c r="S32" s="158"/>
      <c r="T32" s="158"/>
      <c r="U32" s="158"/>
      <c r="V32" s="159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5">E33-G33-F33</f>
        <v>0</v>
      </c>
      <c r="I33" s="35"/>
      <c r="J33" s="36">
        <f t="shared" si="3"/>
        <v>-90</v>
      </c>
      <c r="K33" s="37"/>
      <c r="L33" s="38"/>
      <c r="M33" s="39"/>
      <c r="N33" s="96"/>
      <c r="O33" s="112"/>
      <c r="P33" s="38"/>
      <c r="Q33" s="40"/>
      <c r="R33" s="157"/>
      <c r="S33" s="158"/>
      <c r="T33" s="158"/>
      <c r="U33" s="158"/>
      <c r="V33" s="159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3"/>
        <v>-90</v>
      </c>
      <c r="K34" s="37"/>
      <c r="L34" s="38"/>
      <c r="M34" s="39"/>
      <c r="N34" s="96"/>
      <c r="O34" s="112"/>
      <c r="P34" s="38"/>
      <c r="Q34" s="40"/>
      <c r="R34" s="157"/>
      <c r="S34" s="158"/>
      <c r="T34" s="158"/>
      <c r="U34" s="158"/>
      <c r="V34" s="159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3"/>
        <v>-90</v>
      </c>
      <c r="K35" s="37"/>
      <c r="L35" s="38"/>
      <c r="M35" s="39"/>
      <c r="N35" s="96"/>
      <c r="O35" s="112"/>
      <c r="P35" s="38"/>
      <c r="Q35" s="40"/>
      <c r="R35" s="157"/>
      <c r="S35" s="158"/>
      <c r="T35" s="158"/>
      <c r="U35" s="158"/>
      <c r="V35" s="159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3"/>
        <v>-90</v>
      </c>
      <c r="K36" s="37"/>
      <c r="L36" s="38"/>
      <c r="M36" s="39"/>
      <c r="N36" s="96"/>
      <c r="O36" s="112"/>
      <c r="P36" s="38"/>
      <c r="Q36" s="40"/>
      <c r="R36" s="157"/>
      <c r="S36" s="158"/>
      <c r="T36" s="158"/>
      <c r="U36" s="158"/>
      <c r="V36" s="159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3"/>
        <v>-90</v>
      </c>
      <c r="K37" s="37"/>
      <c r="L37" s="38"/>
      <c r="M37" s="39"/>
      <c r="N37" s="96"/>
      <c r="O37" s="112"/>
      <c r="P37" s="38"/>
      <c r="Q37" s="40"/>
      <c r="R37" s="157"/>
      <c r="S37" s="158"/>
      <c r="T37" s="158"/>
      <c r="U37" s="158"/>
      <c r="V37" s="159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3"/>
        <v>-90</v>
      </c>
      <c r="K38" s="37"/>
      <c r="L38" s="38"/>
      <c r="M38" s="39"/>
      <c r="N38" s="96"/>
      <c r="O38" s="112"/>
      <c r="P38" s="38"/>
      <c r="Q38" s="40"/>
      <c r="R38" s="157"/>
      <c r="S38" s="158"/>
      <c r="T38" s="158"/>
      <c r="U38" s="158"/>
      <c r="V38" s="159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3"/>
        <v>-90</v>
      </c>
      <c r="K39" s="37"/>
      <c r="L39" s="38"/>
      <c r="M39" s="39"/>
      <c r="N39" s="96"/>
      <c r="O39" s="112"/>
      <c r="P39" s="38"/>
      <c r="Q39" s="40"/>
      <c r="R39" s="157"/>
      <c r="S39" s="158"/>
      <c r="T39" s="158"/>
      <c r="U39" s="158"/>
      <c r="V39" s="159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3"/>
        <v>-90</v>
      </c>
      <c r="K40" s="37"/>
      <c r="L40" s="38"/>
      <c r="M40" s="39"/>
      <c r="N40" s="96"/>
      <c r="O40" s="112"/>
      <c r="P40" s="38"/>
      <c r="Q40" s="40"/>
      <c r="R40" s="157"/>
      <c r="S40" s="158"/>
      <c r="T40" s="158"/>
      <c r="U40" s="158"/>
      <c r="V40" s="159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3"/>
        <v>-90</v>
      </c>
      <c r="K41" s="37"/>
      <c r="L41" s="38"/>
      <c r="M41" s="39"/>
      <c r="N41" s="96"/>
      <c r="O41" s="112"/>
      <c r="P41" s="38"/>
      <c r="Q41" s="40"/>
      <c r="R41" s="157"/>
      <c r="S41" s="158"/>
      <c r="T41" s="158"/>
      <c r="U41" s="158"/>
      <c r="V41" s="159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3"/>
        <v>-90</v>
      </c>
      <c r="K42" s="37"/>
      <c r="L42" s="38"/>
      <c r="M42" s="39"/>
      <c r="N42" s="96"/>
      <c r="O42" s="112"/>
      <c r="P42" s="38"/>
      <c r="Q42" s="40"/>
      <c r="R42" s="157"/>
      <c r="S42" s="158"/>
      <c r="T42" s="158"/>
      <c r="U42" s="158"/>
      <c r="V42" s="159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3"/>
        <v>-90</v>
      </c>
      <c r="K43" s="37"/>
      <c r="L43" s="38"/>
      <c r="M43" s="39"/>
      <c r="N43" s="96"/>
      <c r="O43" s="112"/>
      <c r="P43" s="38"/>
      <c r="Q43" s="40"/>
      <c r="R43" s="157"/>
      <c r="S43" s="158"/>
      <c r="T43" s="158"/>
      <c r="U43" s="158"/>
      <c r="V43" s="159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3"/>
        <v>-90</v>
      </c>
      <c r="K44" s="37"/>
      <c r="L44" s="38"/>
      <c r="M44" s="39"/>
      <c r="N44" s="96"/>
      <c r="O44" s="112"/>
      <c r="P44" s="38"/>
      <c r="Q44" s="40"/>
      <c r="R44" s="157"/>
      <c r="S44" s="158"/>
      <c r="T44" s="158"/>
      <c r="U44" s="158"/>
      <c r="V44" s="159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3"/>
        <v>-90</v>
      </c>
      <c r="K45" s="37"/>
      <c r="L45" s="38"/>
      <c r="M45" s="39"/>
      <c r="N45" s="96"/>
      <c r="O45" s="112"/>
      <c r="P45" s="38"/>
      <c r="Q45" s="40"/>
      <c r="R45" s="157"/>
      <c r="S45" s="158"/>
      <c r="T45" s="158"/>
      <c r="U45" s="158"/>
      <c r="V45" s="159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3"/>
        <v>-90</v>
      </c>
      <c r="K46" s="37"/>
      <c r="L46" s="38"/>
      <c r="M46" s="39"/>
      <c r="N46" s="96"/>
      <c r="O46" s="112"/>
      <c r="P46" s="38"/>
      <c r="Q46" s="40"/>
      <c r="R46" s="157"/>
      <c r="S46" s="158"/>
      <c r="T46" s="158"/>
      <c r="U46" s="158"/>
      <c r="V46" s="159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3"/>
        <v>-90</v>
      </c>
      <c r="K47" s="37"/>
      <c r="L47" s="38"/>
      <c r="M47" s="39"/>
      <c r="N47" s="96"/>
      <c r="O47" s="112"/>
      <c r="P47" s="38"/>
      <c r="Q47" s="40"/>
      <c r="R47" s="157"/>
      <c r="S47" s="158"/>
      <c r="T47" s="158"/>
      <c r="U47" s="158"/>
      <c r="V47" s="159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3"/>
        <v>-90</v>
      </c>
      <c r="K48" s="37"/>
      <c r="L48" s="38"/>
      <c r="M48" s="39"/>
      <c r="N48" s="96"/>
      <c r="O48" s="112"/>
      <c r="P48" s="38"/>
      <c r="Q48" s="40"/>
      <c r="R48" s="157"/>
      <c r="S48" s="158"/>
      <c r="T48" s="158"/>
      <c r="U48" s="158"/>
      <c r="V48" s="159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3"/>
        <v>-90</v>
      </c>
      <c r="K49" s="37"/>
      <c r="L49" s="38"/>
      <c r="M49" s="39"/>
      <c r="N49" s="96"/>
      <c r="O49" s="112"/>
      <c r="P49" s="38"/>
      <c r="Q49" s="40"/>
      <c r="R49" s="157"/>
      <c r="S49" s="158"/>
      <c r="T49" s="158"/>
      <c r="U49" s="158"/>
      <c r="V49" s="159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3"/>
        <v>-90</v>
      </c>
      <c r="K50" s="37"/>
      <c r="L50" s="38"/>
      <c r="M50" s="39"/>
      <c r="N50" s="96"/>
      <c r="O50" s="112"/>
      <c r="P50" s="38"/>
      <c r="Q50" s="40"/>
      <c r="R50" s="157"/>
      <c r="S50" s="158"/>
      <c r="T50" s="158"/>
      <c r="U50" s="158"/>
      <c r="V50" s="159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3"/>
        <v>-90</v>
      </c>
      <c r="K51" s="37"/>
      <c r="L51" s="38"/>
      <c r="M51" s="39"/>
      <c r="N51" s="96"/>
      <c r="O51" s="112"/>
      <c r="P51" s="38"/>
      <c r="Q51" s="40"/>
      <c r="R51" s="157"/>
      <c r="S51" s="158"/>
      <c r="T51" s="158"/>
      <c r="U51" s="158"/>
      <c r="V51" s="159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3"/>
        <v>-90</v>
      </c>
      <c r="K52" s="37"/>
      <c r="L52" s="38"/>
      <c r="M52" s="39"/>
      <c r="N52" s="96"/>
      <c r="O52" s="112"/>
      <c r="P52" s="38"/>
      <c r="Q52" s="40"/>
      <c r="R52" s="157"/>
      <c r="S52" s="158"/>
      <c r="T52" s="158"/>
      <c r="U52" s="158"/>
      <c r="V52" s="159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3"/>
        <v>-90</v>
      </c>
      <c r="K53" s="37"/>
      <c r="L53" s="38"/>
      <c r="M53" s="39"/>
      <c r="N53" s="96"/>
      <c r="O53" s="112"/>
      <c r="P53" s="38"/>
      <c r="Q53" s="40"/>
      <c r="R53" s="157"/>
      <c r="S53" s="158"/>
      <c r="T53" s="158"/>
      <c r="U53" s="158"/>
      <c r="V53" s="159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3"/>
        <v>-90</v>
      </c>
      <c r="K54" s="37"/>
      <c r="L54" s="38"/>
      <c r="M54" s="39"/>
      <c r="N54" s="96"/>
      <c r="O54" s="112"/>
      <c r="P54" s="38"/>
      <c r="Q54" s="40"/>
      <c r="R54" s="157"/>
      <c r="S54" s="158"/>
      <c r="T54" s="158"/>
      <c r="U54" s="158"/>
      <c r="V54" s="159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3"/>
        <v>-90</v>
      </c>
      <c r="K55" s="37"/>
      <c r="L55" s="38"/>
      <c r="M55" s="39"/>
      <c r="N55" s="96"/>
      <c r="O55" s="112"/>
      <c r="P55" s="38"/>
      <c r="Q55" s="40"/>
      <c r="R55" s="157"/>
      <c r="S55" s="158"/>
      <c r="T55" s="158"/>
      <c r="U55" s="158"/>
      <c r="V55" s="159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3"/>
        <v>-90</v>
      </c>
      <c r="K56" s="37"/>
      <c r="L56" s="38"/>
      <c r="M56" s="39"/>
      <c r="N56" s="96"/>
      <c r="O56" s="112"/>
      <c r="P56" s="38"/>
      <c r="Q56" s="40"/>
      <c r="R56" s="157"/>
      <c r="S56" s="158"/>
      <c r="T56" s="158"/>
      <c r="U56" s="158"/>
      <c r="V56" s="159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3"/>
        <v>-90</v>
      </c>
      <c r="K57" s="37"/>
      <c r="L57" s="38"/>
      <c r="M57" s="39"/>
      <c r="N57" s="96"/>
      <c r="O57" s="112"/>
      <c r="P57" s="38"/>
      <c r="Q57" s="40"/>
      <c r="R57" s="157"/>
      <c r="S57" s="158"/>
      <c r="T57" s="158"/>
      <c r="U57" s="158"/>
      <c r="V57" s="159"/>
      <c r="W57" s="39" t="s">
        <v>18</v>
      </c>
      <c r="X57" s="39"/>
      <c r="Y57" s="39"/>
    </row>
    <row r="58" spans="1:26" s="42" customFormat="1" ht="26.25" hidden="1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3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60"/>
      <c r="S58" s="161"/>
      <c r="T58" s="161"/>
      <c r="U58" s="161"/>
      <c r="V58" s="162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63"/>
      <c r="S59" s="164"/>
      <c r="T59" s="164"/>
      <c r="U59" s="164"/>
      <c r="V59" s="165"/>
      <c r="W59" s="119"/>
      <c r="X59" s="119"/>
      <c r="Y59" s="119"/>
    </row>
    <row r="60" spans="1:26" s="66" customFormat="1" ht="30.75" customHeight="1">
      <c r="B60" s="67"/>
      <c r="D60" s="68"/>
      <c r="E60" s="69">
        <f>SUM(E2:E59)</f>
        <v>212</v>
      </c>
      <c r="F60" s="70">
        <f>SUM(F2:F59)</f>
        <v>8</v>
      </c>
      <c r="G60" s="70">
        <f>SUM(G2:G59)</f>
        <v>25</v>
      </c>
      <c r="H60" s="71">
        <f>E60-F60-G60</f>
        <v>179</v>
      </c>
      <c r="I60" s="72">
        <f t="shared" ref="I60:Q60" si="9">SUM(I2:I59)</f>
        <v>204</v>
      </c>
      <c r="J60" s="73" t="e">
        <f t="shared" si="9"/>
        <v>#VALUE!</v>
      </c>
      <c r="K60" s="74">
        <f t="shared" si="9"/>
        <v>118</v>
      </c>
      <c r="L60" s="75">
        <f t="shared" si="9"/>
        <v>7</v>
      </c>
      <c r="M60" s="76">
        <f t="shared" si="9"/>
        <v>28</v>
      </c>
      <c r="N60" s="99">
        <f t="shared" si="9"/>
        <v>43</v>
      </c>
      <c r="O60" s="110">
        <f t="shared" si="9"/>
        <v>15</v>
      </c>
      <c r="P60" s="104">
        <f t="shared" si="9"/>
        <v>3</v>
      </c>
      <c r="Q60" s="76">
        <f t="shared" si="9"/>
        <v>3</v>
      </c>
      <c r="R60" s="77">
        <f>SUM(L60:Q60)</f>
        <v>99</v>
      </c>
      <c r="S60" s="166" t="s">
        <v>19</v>
      </c>
      <c r="T60" s="167"/>
      <c r="U60" s="167"/>
      <c r="V60" s="168"/>
      <c r="W60" s="118">
        <v>1</v>
      </c>
      <c r="X60" s="118">
        <f>SUM(X2:X59)</f>
        <v>64</v>
      </c>
      <c r="Y60" s="118">
        <f>SUM(Y2:Y59)</f>
        <v>56</v>
      </c>
      <c r="Z60" s="79">
        <f>SUM(X60:Y60)</f>
        <v>120</v>
      </c>
    </row>
    <row r="61" spans="1:26" ht="148.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54"/>
      <c r="T61" s="155"/>
      <c r="U61" s="155"/>
      <c r="V61" s="156"/>
    </row>
    <row r="62" spans="1:26" s="80" customFormat="1">
      <c r="A62"/>
      <c r="B62" s="1"/>
      <c r="I62" s="90">
        <f>I60+G60</f>
        <v>229</v>
      </c>
      <c r="J62" s="66"/>
      <c r="K62" s="91"/>
      <c r="M62" s="80">
        <f>L60+M60</f>
        <v>35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58:V58"/>
    <mergeCell ref="R57:V57"/>
    <mergeCell ref="R56:V56"/>
    <mergeCell ref="R55:V55"/>
    <mergeCell ref="S61:V61"/>
    <mergeCell ref="R59:V59"/>
    <mergeCell ref="S60:V60"/>
  </mergeCells>
  <conditionalFormatting sqref="J1:J61">
    <cfRule type="cellIs" dxfId="35" priority="1" stopIfTrue="1" operator="equal">
      <formula>-90</formula>
    </cfRule>
  </conditionalFormatting>
  <conditionalFormatting sqref="J3:J58">
    <cfRule type="cellIs" dxfId="34" priority="2" operator="equal">
      <formula>0</formula>
    </cfRule>
    <cfRule type="cellIs" dxfId="33" priority="3" operator="lessThan">
      <formula>0</formula>
    </cfRule>
    <cfRule type="cellIs" dxfId="3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theme="9" tint="0.39997558519241921"/>
    <pageSetUpPr fitToPage="1"/>
  </sheetPr>
  <dimension ref="A1:Z63"/>
  <sheetViews>
    <sheetView workbookViewId="0">
      <selection activeCell="A3" sqref="A3:XFD12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3">
        <v>45368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78" t="s">
        <v>14</v>
      </c>
      <c r="S1" s="179"/>
      <c r="T1" s="179"/>
      <c r="U1" s="179"/>
      <c r="V1" s="180"/>
      <c r="W1" s="117" t="s">
        <v>15</v>
      </c>
      <c r="X1" s="117" t="s">
        <v>16</v>
      </c>
      <c r="Y1" s="117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81"/>
      <c r="S2" s="182"/>
      <c r="T2" s="182"/>
      <c r="U2" s="182"/>
      <c r="V2" s="183"/>
      <c r="W2" s="119"/>
      <c r="X2" s="119"/>
      <c r="Y2" s="119"/>
    </row>
    <row r="3" spans="1:25" s="42" customFormat="1" ht="26.25" customHeight="1">
      <c r="A3" s="28">
        <v>0.45833333333333331</v>
      </c>
      <c r="B3" s="29" t="s">
        <v>66</v>
      </c>
      <c r="C3" s="30">
        <v>3885</v>
      </c>
      <c r="D3" s="31">
        <v>3897</v>
      </c>
      <c r="E3" s="32">
        <v>13</v>
      </c>
      <c r="F3" s="33">
        <v>0</v>
      </c>
      <c r="G3" s="33">
        <v>3</v>
      </c>
      <c r="H3" s="34">
        <v>10</v>
      </c>
      <c r="I3" s="35">
        <v>13</v>
      </c>
      <c r="J3" s="36">
        <f>IF(ISBLANK(I3),-90,(-((I3)-(SUM(L3:Q3,K3)))))</f>
        <v>0</v>
      </c>
      <c r="K3" s="37">
        <v>8</v>
      </c>
      <c r="L3" s="38">
        <v>0</v>
      </c>
      <c r="M3" s="39">
        <v>1</v>
      </c>
      <c r="N3" s="96">
        <v>2</v>
      </c>
      <c r="O3" s="112">
        <v>2</v>
      </c>
      <c r="P3" s="38">
        <v>0</v>
      </c>
      <c r="Q3" s="40">
        <v>0</v>
      </c>
      <c r="R3" s="157">
        <v>0</v>
      </c>
      <c r="S3" s="158"/>
      <c r="T3" s="158"/>
      <c r="U3" s="158"/>
      <c r="V3" s="159"/>
      <c r="W3" s="39" t="s">
        <v>18</v>
      </c>
      <c r="X3" s="39"/>
      <c r="Y3" s="39"/>
    </row>
    <row r="4" spans="1:25" s="42" customFormat="1" ht="26.25" customHeight="1">
      <c r="A4" s="28">
        <v>0.47916666666666669</v>
      </c>
      <c r="B4" s="29" t="s">
        <v>67</v>
      </c>
      <c r="C4" s="30">
        <v>3898</v>
      </c>
      <c r="D4" s="31">
        <v>3910</v>
      </c>
      <c r="E4" s="32">
        <v>13</v>
      </c>
      <c r="F4" s="33">
        <v>0</v>
      </c>
      <c r="G4" s="33">
        <v>2</v>
      </c>
      <c r="H4" s="34">
        <v>11</v>
      </c>
      <c r="I4" s="35">
        <v>13</v>
      </c>
      <c r="J4" s="36">
        <f t="shared" ref="J4:J58" si="0">IF(ISBLANK(I4),-90,(-((I4)-(SUM(L4:Q4,K4)))))</f>
        <v>1</v>
      </c>
      <c r="K4" s="37">
        <v>7</v>
      </c>
      <c r="L4" s="38">
        <v>6</v>
      </c>
      <c r="M4" s="39">
        <v>0</v>
      </c>
      <c r="N4" s="96">
        <v>1</v>
      </c>
      <c r="O4" s="112">
        <v>0</v>
      </c>
      <c r="P4" s="38">
        <v>0</v>
      </c>
      <c r="Q4" s="40">
        <v>0</v>
      </c>
      <c r="R4" s="157" t="s">
        <v>69</v>
      </c>
      <c r="S4" s="158"/>
      <c r="T4" s="158"/>
      <c r="U4" s="158"/>
      <c r="V4" s="159"/>
      <c r="W4" s="39" t="s">
        <v>18</v>
      </c>
      <c r="X4" s="39"/>
      <c r="Y4" s="39"/>
    </row>
    <row r="5" spans="1:25" s="42" customFormat="1" ht="26.25" customHeight="1">
      <c r="A5" s="28">
        <v>0.48958333333333331</v>
      </c>
      <c r="B5" s="29" t="s">
        <v>48</v>
      </c>
      <c r="C5" s="30">
        <v>3911</v>
      </c>
      <c r="D5" s="31">
        <v>3924</v>
      </c>
      <c r="E5" s="32">
        <v>14</v>
      </c>
      <c r="F5" s="33">
        <v>0</v>
      </c>
      <c r="G5" s="33">
        <v>2</v>
      </c>
      <c r="H5" s="34">
        <v>12</v>
      </c>
      <c r="I5" s="35">
        <v>14</v>
      </c>
      <c r="J5" s="36">
        <f t="shared" si="0"/>
        <v>2</v>
      </c>
      <c r="K5" s="37">
        <v>7</v>
      </c>
      <c r="L5" s="38">
        <v>0</v>
      </c>
      <c r="M5" s="39">
        <v>0</v>
      </c>
      <c r="N5" s="96">
        <v>5</v>
      </c>
      <c r="O5" s="112">
        <v>2</v>
      </c>
      <c r="P5" s="38">
        <v>1</v>
      </c>
      <c r="Q5" s="40">
        <v>1</v>
      </c>
      <c r="R5" s="157" t="s">
        <v>70</v>
      </c>
      <c r="S5" s="158"/>
      <c r="T5" s="158"/>
      <c r="U5" s="158"/>
      <c r="V5" s="159"/>
      <c r="W5" s="39" t="s">
        <v>18</v>
      </c>
      <c r="X5" s="39"/>
      <c r="Y5" s="39"/>
    </row>
    <row r="6" spans="1:25" s="42" customFormat="1" ht="26.25" customHeight="1">
      <c r="A6" s="28">
        <v>0.5</v>
      </c>
      <c r="B6" s="29" t="s">
        <v>50</v>
      </c>
      <c r="C6" s="30">
        <v>3925</v>
      </c>
      <c r="D6" s="31">
        <v>3939</v>
      </c>
      <c r="E6" s="32">
        <v>15</v>
      </c>
      <c r="F6" s="33">
        <v>0</v>
      </c>
      <c r="G6" s="33">
        <v>6</v>
      </c>
      <c r="H6" s="34">
        <v>9</v>
      </c>
      <c r="I6" s="35">
        <v>15</v>
      </c>
      <c r="J6" s="36">
        <f t="shared" si="0"/>
        <v>1</v>
      </c>
      <c r="K6" s="37">
        <v>7</v>
      </c>
      <c r="L6" s="38">
        <v>0</v>
      </c>
      <c r="M6" s="39">
        <v>0</v>
      </c>
      <c r="N6" s="96">
        <v>4</v>
      </c>
      <c r="O6" s="112">
        <v>2</v>
      </c>
      <c r="P6" s="38">
        <v>1</v>
      </c>
      <c r="Q6" s="40">
        <v>2</v>
      </c>
      <c r="R6" s="157" t="s">
        <v>71</v>
      </c>
      <c r="S6" s="158"/>
      <c r="T6" s="158"/>
      <c r="U6" s="158"/>
      <c r="V6" s="159"/>
      <c r="W6" s="39" t="s">
        <v>18</v>
      </c>
      <c r="X6" s="39"/>
      <c r="Y6" s="39"/>
    </row>
    <row r="7" spans="1:25" s="42" customFormat="1" ht="26.25" customHeight="1">
      <c r="A7" s="28">
        <v>4.1666666666666664E-2</v>
      </c>
      <c r="B7" s="29" t="s">
        <v>68</v>
      </c>
      <c r="C7" s="30">
        <v>3940</v>
      </c>
      <c r="D7" s="31">
        <v>3951</v>
      </c>
      <c r="E7" s="32">
        <v>12</v>
      </c>
      <c r="F7" s="33">
        <v>0</v>
      </c>
      <c r="G7" s="33">
        <v>2</v>
      </c>
      <c r="H7" s="34">
        <v>10</v>
      </c>
      <c r="I7" s="35">
        <v>12</v>
      </c>
      <c r="J7" s="36">
        <f t="shared" si="0"/>
        <v>1</v>
      </c>
      <c r="K7" s="37">
        <v>8</v>
      </c>
      <c r="L7" s="38">
        <v>0</v>
      </c>
      <c r="M7" s="39">
        <v>3</v>
      </c>
      <c r="N7" s="96">
        <v>1</v>
      </c>
      <c r="O7" s="112">
        <v>1</v>
      </c>
      <c r="P7" s="38">
        <v>0</v>
      </c>
      <c r="Q7" s="40">
        <v>0</v>
      </c>
      <c r="R7" s="157" t="s">
        <v>69</v>
      </c>
      <c r="S7" s="158"/>
      <c r="T7" s="158"/>
      <c r="U7" s="158"/>
      <c r="V7" s="159"/>
      <c r="W7" s="39" t="s">
        <v>18</v>
      </c>
      <c r="X7" s="39"/>
      <c r="Y7" s="39"/>
    </row>
    <row r="8" spans="1:25" s="42" customFormat="1" ht="26.25" customHeight="1">
      <c r="A8" s="28">
        <v>6.25E-2</v>
      </c>
      <c r="B8" s="29" t="s">
        <v>66</v>
      </c>
      <c r="C8" s="30">
        <v>3952</v>
      </c>
      <c r="D8" s="31">
        <v>3954</v>
      </c>
      <c r="E8" s="32">
        <v>3</v>
      </c>
      <c r="F8" s="33">
        <v>0</v>
      </c>
      <c r="G8" s="33">
        <v>0</v>
      </c>
      <c r="H8" s="34">
        <v>3</v>
      </c>
      <c r="I8" s="35">
        <v>3</v>
      </c>
      <c r="J8" s="36">
        <f t="shared" si="0"/>
        <v>0</v>
      </c>
      <c r="K8" s="37">
        <v>0</v>
      </c>
      <c r="L8" s="38">
        <v>0</v>
      </c>
      <c r="M8" s="39">
        <v>0</v>
      </c>
      <c r="N8" s="96">
        <v>3</v>
      </c>
      <c r="O8" s="112">
        <v>0</v>
      </c>
      <c r="P8" s="38">
        <v>0</v>
      </c>
      <c r="Q8" s="40">
        <v>0</v>
      </c>
      <c r="R8" s="157">
        <v>0</v>
      </c>
      <c r="S8" s="158"/>
      <c r="T8" s="158"/>
      <c r="U8" s="158"/>
      <c r="V8" s="159"/>
      <c r="W8" s="39" t="s">
        <v>18</v>
      </c>
      <c r="X8" s="39"/>
      <c r="Y8" s="39"/>
    </row>
    <row r="9" spans="1:25" s="42" customFormat="1" ht="26.25" customHeight="1">
      <c r="A9" s="28">
        <v>8.3333333333333329E-2</v>
      </c>
      <c r="B9" s="29" t="s">
        <v>67</v>
      </c>
      <c r="C9" s="30">
        <v>3955</v>
      </c>
      <c r="D9" s="31">
        <v>3965</v>
      </c>
      <c r="E9" s="32">
        <v>11</v>
      </c>
      <c r="F9" s="33">
        <v>0</v>
      </c>
      <c r="G9" s="33">
        <v>1</v>
      </c>
      <c r="H9" s="34">
        <v>10</v>
      </c>
      <c r="I9" s="35">
        <v>11</v>
      </c>
      <c r="J9" s="36">
        <f t="shared" si="0"/>
        <v>1</v>
      </c>
      <c r="K9" s="37">
        <v>4</v>
      </c>
      <c r="L9" s="38">
        <v>0</v>
      </c>
      <c r="M9" s="39">
        <v>1</v>
      </c>
      <c r="N9" s="96">
        <v>5</v>
      </c>
      <c r="O9" s="112">
        <v>1</v>
      </c>
      <c r="P9" s="38">
        <v>1</v>
      </c>
      <c r="Q9" s="40">
        <v>0</v>
      </c>
      <c r="R9" s="157">
        <v>0</v>
      </c>
      <c r="S9" s="158"/>
      <c r="T9" s="158"/>
      <c r="U9" s="158"/>
      <c r="V9" s="159"/>
      <c r="W9" s="39" t="s">
        <v>18</v>
      </c>
      <c r="X9" s="39"/>
      <c r="Y9" s="39"/>
    </row>
    <row r="10" spans="1:25" s="42" customFormat="1" ht="26.25" customHeight="1">
      <c r="A10" s="28">
        <v>0.10416666666666667</v>
      </c>
      <c r="B10" s="29" t="s">
        <v>48</v>
      </c>
      <c r="C10" s="30">
        <v>3966</v>
      </c>
      <c r="D10" s="31">
        <v>3971</v>
      </c>
      <c r="E10" s="32">
        <v>6</v>
      </c>
      <c r="F10" s="33">
        <v>0</v>
      </c>
      <c r="G10" s="33">
        <v>1</v>
      </c>
      <c r="H10" s="34">
        <v>5</v>
      </c>
      <c r="I10" s="35">
        <v>6</v>
      </c>
      <c r="J10" s="36">
        <f t="shared" si="0"/>
        <v>1</v>
      </c>
      <c r="K10" s="37">
        <v>3</v>
      </c>
      <c r="L10" s="38">
        <v>0</v>
      </c>
      <c r="M10" s="39">
        <v>0</v>
      </c>
      <c r="N10" s="96">
        <v>2</v>
      </c>
      <c r="O10" s="112">
        <v>1</v>
      </c>
      <c r="P10" s="38">
        <v>1</v>
      </c>
      <c r="Q10" s="40">
        <v>0</v>
      </c>
      <c r="R10" s="157" t="s">
        <v>72</v>
      </c>
      <c r="S10" s="158"/>
      <c r="T10" s="158"/>
      <c r="U10" s="158"/>
      <c r="V10" s="159"/>
      <c r="W10" s="39" t="s">
        <v>18</v>
      </c>
      <c r="X10" s="39"/>
      <c r="Y10" s="39"/>
    </row>
    <row r="11" spans="1:25" s="42" customFormat="1" ht="26.25" customHeight="1">
      <c r="A11" s="28">
        <v>0.125</v>
      </c>
      <c r="B11" s="29" t="s">
        <v>50</v>
      </c>
      <c r="C11" s="30">
        <v>3972</v>
      </c>
      <c r="D11" s="31">
        <v>3981</v>
      </c>
      <c r="E11" s="32">
        <v>10</v>
      </c>
      <c r="F11" s="33">
        <v>0</v>
      </c>
      <c r="G11" s="33">
        <v>0</v>
      </c>
      <c r="H11" s="34">
        <v>10</v>
      </c>
      <c r="I11" s="35">
        <v>10</v>
      </c>
      <c r="J11" s="36">
        <f t="shared" si="0"/>
        <v>0</v>
      </c>
      <c r="K11" s="37">
        <v>2</v>
      </c>
      <c r="L11" s="38">
        <v>0</v>
      </c>
      <c r="M11" s="39">
        <v>2</v>
      </c>
      <c r="N11" s="96">
        <v>6</v>
      </c>
      <c r="O11" s="112">
        <v>0</v>
      </c>
      <c r="P11" s="38">
        <v>0</v>
      </c>
      <c r="Q11" s="40">
        <v>0</v>
      </c>
      <c r="R11" s="157">
        <v>0</v>
      </c>
      <c r="S11" s="158"/>
      <c r="T11" s="158"/>
      <c r="U11" s="158"/>
      <c r="V11" s="159"/>
      <c r="W11" s="39" t="s">
        <v>18</v>
      </c>
      <c r="X11" s="39"/>
      <c r="Y11" s="39"/>
    </row>
    <row r="12" spans="1:25" s="42" customFormat="1" ht="26.25" customHeight="1">
      <c r="A12" s="28">
        <v>0.14583333333333334</v>
      </c>
      <c r="B12" s="29" t="s">
        <v>68</v>
      </c>
      <c r="C12" s="30">
        <v>3982</v>
      </c>
      <c r="D12" s="31">
        <v>3992</v>
      </c>
      <c r="E12" s="32">
        <v>11</v>
      </c>
      <c r="F12" s="33">
        <v>0</v>
      </c>
      <c r="G12" s="33">
        <v>3</v>
      </c>
      <c r="H12" s="34">
        <v>8</v>
      </c>
      <c r="I12" s="35">
        <v>11</v>
      </c>
      <c r="J12" s="36">
        <f t="shared" si="0"/>
        <v>0</v>
      </c>
      <c r="K12" s="37">
        <v>5</v>
      </c>
      <c r="L12" s="38">
        <v>0</v>
      </c>
      <c r="M12" s="39">
        <v>2</v>
      </c>
      <c r="N12" s="96">
        <v>3</v>
      </c>
      <c r="O12" s="112">
        <v>1</v>
      </c>
      <c r="P12" s="38">
        <v>0</v>
      </c>
      <c r="Q12" s="40">
        <v>0</v>
      </c>
      <c r="R12" s="157">
        <v>0</v>
      </c>
      <c r="S12" s="158"/>
      <c r="T12" s="158"/>
      <c r="U12" s="158"/>
      <c r="V12" s="159"/>
      <c r="W12" s="39" t="s">
        <v>18</v>
      </c>
      <c r="X12" s="39"/>
      <c r="Y12" s="39"/>
    </row>
    <row r="13" spans="1:25" s="42" customFormat="1" ht="26.25" hidden="1" customHeight="1">
      <c r="A13" s="28"/>
      <c r="B13" s="29"/>
      <c r="C13" s="30"/>
      <c r="D13" s="31"/>
      <c r="E13" s="32">
        <f t="shared" ref="E13:E57" si="1">IF(ISBLANK(D13),0,(D13-C13+1))</f>
        <v>0</v>
      </c>
      <c r="F13" s="33"/>
      <c r="G13" s="33"/>
      <c r="H13" s="34">
        <f t="shared" ref="H13:H18" si="2">E13-G13-F13</f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57"/>
      <c r="S13" s="158"/>
      <c r="T13" s="158"/>
      <c r="U13" s="158"/>
      <c r="V13" s="159"/>
      <c r="W13" s="39" t="s">
        <v>18</v>
      </c>
      <c r="X13" s="39"/>
      <c r="Y13" s="39"/>
    </row>
    <row r="14" spans="1:25" s="42" customFormat="1" ht="26.25" hidden="1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2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57"/>
      <c r="S14" s="158"/>
      <c r="T14" s="158"/>
      <c r="U14" s="158"/>
      <c r="V14" s="159"/>
      <c r="W14" s="39" t="s">
        <v>18</v>
      </c>
      <c r="X14" s="39"/>
      <c r="Y14" s="39"/>
    </row>
    <row r="15" spans="1:25" s="42" customFormat="1" ht="26.25" hidden="1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2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57"/>
      <c r="S15" s="158"/>
      <c r="T15" s="158"/>
      <c r="U15" s="158"/>
      <c r="V15" s="159"/>
      <c r="W15" s="39" t="s">
        <v>18</v>
      </c>
      <c r="X15" s="39"/>
      <c r="Y15" s="39"/>
    </row>
    <row r="16" spans="1:25" s="42" customFormat="1" ht="26.25" hidden="1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2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57"/>
      <c r="S16" s="158"/>
      <c r="T16" s="158"/>
      <c r="U16" s="158"/>
      <c r="V16" s="159"/>
      <c r="W16" s="39" t="s">
        <v>18</v>
      </c>
      <c r="X16" s="39"/>
      <c r="Y16" s="39"/>
    </row>
    <row r="17" spans="1:25" s="42" customFormat="1" ht="26.25" hidden="1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2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57"/>
      <c r="S17" s="158"/>
      <c r="T17" s="158"/>
      <c r="U17" s="158"/>
      <c r="V17" s="159"/>
      <c r="W17" s="39" t="s">
        <v>18</v>
      </c>
      <c r="X17" s="39"/>
      <c r="Y17" s="39"/>
    </row>
    <row r="18" spans="1:25" s="42" customFormat="1" ht="26.25" hidden="1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2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57"/>
      <c r="S18" s="158"/>
      <c r="T18" s="158"/>
      <c r="U18" s="158"/>
      <c r="V18" s="159"/>
      <c r="W18" s="39" t="s">
        <v>18</v>
      </c>
      <c r="X18" s="39"/>
      <c r="Y18" s="39"/>
    </row>
    <row r="19" spans="1:25" s="42" customFormat="1" ht="26.25" hidden="1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57"/>
      <c r="S19" s="158"/>
      <c r="T19" s="158"/>
      <c r="U19" s="158"/>
      <c r="V19" s="159"/>
      <c r="W19" s="39" t="s">
        <v>18</v>
      </c>
      <c r="X19" s="39"/>
      <c r="Y19" s="39"/>
    </row>
    <row r="20" spans="1:25" s="42" customFormat="1" ht="26.25" hidden="1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3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57"/>
      <c r="S20" s="158"/>
      <c r="T20" s="158"/>
      <c r="U20" s="158"/>
      <c r="V20" s="159"/>
      <c r="W20" s="39" t="s">
        <v>18</v>
      </c>
      <c r="X20" s="39"/>
      <c r="Y20" s="39"/>
    </row>
    <row r="21" spans="1:25" s="42" customFormat="1" ht="26.25" hidden="1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4">E21-G21-F21</f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57"/>
      <c r="S21" s="158"/>
      <c r="T21" s="158"/>
      <c r="U21" s="158"/>
      <c r="V21" s="159"/>
      <c r="W21" s="39" t="s">
        <v>18</v>
      </c>
      <c r="X21" s="39"/>
      <c r="Y21" s="39"/>
    </row>
    <row r="22" spans="1:25" s="42" customFormat="1" ht="26.25" hidden="1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57"/>
      <c r="S22" s="158"/>
      <c r="T22" s="158"/>
      <c r="U22" s="158"/>
      <c r="V22" s="159"/>
      <c r="W22" s="39" t="s">
        <v>18</v>
      </c>
      <c r="X22" s="39"/>
      <c r="Y22" s="39"/>
    </row>
    <row r="23" spans="1:25" s="42" customFormat="1" ht="26.25" hidden="1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57"/>
      <c r="S23" s="158"/>
      <c r="T23" s="158"/>
      <c r="U23" s="158"/>
      <c r="V23" s="159"/>
      <c r="W23" s="39" t="s">
        <v>18</v>
      </c>
      <c r="X23" s="39"/>
      <c r="Y23" s="39"/>
    </row>
    <row r="24" spans="1:25" s="42" customFormat="1" ht="26.25" hidden="1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57"/>
      <c r="S24" s="158"/>
      <c r="T24" s="158"/>
      <c r="U24" s="158"/>
      <c r="V24" s="159"/>
      <c r="W24" s="39" t="s">
        <v>18</v>
      </c>
      <c r="X24" s="39"/>
      <c r="Y24" s="39"/>
    </row>
    <row r="25" spans="1:25" s="42" customFormat="1" ht="26.25" hidden="1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57"/>
      <c r="S25" s="158"/>
      <c r="T25" s="158"/>
      <c r="U25" s="158"/>
      <c r="V25" s="159"/>
      <c r="W25" s="39" t="s">
        <v>18</v>
      </c>
      <c r="X25" s="39"/>
      <c r="Y25" s="39"/>
    </row>
    <row r="26" spans="1:25" s="42" customFormat="1" ht="26.25" hidden="1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57"/>
      <c r="S26" s="158"/>
      <c r="T26" s="158"/>
      <c r="U26" s="158"/>
      <c r="V26" s="159"/>
      <c r="W26" s="39" t="s">
        <v>18</v>
      </c>
      <c r="X26" s="39"/>
      <c r="Y26" s="39"/>
    </row>
    <row r="27" spans="1:25" s="42" customFormat="1" ht="26.25" hidden="1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57"/>
      <c r="S27" s="158"/>
      <c r="T27" s="158"/>
      <c r="U27" s="158"/>
      <c r="V27" s="159"/>
      <c r="W27" s="39" t="s">
        <v>18</v>
      </c>
      <c r="X27" s="39"/>
      <c r="Y27" s="39"/>
    </row>
    <row r="28" spans="1:25" s="42" customFormat="1" ht="26.25" hidden="1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57"/>
      <c r="S28" s="158"/>
      <c r="T28" s="158"/>
      <c r="U28" s="158"/>
      <c r="V28" s="159"/>
      <c r="W28" s="39" t="s">
        <v>18</v>
      </c>
      <c r="X28" s="39"/>
      <c r="Y28" s="39"/>
    </row>
    <row r="29" spans="1:25" s="42" customFormat="1" ht="26.25" hidden="1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57"/>
      <c r="S29" s="158"/>
      <c r="T29" s="158"/>
      <c r="U29" s="158"/>
      <c r="V29" s="159"/>
      <c r="W29" s="39" t="s">
        <v>18</v>
      </c>
      <c r="X29" s="39"/>
      <c r="Y29" s="39"/>
    </row>
    <row r="30" spans="1:25" s="42" customFormat="1" ht="26.25" hidden="1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57"/>
      <c r="S30" s="158"/>
      <c r="T30" s="158"/>
      <c r="U30" s="158"/>
      <c r="V30" s="159"/>
      <c r="W30" s="39" t="s">
        <v>18</v>
      </c>
      <c r="X30" s="39"/>
      <c r="Y30" s="39"/>
    </row>
    <row r="31" spans="1:25" s="42" customFormat="1" ht="26.25" hidden="1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57"/>
      <c r="S31" s="158"/>
      <c r="T31" s="158"/>
      <c r="U31" s="158"/>
      <c r="V31" s="159"/>
      <c r="W31" s="39" t="s">
        <v>18</v>
      </c>
      <c r="X31" s="39"/>
      <c r="Y31" s="39"/>
    </row>
    <row r="32" spans="1:25" s="42" customFormat="1" ht="26.25" hidden="1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57"/>
      <c r="S32" s="158"/>
      <c r="T32" s="158"/>
      <c r="U32" s="158"/>
      <c r="V32" s="159"/>
      <c r="W32" s="39" t="s">
        <v>18</v>
      </c>
      <c r="X32" s="39"/>
      <c r="Y32" s="39"/>
    </row>
    <row r="33" spans="1:25" s="42" customFormat="1" ht="26.25" hidden="1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6">E33-G33-F33</f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57"/>
      <c r="S33" s="158"/>
      <c r="T33" s="158"/>
      <c r="U33" s="158"/>
      <c r="V33" s="159"/>
      <c r="W33" s="39" t="s">
        <v>18</v>
      </c>
      <c r="X33" s="39"/>
      <c r="Y33" s="39"/>
    </row>
    <row r="34" spans="1:25" s="42" customFormat="1" ht="26.25" hidden="1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6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57"/>
      <c r="S34" s="158"/>
      <c r="T34" s="158"/>
      <c r="U34" s="158"/>
      <c r="V34" s="159"/>
      <c r="W34" s="39" t="s">
        <v>18</v>
      </c>
      <c r="X34" s="39"/>
      <c r="Y34" s="39"/>
    </row>
    <row r="35" spans="1:25" s="42" customFormat="1" ht="26.25" hidden="1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57"/>
      <c r="S35" s="158"/>
      <c r="T35" s="158"/>
      <c r="U35" s="158"/>
      <c r="V35" s="159"/>
      <c r="W35" s="39" t="s">
        <v>18</v>
      </c>
      <c r="X35" s="39"/>
      <c r="Y35" s="39"/>
    </row>
    <row r="36" spans="1:25" s="42" customFormat="1" ht="26.25" hidden="1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7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57"/>
      <c r="S36" s="158"/>
      <c r="T36" s="158"/>
      <c r="U36" s="158"/>
      <c r="V36" s="159"/>
      <c r="W36" s="39" t="s">
        <v>18</v>
      </c>
      <c r="X36" s="39"/>
      <c r="Y36" s="39"/>
    </row>
    <row r="37" spans="1:25" s="42" customFormat="1" ht="26.25" hidden="1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7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57"/>
      <c r="S37" s="158"/>
      <c r="T37" s="158"/>
      <c r="U37" s="158"/>
      <c r="V37" s="159"/>
      <c r="W37" s="39" t="s">
        <v>18</v>
      </c>
      <c r="X37" s="39"/>
      <c r="Y37" s="39"/>
    </row>
    <row r="38" spans="1:25" s="42" customFormat="1" ht="26.25" hidden="1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7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57"/>
      <c r="S38" s="158"/>
      <c r="T38" s="158"/>
      <c r="U38" s="158"/>
      <c r="V38" s="159"/>
      <c r="W38" s="39" t="s">
        <v>18</v>
      </c>
      <c r="X38" s="39"/>
      <c r="Y38" s="39"/>
    </row>
    <row r="39" spans="1:25" s="42" customFormat="1" ht="26.25" hidden="1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7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57"/>
      <c r="S39" s="158"/>
      <c r="T39" s="158"/>
      <c r="U39" s="158"/>
      <c r="V39" s="159"/>
      <c r="W39" s="39" t="s">
        <v>18</v>
      </c>
      <c r="X39" s="39"/>
      <c r="Y39" s="39"/>
    </row>
    <row r="40" spans="1:25" s="42" customFormat="1" ht="26.25" hidden="1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7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57"/>
      <c r="S40" s="158"/>
      <c r="T40" s="158"/>
      <c r="U40" s="158"/>
      <c r="V40" s="159"/>
      <c r="W40" s="39" t="s">
        <v>18</v>
      </c>
      <c r="X40" s="39"/>
      <c r="Y40" s="39"/>
    </row>
    <row r="41" spans="1:25" s="42" customFormat="1" ht="26.25" hidden="1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7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57"/>
      <c r="S41" s="158"/>
      <c r="T41" s="158"/>
      <c r="U41" s="158"/>
      <c r="V41" s="159"/>
      <c r="W41" s="39" t="s">
        <v>18</v>
      </c>
      <c r="X41" s="39"/>
      <c r="Y41" s="39"/>
    </row>
    <row r="42" spans="1:25" s="42" customFormat="1" ht="26.25" hidden="1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7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57"/>
      <c r="S42" s="158"/>
      <c r="T42" s="158"/>
      <c r="U42" s="158"/>
      <c r="V42" s="159"/>
      <c r="W42" s="39" t="s">
        <v>18</v>
      </c>
      <c r="X42" s="39"/>
      <c r="Y42" s="39"/>
    </row>
    <row r="43" spans="1:25" s="42" customFormat="1" ht="26.25" hidden="1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57"/>
      <c r="S43" s="158"/>
      <c r="T43" s="158"/>
      <c r="U43" s="158"/>
      <c r="V43" s="159"/>
      <c r="W43" s="39" t="s">
        <v>18</v>
      </c>
      <c r="X43" s="39"/>
      <c r="Y43" s="39"/>
    </row>
    <row r="44" spans="1:25" s="42" customFormat="1" ht="26.25" hidden="1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8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57"/>
      <c r="S44" s="158"/>
      <c r="T44" s="158"/>
      <c r="U44" s="158"/>
      <c r="V44" s="159"/>
      <c r="W44" s="39" t="s">
        <v>18</v>
      </c>
      <c r="X44" s="39"/>
      <c r="Y44" s="39"/>
    </row>
    <row r="45" spans="1:25" s="42" customFormat="1" ht="26.25" hidden="1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8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57"/>
      <c r="S45" s="158"/>
      <c r="T45" s="158"/>
      <c r="U45" s="158"/>
      <c r="V45" s="159"/>
      <c r="W45" s="39" t="s">
        <v>18</v>
      </c>
      <c r="X45" s="39"/>
      <c r="Y45" s="39"/>
    </row>
    <row r="46" spans="1:25" s="42" customFormat="1" ht="26.25" hidden="1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8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57"/>
      <c r="S46" s="158"/>
      <c r="T46" s="158"/>
      <c r="U46" s="158"/>
      <c r="V46" s="159"/>
      <c r="W46" s="39" t="s">
        <v>18</v>
      </c>
      <c r="X46" s="39"/>
      <c r="Y46" s="39"/>
    </row>
    <row r="47" spans="1:25" s="42" customFormat="1" ht="26.25" hidden="1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8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57"/>
      <c r="S47" s="158"/>
      <c r="T47" s="158"/>
      <c r="U47" s="158"/>
      <c r="V47" s="159"/>
      <c r="W47" s="39" t="s">
        <v>18</v>
      </c>
      <c r="X47" s="39"/>
      <c r="Y47" s="39"/>
    </row>
    <row r="48" spans="1:25" s="42" customFormat="1" ht="26.25" hidden="1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8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57"/>
      <c r="S48" s="158"/>
      <c r="T48" s="158"/>
      <c r="U48" s="158"/>
      <c r="V48" s="159"/>
      <c r="W48" s="39" t="s">
        <v>18</v>
      </c>
      <c r="X48" s="39"/>
      <c r="Y48" s="39"/>
    </row>
    <row r="49" spans="1:26" s="42" customFormat="1" ht="26.25" hidden="1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8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57"/>
      <c r="S49" s="158"/>
      <c r="T49" s="158"/>
      <c r="U49" s="158"/>
      <c r="V49" s="159"/>
      <c r="W49" s="39" t="s">
        <v>18</v>
      </c>
      <c r="X49" s="39"/>
      <c r="Y49" s="39"/>
    </row>
    <row r="50" spans="1:26" s="42" customFormat="1" ht="26.25" hidden="1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57"/>
      <c r="S50" s="158"/>
      <c r="T50" s="158"/>
      <c r="U50" s="158"/>
      <c r="V50" s="159"/>
      <c r="W50" s="39" t="s">
        <v>18</v>
      </c>
      <c r="X50" s="39"/>
      <c r="Y50" s="39"/>
    </row>
    <row r="51" spans="1:26" s="42" customFormat="1" ht="26.25" hidden="1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9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57"/>
      <c r="S51" s="158"/>
      <c r="T51" s="158"/>
      <c r="U51" s="158"/>
      <c r="V51" s="159"/>
      <c r="W51" s="39" t="s">
        <v>18</v>
      </c>
      <c r="X51" s="39"/>
      <c r="Y51" s="39"/>
    </row>
    <row r="52" spans="1:26" s="42" customFormat="1" ht="26.25" hidden="1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9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57"/>
      <c r="S52" s="158"/>
      <c r="T52" s="158"/>
      <c r="U52" s="158"/>
      <c r="V52" s="159"/>
      <c r="W52" s="39" t="s">
        <v>18</v>
      </c>
      <c r="X52" s="39"/>
      <c r="Y52" s="39"/>
    </row>
    <row r="53" spans="1:26" s="42" customFormat="1" ht="26.25" hidden="1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9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57"/>
      <c r="S53" s="158"/>
      <c r="T53" s="158"/>
      <c r="U53" s="158"/>
      <c r="V53" s="159"/>
      <c r="W53" s="39" t="s">
        <v>18</v>
      </c>
      <c r="X53" s="39"/>
      <c r="Y53" s="39"/>
    </row>
    <row r="54" spans="1:26" s="42" customFormat="1" ht="26.25" hidden="1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9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57"/>
      <c r="S54" s="158"/>
      <c r="T54" s="158"/>
      <c r="U54" s="158"/>
      <c r="V54" s="159"/>
      <c r="W54" s="39" t="s">
        <v>18</v>
      </c>
      <c r="X54" s="39"/>
      <c r="Y54" s="39"/>
    </row>
    <row r="55" spans="1:26" s="42" customFormat="1" ht="26.25" hidden="1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9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57"/>
      <c r="S55" s="158"/>
      <c r="T55" s="158"/>
      <c r="U55" s="158"/>
      <c r="V55" s="159"/>
      <c r="W55" s="39" t="s">
        <v>18</v>
      </c>
      <c r="X55" s="39"/>
      <c r="Y55" s="39"/>
    </row>
    <row r="56" spans="1:26" s="42" customFormat="1" ht="26.25" hidden="1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9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57"/>
      <c r="S56" s="158"/>
      <c r="T56" s="158"/>
      <c r="U56" s="158"/>
      <c r="V56" s="159"/>
      <c r="W56" s="39" t="s">
        <v>18</v>
      </c>
      <c r="X56" s="39"/>
      <c r="Y56" s="39"/>
    </row>
    <row r="57" spans="1:26" s="42" customFormat="1" ht="26.25" hidden="1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9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57"/>
      <c r="S57" s="158"/>
      <c r="T57" s="158"/>
      <c r="U57" s="158"/>
      <c r="V57" s="159"/>
      <c r="W57" s="39" t="s">
        <v>18</v>
      </c>
      <c r="X57" s="39"/>
      <c r="Y57" s="39"/>
    </row>
    <row r="58" spans="1:26" s="42" customFormat="1" ht="26.25" hidden="1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60"/>
      <c r="S58" s="161"/>
      <c r="T58" s="161"/>
      <c r="U58" s="161"/>
      <c r="V58" s="162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63"/>
      <c r="S59" s="164"/>
      <c r="T59" s="164"/>
      <c r="U59" s="164"/>
      <c r="V59" s="165"/>
      <c r="W59" s="119"/>
      <c r="X59" s="119"/>
      <c r="Y59" s="119"/>
    </row>
    <row r="60" spans="1:26" s="66" customFormat="1" ht="30.75" customHeight="1">
      <c r="B60" s="67"/>
      <c r="D60" s="68"/>
      <c r="E60" s="69">
        <f>SUM(E2:E59)</f>
        <v>108</v>
      </c>
      <c r="F60" s="70">
        <f>SUM(F2:F59)</f>
        <v>0</v>
      </c>
      <c r="G60" s="70">
        <f>SUM(G2:G59)</f>
        <v>20</v>
      </c>
      <c r="H60" s="71">
        <f>E60-F60-G60</f>
        <v>88</v>
      </c>
      <c r="I60" s="72">
        <f>SUM(I2:I59)</f>
        <v>108</v>
      </c>
      <c r="J60" s="73" t="e">
        <f t="shared" ref="J60:Q60" si="10">SUM(J2:J59)</f>
        <v>#VALUE!</v>
      </c>
      <c r="K60" s="74">
        <f>SUM(K2:K59)</f>
        <v>51</v>
      </c>
      <c r="L60" s="75">
        <f>SUM(L2:L59)</f>
        <v>6</v>
      </c>
      <c r="M60" s="76">
        <f t="shared" si="10"/>
        <v>9</v>
      </c>
      <c r="N60" s="99">
        <f t="shared" si="10"/>
        <v>32</v>
      </c>
      <c r="O60" s="110">
        <f>SUM(O2:O59)</f>
        <v>10</v>
      </c>
      <c r="P60" s="104">
        <f t="shared" si="10"/>
        <v>4</v>
      </c>
      <c r="Q60" s="76">
        <f t="shared" si="10"/>
        <v>3</v>
      </c>
      <c r="R60" s="77">
        <f>SUM(L60:Q60)</f>
        <v>64</v>
      </c>
      <c r="S60" s="166" t="s">
        <v>19</v>
      </c>
      <c r="T60" s="167"/>
      <c r="U60" s="167"/>
      <c r="V60" s="168"/>
      <c r="W60" s="118">
        <v>1</v>
      </c>
      <c r="X60" s="118">
        <f>SUM(X2:X59)</f>
        <v>0</v>
      </c>
      <c r="Y60" s="118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54"/>
      <c r="T61" s="155"/>
      <c r="U61" s="155"/>
      <c r="V61" s="156"/>
    </row>
    <row r="62" spans="1:26" s="80" customFormat="1">
      <c r="A62"/>
      <c r="B62" s="1"/>
      <c r="I62" s="90">
        <f>I60+G60</f>
        <v>128</v>
      </c>
      <c r="J62" s="66"/>
      <c r="K62" s="91"/>
      <c r="M62" s="80">
        <f>L60+M60</f>
        <v>15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1" priority="1" stopIfTrue="1" operator="equal">
      <formula>-90</formula>
    </cfRule>
  </conditionalFormatting>
  <conditionalFormatting sqref="J3:J58">
    <cfRule type="cellIs" dxfId="30" priority="2" operator="equal">
      <formula>0</formula>
    </cfRule>
    <cfRule type="cellIs" dxfId="29" priority="3" operator="lessThan">
      <formula>0</formula>
    </cfRule>
    <cfRule type="cellIs" dxfId="28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sheetPr>
    <pageSetUpPr fitToPage="1"/>
  </sheetPr>
  <dimension ref="A1:W33"/>
  <sheetViews>
    <sheetView topLeftCell="A24" workbookViewId="0">
      <selection activeCell="J12" sqref="J12"/>
    </sheetView>
  </sheetViews>
  <sheetFormatPr defaultRowHeight="12"/>
  <cols>
    <col min="1" max="1" width="9" style="92"/>
    <col min="2" max="2" width="4.25" style="114" customWidth="1"/>
    <col min="3" max="9" width="3.25" style="114" customWidth="1"/>
    <col min="10" max="10" width="9" style="92"/>
    <col min="11" max="11" width="4.5" style="92" customWidth="1"/>
    <col min="12" max="16384" width="9" style="92"/>
  </cols>
  <sheetData>
    <row r="1" spans="1:23" ht="52.5" customHeight="1">
      <c r="A1" s="254" t="s">
        <v>42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</row>
    <row r="2" spans="1:23" s="113" customFormat="1" ht="63">
      <c r="B2" s="115" t="s">
        <v>34</v>
      </c>
      <c r="C2" s="115" t="s">
        <v>35</v>
      </c>
      <c r="D2" s="115" t="s">
        <v>36</v>
      </c>
      <c r="E2" s="115" t="s">
        <v>37</v>
      </c>
      <c r="F2" s="115" t="s">
        <v>4</v>
      </c>
      <c r="G2" s="115" t="s">
        <v>38</v>
      </c>
      <c r="H2" s="115" t="s">
        <v>13</v>
      </c>
      <c r="I2" s="115" t="s">
        <v>39</v>
      </c>
      <c r="K2" s="113" t="s">
        <v>41</v>
      </c>
      <c r="L2" s="132" t="s">
        <v>35</v>
      </c>
      <c r="M2" s="132" t="s">
        <v>36</v>
      </c>
      <c r="N2" s="132" t="s">
        <v>37</v>
      </c>
      <c r="O2" s="132" t="s">
        <v>4</v>
      </c>
      <c r="P2" s="132" t="s">
        <v>38</v>
      </c>
      <c r="Q2" s="132" t="s">
        <v>13</v>
      </c>
      <c r="R2" s="130" t="s">
        <v>39</v>
      </c>
    </row>
    <row r="3" spans="1:23">
      <c r="A3" s="148" t="s">
        <v>27</v>
      </c>
      <c r="B3" s="116">
        <f>'m03.11'!$I$60</f>
        <v>171</v>
      </c>
      <c r="C3" s="116">
        <f>'m03.11'!$L$60</f>
        <v>0</v>
      </c>
      <c r="D3" s="116">
        <f>'m03.11'!$M$60</f>
        <v>21</v>
      </c>
      <c r="E3" s="116">
        <f>'m03.11'!$N$60</f>
        <v>50</v>
      </c>
      <c r="F3" s="116">
        <f>'m03.11'!$O$60</f>
        <v>14</v>
      </c>
      <c r="G3" s="116">
        <f>'m03.11'!$P$60</f>
        <v>3</v>
      </c>
      <c r="H3" s="116">
        <f>'m03.11'!$Q$60</f>
        <v>5</v>
      </c>
      <c r="I3" s="116">
        <f>'m03.11'!$K$60</f>
        <v>85</v>
      </c>
      <c r="J3" s="92" t="str">
        <f t="shared" ref="J3:J9" si="0">A3</f>
        <v>Monday</v>
      </c>
      <c r="K3" s="120">
        <f>I3/B3</f>
        <v>0.49707602339181284</v>
      </c>
      <c r="L3" s="133">
        <f>C3/$B3</f>
        <v>0</v>
      </c>
      <c r="M3" s="133">
        <f t="shared" ref="M3:Q9" si="1">D3/$B3</f>
        <v>0.12280701754385964</v>
      </c>
      <c r="N3" s="133">
        <f t="shared" si="1"/>
        <v>0.29239766081871343</v>
      </c>
      <c r="O3" s="133">
        <f t="shared" si="1"/>
        <v>8.1871345029239762E-2</v>
      </c>
      <c r="P3" s="133">
        <f t="shared" si="1"/>
        <v>1.7543859649122806E-2</v>
      </c>
      <c r="Q3" s="133">
        <f t="shared" si="1"/>
        <v>2.9239766081871343E-2</v>
      </c>
      <c r="R3" s="131">
        <f>'m03.11'!$K$60</f>
        <v>85</v>
      </c>
    </row>
    <row r="4" spans="1:23">
      <c r="A4" s="148" t="s">
        <v>28</v>
      </c>
      <c r="B4" s="116">
        <f>'Tu03.12'!$I$60</f>
        <v>136</v>
      </c>
      <c r="C4" s="116">
        <f>'Tu03.12'!$L$60</f>
        <v>15</v>
      </c>
      <c r="D4" s="116">
        <f>'Tu03.12'!$M$60</f>
        <v>15</v>
      </c>
      <c r="E4" s="116">
        <f>'Tu03.12'!$N$60</f>
        <v>42</v>
      </c>
      <c r="F4" s="116">
        <f>'Tu03.12'!$O$60</f>
        <v>7</v>
      </c>
      <c r="G4" s="116">
        <f>'Tu03.12'!$P$60</f>
        <v>0</v>
      </c>
      <c r="H4" s="116">
        <f>'Tu03.12'!$Q$60</f>
        <v>1</v>
      </c>
      <c r="I4" s="116">
        <f>'Tu03.12'!$K$60</f>
        <v>62</v>
      </c>
      <c r="J4" s="92" t="str">
        <f t="shared" si="0"/>
        <v>Tuesday</v>
      </c>
      <c r="K4" s="120">
        <f t="shared" ref="K4:K9" si="2">I4/B4</f>
        <v>0.45588235294117646</v>
      </c>
      <c r="L4" s="133">
        <f t="shared" ref="L4:L9" si="3">C4/$B4</f>
        <v>0.11029411764705882</v>
      </c>
      <c r="M4" s="133">
        <f t="shared" si="1"/>
        <v>0.11029411764705882</v>
      </c>
      <c r="N4" s="133">
        <f t="shared" si="1"/>
        <v>0.30882352941176472</v>
      </c>
      <c r="O4" s="133">
        <f t="shared" si="1"/>
        <v>5.1470588235294115E-2</v>
      </c>
      <c r="P4" s="133">
        <f t="shared" si="1"/>
        <v>0</v>
      </c>
      <c r="Q4" s="133">
        <f t="shared" si="1"/>
        <v>7.3529411764705881E-3</v>
      </c>
      <c r="R4" s="131">
        <f>'Tu03.12'!$K$59</f>
        <v>0</v>
      </c>
    </row>
    <row r="5" spans="1:23">
      <c r="A5" s="148" t="s">
        <v>29</v>
      </c>
      <c r="B5" s="116">
        <f>'W03.13'!$I$60</f>
        <v>145</v>
      </c>
      <c r="C5" s="116">
        <f>'W03.13'!$L$60</f>
        <v>11</v>
      </c>
      <c r="D5" s="116">
        <f>'W03.13'!$M$60</f>
        <v>21</v>
      </c>
      <c r="E5" s="116">
        <f>'W03.13'!$N$60</f>
        <v>33</v>
      </c>
      <c r="F5" s="116">
        <f>'W03.13'!$O$60</f>
        <v>15</v>
      </c>
      <c r="G5" s="116">
        <f>'W03.13'!$P$60</f>
        <v>0</v>
      </c>
      <c r="H5" s="116">
        <f>'W03.13'!$Q$60</f>
        <v>1</v>
      </c>
      <c r="I5" s="116">
        <f>'W03.13'!$K$60</f>
        <v>68</v>
      </c>
      <c r="J5" s="92" t="str">
        <f t="shared" si="0"/>
        <v>Wednesday</v>
      </c>
      <c r="K5" s="120">
        <f t="shared" si="2"/>
        <v>0.4689655172413793</v>
      </c>
      <c r="L5" s="133">
        <f t="shared" si="3"/>
        <v>7.586206896551724E-2</v>
      </c>
      <c r="M5" s="133">
        <f t="shared" si="1"/>
        <v>0.14482758620689656</v>
      </c>
      <c r="N5" s="133">
        <f t="shared" si="1"/>
        <v>0.22758620689655173</v>
      </c>
      <c r="O5" s="133">
        <f t="shared" si="1"/>
        <v>0.10344827586206896</v>
      </c>
      <c r="P5" s="133">
        <f t="shared" si="1"/>
        <v>0</v>
      </c>
      <c r="Q5" s="133">
        <f t="shared" si="1"/>
        <v>6.8965517241379309E-3</v>
      </c>
      <c r="R5" s="131">
        <f>'W03.13'!$K$60</f>
        <v>68</v>
      </c>
    </row>
    <row r="6" spans="1:23">
      <c r="A6" s="148" t="s">
        <v>30</v>
      </c>
      <c r="B6" s="116">
        <f>'Th03.14'!$I$60</f>
        <v>176</v>
      </c>
      <c r="C6" s="116">
        <f>'Th03.14'!$L$60</f>
        <v>6</v>
      </c>
      <c r="D6" s="116">
        <f>'Th03.14'!$M$60</f>
        <v>30</v>
      </c>
      <c r="E6" s="116">
        <f>'Th03.14'!$N$60</f>
        <v>44</v>
      </c>
      <c r="F6" s="116">
        <f>'Th03.14'!$O$60</f>
        <v>12</v>
      </c>
      <c r="G6" s="116">
        <f>'Th03.14'!$P$60</f>
        <v>0</v>
      </c>
      <c r="H6" s="116">
        <f>'Th03.14'!$Q$60</f>
        <v>0</v>
      </c>
      <c r="I6" s="116">
        <f>'Th03.14'!$K$60</f>
        <v>88</v>
      </c>
      <c r="J6" s="92" t="str">
        <f t="shared" si="0"/>
        <v>Thursday</v>
      </c>
      <c r="K6" s="120">
        <f t="shared" si="2"/>
        <v>0.5</v>
      </c>
      <c r="L6" s="133">
        <f t="shared" si="3"/>
        <v>3.4090909090909088E-2</v>
      </c>
      <c r="M6" s="133">
        <f t="shared" si="1"/>
        <v>0.17045454545454544</v>
      </c>
      <c r="N6" s="133">
        <f t="shared" si="1"/>
        <v>0.25</v>
      </c>
      <c r="O6" s="133">
        <f t="shared" si="1"/>
        <v>6.8181818181818177E-2</v>
      </c>
      <c r="P6" s="133">
        <f t="shared" si="1"/>
        <v>0</v>
      </c>
      <c r="Q6" s="133">
        <f t="shared" si="1"/>
        <v>0</v>
      </c>
      <c r="R6" s="131">
        <f>'Th03.14'!$K$60</f>
        <v>88</v>
      </c>
    </row>
    <row r="7" spans="1:23">
      <c r="A7" s="148" t="s">
        <v>31</v>
      </c>
      <c r="B7" s="116">
        <f>'F03.15'!$I$60</f>
        <v>166</v>
      </c>
      <c r="C7" s="116">
        <f>'F03.15'!$L$60</f>
        <v>0</v>
      </c>
      <c r="D7" s="116">
        <f>'F03.15'!$M$60</f>
        <v>15</v>
      </c>
      <c r="E7" s="116">
        <f>'F03.15'!$N$60</f>
        <v>47</v>
      </c>
      <c r="F7" s="116">
        <f>'F03.15'!$O$60</f>
        <v>14</v>
      </c>
      <c r="G7" s="116">
        <f>'F03.15'!$P$60</f>
        <v>0</v>
      </c>
      <c r="H7" s="116">
        <f>'F03.15'!$Q$60</f>
        <v>1</v>
      </c>
      <c r="I7" s="116">
        <f>'F03.15'!$K$60</f>
        <v>100</v>
      </c>
      <c r="J7" s="92" t="str">
        <f t="shared" si="0"/>
        <v>Friday</v>
      </c>
      <c r="K7" s="120">
        <f t="shared" si="2"/>
        <v>0.60240963855421692</v>
      </c>
      <c r="L7" s="133">
        <f t="shared" si="3"/>
        <v>0</v>
      </c>
      <c r="M7" s="133">
        <f t="shared" si="1"/>
        <v>9.036144578313253E-2</v>
      </c>
      <c r="N7" s="133">
        <f t="shared" si="1"/>
        <v>0.28313253012048195</v>
      </c>
      <c r="O7" s="133">
        <f t="shared" si="1"/>
        <v>8.4337349397590355E-2</v>
      </c>
      <c r="P7" s="133">
        <f t="shared" si="1"/>
        <v>0</v>
      </c>
      <c r="Q7" s="133">
        <f t="shared" si="1"/>
        <v>6.024096385542169E-3</v>
      </c>
      <c r="R7" s="131">
        <f>'F03.15'!$K$60</f>
        <v>100</v>
      </c>
    </row>
    <row r="8" spans="1:23">
      <c r="A8" s="148" t="s">
        <v>32</v>
      </c>
      <c r="B8" s="116">
        <f>'Sa03.16'!$I$60</f>
        <v>204</v>
      </c>
      <c r="C8" s="116">
        <f>'Sa03.16'!$L$60</f>
        <v>7</v>
      </c>
      <c r="D8" s="116">
        <f>'Sa03.16'!$M$60</f>
        <v>28</v>
      </c>
      <c r="E8" s="116">
        <f>'Sa03.16'!$N$60</f>
        <v>43</v>
      </c>
      <c r="F8" s="116">
        <f>'Sa03.16'!$O$60</f>
        <v>15</v>
      </c>
      <c r="G8" s="116">
        <f>'Sa03.16'!$P$60</f>
        <v>3</v>
      </c>
      <c r="H8" s="116">
        <f>'Sa03.16'!$Q$60</f>
        <v>3</v>
      </c>
      <c r="I8" s="116">
        <f>'Sa03.16'!$K$60</f>
        <v>118</v>
      </c>
      <c r="J8" s="92" t="str">
        <f t="shared" si="0"/>
        <v>Saturday</v>
      </c>
      <c r="K8" s="120">
        <f t="shared" si="2"/>
        <v>0.57843137254901966</v>
      </c>
      <c r="L8" s="133">
        <f t="shared" si="3"/>
        <v>3.4313725490196081E-2</v>
      </c>
      <c r="M8" s="133">
        <f t="shared" si="1"/>
        <v>0.13725490196078433</v>
      </c>
      <c r="N8" s="133">
        <f t="shared" si="1"/>
        <v>0.2107843137254902</v>
      </c>
      <c r="O8" s="133">
        <f t="shared" si="1"/>
        <v>7.3529411764705885E-2</v>
      </c>
      <c r="P8" s="133">
        <f t="shared" si="1"/>
        <v>1.4705882352941176E-2</v>
      </c>
      <c r="Q8" s="133">
        <f t="shared" si="1"/>
        <v>1.4705882352941176E-2</v>
      </c>
      <c r="R8" s="131">
        <f>'Sa03.16'!$K$60</f>
        <v>118</v>
      </c>
    </row>
    <row r="9" spans="1:23">
      <c r="A9" s="148" t="s">
        <v>33</v>
      </c>
      <c r="B9" s="116">
        <f>'Su03.17'!$I$60</f>
        <v>108</v>
      </c>
      <c r="C9" s="116">
        <f>'Su03.17'!$L$60</f>
        <v>6</v>
      </c>
      <c r="D9" s="116">
        <f>'Su03.17'!$M$60</f>
        <v>9</v>
      </c>
      <c r="E9" s="116">
        <f>'Su03.17'!$N$60</f>
        <v>32</v>
      </c>
      <c r="F9" s="116">
        <f>'Su03.17'!$O$60</f>
        <v>10</v>
      </c>
      <c r="G9" s="116">
        <f>'Su03.17'!$P$60</f>
        <v>4</v>
      </c>
      <c r="H9" s="116">
        <f>'Su03.17'!$Q$60</f>
        <v>3</v>
      </c>
      <c r="I9" s="116">
        <f>'Su03.17'!$K$60</f>
        <v>51</v>
      </c>
      <c r="J9" s="92" t="str">
        <f t="shared" si="0"/>
        <v>Sunday</v>
      </c>
      <c r="K9" s="120">
        <f t="shared" si="2"/>
        <v>0.47222222222222221</v>
      </c>
      <c r="L9" s="133">
        <f t="shared" si="3"/>
        <v>5.5555555555555552E-2</v>
      </c>
      <c r="M9" s="133">
        <f t="shared" si="1"/>
        <v>8.3333333333333329E-2</v>
      </c>
      <c r="N9" s="133">
        <f t="shared" si="1"/>
        <v>0.29629629629629628</v>
      </c>
      <c r="O9" s="133">
        <f t="shared" si="1"/>
        <v>9.2592592592592587E-2</v>
      </c>
      <c r="P9" s="133">
        <f t="shared" si="1"/>
        <v>3.7037037037037035E-2</v>
      </c>
      <c r="Q9" s="133">
        <f t="shared" si="1"/>
        <v>2.7777777777777776E-2</v>
      </c>
      <c r="R9" s="131">
        <f>'Su03.17'!$K$60</f>
        <v>51</v>
      </c>
    </row>
    <row r="10" spans="1:23" ht="51.75">
      <c r="B10" s="140" t="str">
        <f>B2</f>
        <v># Printed</v>
      </c>
      <c r="C10" s="141" t="str">
        <f t="shared" ref="C10:I10" si="4">C2</f>
        <v>Bypass</v>
      </c>
      <c r="D10" s="142" t="str">
        <f t="shared" si="4"/>
        <v>No Show</v>
      </c>
      <c r="E10" s="143" t="str">
        <f t="shared" si="4"/>
        <v>Declined</v>
      </c>
      <c r="F10" s="144" t="str">
        <f t="shared" si="4"/>
        <v>Duplicates</v>
      </c>
      <c r="G10" s="145" t="str">
        <f t="shared" si="4"/>
        <v>Digital-only</v>
      </c>
      <c r="H10" s="146" t="str">
        <f t="shared" si="4"/>
        <v>Stolen</v>
      </c>
      <c r="I10" s="147" t="str">
        <f t="shared" si="4"/>
        <v># Sold</v>
      </c>
    </row>
    <row r="11" spans="1:23">
      <c r="B11" s="152"/>
      <c r="C11" s="153">
        <f t="shared" ref="C11:I11" si="5">C12/$B12</f>
        <v>4.0687160940325498E-2</v>
      </c>
      <c r="D11" s="153">
        <f t="shared" si="5"/>
        <v>0.12567811934900541</v>
      </c>
      <c r="E11" s="153">
        <f t="shared" si="5"/>
        <v>0.2631103074141049</v>
      </c>
      <c r="F11" s="153">
        <f t="shared" si="5"/>
        <v>7.866184448462929E-2</v>
      </c>
      <c r="G11" s="153">
        <f t="shared" si="5"/>
        <v>9.0415913200723331E-3</v>
      </c>
      <c r="H11" s="153">
        <f t="shared" si="5"/>
        <v>1.2658227848101266E-2</v>
      </c>
      <c r="I11" s="153">
        <f t="shared" si="5"/>
        <v>0.51717902350813738</v>
      </c>
    </row>
    <row r="12" spans="1:23" ht="30.75" customHeight="1">
      <c r="A12" s="149" t="s">
        <v>40</v>
      </c>
      <c r="B12" s="150">
        <f>SUM(B3:B9)</f>
        <v>1106</v>
      </c>
      <c r="C12" s="151">
        <f t="shared" ref="C12:I12" si="6">SUM(C3:C9)</f>
        <v>45</v>
      </c>
      <c r="D12" s="151">
        <f t="shared" si="6"/>
        <v>139</v>
      </c>
      <c r="E12" s="150">
        <f t="shared" si="6"/>
        <v>291</v>
      </c>
      <c r="F12" s="150">
        <f t="shared" si="6"/>
        <v>87</v>
      </c>
      <c r="G12" s="150">
        <f t="shared" si="6"/>
        <v>10</v>
      </c>
      <c r="H12" s="150">
        <f t="shared" si="6"/>
        <v>14</v>
      </c>
      <c r="I12" s="150">
        <f t="shared" si="6"/>
        <v>572</v>
      </c>
    </row>
    <row r="32" ht="4.5" customHeight="1"/>
    <row r="33" ht="4.5" customHeight="1"/>
  </sheetData>
  <mergeCells count="1">
    <mergeCell ref="A1:W1"/>
  </mergeCells>
  <phoneticPr fontId="17" type="noConversion"/>
  <printOptions horizontalCentered="1"/>
  <pageMargins left="0.25" right="0.25" top="0.25" bottom="0.25" header="0.3" footer="0.3"/>
  <pageSetup scale="67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00.00</vt:lpstr>
      <vt:lpstr>m03.11</vt:lpstr>
      <vt:lpstr>Tu03.12</vt:lpstr>
      <vt:lpstr>W03.13</vt:lpstr>
      <vt:lpstr>Th03.14</vt:lpstr>
      <vt:lpstr>F03.15</vt:lpstr>
      <vt:lpstr>Sa03.16</vt:lpstr>
      <vt:lpstr>Su03.17</vt:lpstr>
      <vt:lpstr>SUM</vt:lpstr>
      <vt:lpstr>all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2024-04-02T17:44:03Z</cp:lastPrinted>
  <dcterms:created xsi:type="dcterms:W3CDTF">2024-02-21T16:27:09Z</dcterms:created>
  <dcterms:modified xsi:type="dcterms:W3CDTF">2024-04-09T20:21:49Z</dcterms:modified>
</cp:coreProperties>
</file>