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10" documentId="13_ncr:1_{6B4F4B0C-CC22-4D07-812C-DEC72F2B5BC1}" xr6:coauthVersionLast="47" xr6:coauthVersionMax="47" xr10:uidLastSave="{D400C957-42AE-47F0-94BF-095AAB50E3CC}"/>
  <bookViews>
    <workbookView xWindow="28680" yWindow="-120" windowWidth="29040" windowHeight="16440" activeTab="8" xr2:uid="{59C6FDF0-EABE-4C73-A749-058760A548E1}"/>
  </bookViews>
  <sheets>
    <sheet name="00.00" sheetId="1" r:id="rId1"/>
    <sheet name="m03.04" sheetId="2" r:id="rId2"/>
    <sheet name="Tu03.05" sheetId="3" r:id="rId3"/>
    <sheet name="W03.06" sheetId="4" r:id="rId4"/>
    <sheet name="Th03.07" sheetId="5" r:id="rId5"/>
    <sheet name="F03.08" sheetId="6" r:id="rId6"/>
    <sheet name="Sa03.09" sheetId="7" r:id="rId7"/>
    <sheet name="Su03.1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9" l="1"/>
  <c r="M3" i="9"/>
  <c r="L3" i="9"/>
  <c r="N3" i="9"/>
  <c r="O3" i="9"/>
  <c r="P3" i="9"/>
  <c r="Q3" i="9"/>
  <c r="M4" i="9"/>
  <c r="N4" i="9"/>
  <c r="O4" i="9"/>
  <c r="P4" i="9"/>
  <c r="Q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4" i="9"/>
  <c r="L5" i="9"/>
  <c r="L6" i="9"/>
  <c r="L7" i="9"/>
  <c r="L8" i="9"/>
  <c r="K3" i="9"/>
  <c r="I3" i="1"/>
  <c r="J3" i="1" s="1"/>
  <c r="E3" i="1"/>
  <c r="H3" i="1" s="1"/>
  <c r="Z6" i="1"/>
  <c r="Y6" i="1"/>
  <c r="X6" i="1"/>
  <c r="I6" i="1"/>
  <c r="J6" i="1" s="1"/>
  <c r="E6" i="1"/>
  <c r="H6" i="1" s="1"/>
  <c r="Z5" i="1"/>
  <c r="Y5" i="1"/>
  <c r="X5" i="1"/>
  <c r="I5" i="1"/>
  <c r="J5" i="1" s="1"/>
  <c r="E5" i="1"/>
  <c r="H5" i="1" s="1"/>
  <c r="Z4" i="1"/>
  <c r="J4" i="1"/>
  <c r="I4" i="1"/>
  <c r="E4" i="1"/>
  <c r="H4" i="1" s="1"/>
  <c r="Z20" i="8"/>
  <c r="Y19" i="8"/>
  <c r="X19" i="8"/>
  <c r="Z19" i="8" s="1"/>
  <c r="Y18" i="8"/>
  <c r="X18" i="8"/>
  <c r="Z18" i="8" s="1"/>
  <c r="Y17" i="8"/>
  <c r="Z17" i="8" s="1"/>
  <c r="X17" i="8"/>
  <c r="Y16" i="8"/>
  <c r="X16" i="8"/>
  <c r="Z16" i="8" s="1"/>
  <c r="Z15" i="8"/>
  <c r="Y14" i="8"/>
  <c r="X14" i="8"/>
  <c r="Z14" i="8" s="1"/>
  <c r="Z13" i="8"/>
  <c r="Y13" i="8"/>
  <c r="X13" i="8"/>
  <c r="Y12" i="8"/>
  <c r="X12" i="8"/>
  <c r="Z12" i="8" s="1"/>
  <c r="Y11" i="8"/>
  <c r="Z11" i="8" s="1"/>
  <c r="X11" i="8"/>
  <c r="Y9" i="8"/>
  <c r="X9" i="8"/>
  <c r="Z9" i="8" s="1"/>
  <c r="Y7" i="8"/>
  <c r="X7" i="8"/>
  <c r="Z7" i="8" s="1"/>
  <c r="Z6" i="8"/>
  <c r="Y6" i="8"/>
  <c r="X6" i="8"/>
  <c r="J58" i="8"/>
  <c r="J20" i="8"/>
  <c r="J10" i="8"/>
  <c r="J5" i="8"/>
  <c r="J4" i="8"/>
  <c r="J3" i="8"/>
  <c r="I19" i="8"/>
  <c r="I18" i="8"/>
  <c r="I17" i="8"/>
  <c r="I16" i="8"/>
  <c r="J16" i="8" s="1"/>
  <c r="I15" i="8"/>
  <c r="I14" i="8"/>
  <c r="J14" i="8" s="1"/>
  <c r="I13" i="8"/>
  <c r="I12" i="8"/>
  <c r="J12" i="8" s="1"/>
  <c r="I11" i="8"/>
  <c r="I9" i="8"/>
  <c r="I8" i="8"/>
  <c r="I7" i="8"/>
  <c r="I6" i="8"/>
  <c r="W60" i="8"/>
  <c r="J19" i="8"/>
  <c r="E19" i="8"/>
  <c r="H19" i="8" s="1"/>
  <c r="J18" i="8"/>
  <c r="E18" i="8"/>
  <c r="H18" i="8" s="1"/>
  <c r="J17" i="8"/>
  <c r="E17" i="8"/>
  <c r="H17" i="8" s="1"/>
  <c r="E16" i="8"/>
  <c r="H16" i="8" s="1"/>
  <c r="J15" i="8"/>
  <c r="E15" i="8"/>
  <c r="H15" i="8" s="1"/>
  <c r="E14" i="8"/>
  <c r="H14" i="8" s="1"/>
  <c r="J13" i="8"/>
  <c r="E13" i="8"/>
  <c r="H13" i="8" s="1"/>
  <c r="E12" i="8"/>
  <c r="H12" i="8" s="1"/>
  <c r="J11" i="8"/>
  <c r="E11" i="8"/>
  <c r="H11" i="8" s="1"/>
  <c r="J9" i="8"/>
  <c r="E9" i="8"/>
  <c r="H9" i="8" s="1"/>
  <c r="J8" i="8"/>
  <c r="E8" i="8"/>
  <c r="H8" i="8" s="1"/>
  <c r="J7" i="8"/>
  <c r="E7" i="8"/>
  <c r="H7" i="8" s="1"/>
  <c r="J6" i="8"/>
  <c r="E6" i="8"/>
  <c r="H6" i="8" s="1"/>
  <c r="I11" i="2" l="1"/>
  <c r="I7" i="2"/>
  <c r="I6" i="2"/>
  <c r="W60" i="3"/>
  <c r="Z60" i="3"/>
  <c r="Y60" i="3"/>
  <c r="X60" i="3"/>
  <c r="J6" i="3"/>
  <c r="J5" i="3"/>
  <c r="J4" i="3"/>
  <c r="J3" i="3"/>
  <c r="Y12" i="2" l="1"/>
  <c r="X12" i="2"/>
  <c r="I12" i="2"/>
  <c r="J12" i="2" s="1"/>
  <c r="X11" i="2"/>
  <c r="J11" i="2"/>
  <c r="Y10" i="2"/>
  <c r="X10" i="2"/>
  <c r="J10" i="2"/>
  <c r="I10" i="2"/>
  <c r="X9" i="2"/>
  <c r="J9" i="2"/>
  <c r="I9" i="2"/>
  <c r="I8" i="2"/>
  <c r="J8" i="2" s="1"/>
  <c r="J7" i="2"/>
  <c r="X6" i="2"/>
  <c r="J6" i="2"/>
  <c r="I5" i="2"/>
  <c r="J5" i="2" s="1"/>
  <c r="J4" i="2"/>
  <c r="Y3" i="2"/>
  <c r="X3" i="2"/>
  <c r="I3" i="2"/>
  <c r="J3" i="2" s="1"/>
  <c r="Q60" i="3" l="1"/>
  <c r="P60" i="3"/>
  <c r="O60" i="3"/>
  <c r="N60" i="3"/>
  <c r="M60" i="3"/>
  <c r="L60" i="3"/>
  <c r="M62" i="3" s="1"/>
  <c r="K60" i="3"/>
  <c r="I60" i="3"/>
  <c r="G60" i="3"/>
  <c r="F60" i="3"/>
  <c r="J58" i="3"/>
  <c r="J57" i="3"/>
  <c r="E57" i="3"/>
  <c r="H57" i="3" s="1"/>
  <c r="J56" i="3"/>
  <c r="E56" i="3"/>
  <c r="H56" i="3" s="1"/>
  <c r="J55" i="3"/>
  <c r="E55" i="3"/>
  <c r="H55" i="3" s="1"/>
  <c r="J54" i="3"/>
  <c r="E54" i="3"/>
  <c r="H54" i="3" s="1"/>
  <c r="J53" i="3"/>
  <c r="E53" i="3"/>
  <c r="H53" i="3" s="1"/>
  <c r="J52" i="3"/>
  <c r="E52" i="3"/>
  <c r="H52" i="3" s="1"/>
  <c r="J51" i="3"/>
  <c r="E51" i="3"/>
  <c r="H51" i="3" s="1"/>
  <c r="J50" i="3"/>
  <c r="E50" i="3"/>
  <c r="H50" i="3" s="1"/>
  <c r="J49" i="3"/>
  <c r="E49" i="3"/>
  <c r="H49" i="3" s="1"/>
  <c r="J48" i="3"/>
  <c r="E48" i="3"/>
  <c r="H48" i="3" s="1"/>
  <c r="J47" i="3"/>
  <c r="E47" i="3"/>
  <c r="H47" i="3" s="1"/>
  <c r="J46" i="3"/>
  <c r="E46" i="3"/>
  <c r="H46" i="3" s="1"/>
  <c r="J45" i="3"/>
  <c r="E45" i="3"/>
  <c r="H45" i="3" s="1"/>
  <c r="J44" i="3"/>
  <c r="E44" i="3"/>
  <c r="H44" i="3" s="1"/>
  <c r="J43" i="3"/>
  <c r="H43" i="3"/>
  <c r="E43" i="3"/>
  <c r="J42" i="3"/>
  <c r="E42" i="3"/>
  <c r="H42" i="3" s="1"/>
  <c r="J41" i="3"/>
  <c r="E41" i="3"/>
  <c r="H41" i="3" s="1"/>
  <c r="J40" i="3"/>
  <c r="E40" i="3"/>
  <c r="H40" i="3" s="1"/>
  <c r="J39" i="3"/>
  <c r="E39" i="3"/>
  <c r="H39" i="3" s="1"/>
  <c r="J38" i="3"/>
  <c r="E38" i="3"/>
  <c r="H38" i="3" s="1"/>
  <c r="J37" i="3"/>
  <c r="E37" i="3"/>
  <c r="H37" i="3" s="1"/>
  <c r="J36" i="3"/>
  <c r="H36" i="3"/>
  <c r="E36" i="3"/>
  <c r="J35" i="3"/>
  <c r="E35" i="3"/>
  <c r="H35" i="3" s="1"/>
  <c r="J34" i="3"/>
  <c r="E34" i="3"/>
  <c r="H34" i="3" s="1"/>
  <c r="J33" i="3"/>
  <c r="E33" i="3"/>
  <c r="H33" i="3" s="1"/>
  <c r="J32" i="3"/>
  <c r="E32" i="3"/>
  <c r="H32" i="3" s="1"/>
  <c r="J31" i="3"/>
  <c r="E31" i="3"/>
  <c r="H31" i="3" s="1"/>
  <c r="J30" i="3"/>
  <c r="E30" i="3"/>
  <c r="H30" i="3" s="1"/>
  <c r="J29" i="3"/>
  <c r="E29" i="3"/>
  <c r="H29" i="3" s="1"/>
  <c r="J28" i="3"/>
  <c r="E28" i="3"/>
  <c r="H28" i="3" s="1"/>
  <c r="J27" i="3"/>
  <c r="E27" i="3"/>
  <c r="H27" i="3" s="1"/>
  <c r="J26" i="3"/>
  <c r="E26" i="3"/>
  <c r="H26" i="3" s="1"/>
  <c r="J25" i="3"/>
  <c r="E25" i="3"/>
  <c r="H25" i="3" s="1"/>
  <c r="J24" i="3"/>
  <c r="E24" i="3"/>
  <c r="H24" i="3" s="1"/>
  <c r="J23" i="3"/>
  <c r="E23" i="3"/>
  <c r="H23" i="3" s="1"/>
  <c r="J22" i="3"/>
  <c r="E22" i="3"/>
  <c r="H22" i="3" s="1"/>
  <c r="J21" i="3"/>
  <c r="E21" i="3"/>
  <c r="H21" i="3" s="1"/>
  <c r="J20" i="3"/>
  <c r="E20" i="3"/>
  <c r="H20" i="3" s="1"/>
  <c r="J19" i="3"/>
  <c r="E19" i="3"/>
  <c r="H19" i="3" s="1"/>
  <c r="J18" i="3"/>
  <c r="E18" i="3"/>
  <c r="H18" i="3" s="1"/>
  <c r="J17" i="3"/>
  <c r="E17" i="3"/>
  <c r="H17" i="3" s="1"/>
  <c r="J16" i="3"/>
  <c r="E16" i="3"/>
  <c r="H16" i="3" s="1"/>
  <c r="J15" i="3"/>
  <c r="H15" i="3"/>
  <c r="E15" i="3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J10" i="3"/>
  <c r="E10" i="3"/>
  <c r="H10" i="3" s="1"/>
  <c r="J9" i="3"/>
  <c r="E9" i="3"/>
  <c r="H9" i="3" s="1"/>
  <c r="J8" i="3"/>
  <c r="E8" i="3"/>
  <c r="H8" i="3" s="1"/>
  <c r="J7" i="3"/>
  <c r="E7" i="3"/>
  <c r="H7" i="3" s="1"/>
  <c r="J60" i="3"/>
  <c r="E60" i="3"/>
  <c r="Y60" i="4"/>
  <c r="X60" i="4"/>
  <c r="Z60" i="4" s="1"/>
  <c r="Q60" i="4"/>
  <c r="P60" i="4"/>
  <c r="O60" i="4"/>
  <c r="N60" i="4"/>
  <c r="M60" i="4"/>
  <c r="L60" i="4"/>
  <c r="M62" i="4" s="1"/>
  <c r="K60" i="4"/>
  <c r="I60" i="4"/>
  <c r="I62" i="4" s="1"/>
  <c r="G60" i="4"/>
  <c r="F60" i="4"/>
  <c r="J58" i="4"/>
  <c r="J57" i="4"/>
  <c r="E57" i="4"/>
  <c r="H57" i="4" s="1"/>
  <c r="J56" i="4"/>
  <c r="E56" i="4"/>
  <c r="H56" i="4" s="1"/>
  <c r="J55" i="4"/>
  <c r="E55" i="4"/>
  <c r="H55" i="4" s="1"/>
  <c r="J54" i="4"/>
  <c r="E54" i="4"/>
  <c r="H54" i="4" s="1"/>
  <c r="J53" i="4"/>
  <c r="E53" i="4"/>
  <c r="H53" i="4" s="1"/>
  <c r="J52" i="4"/>
  <c r="E52" i="4"/>
  <c r="H52" i="4" s="1"/>
  <c r="J51" i="4"/>
  <c r="E51" i="4"/>
  <c r="H51" i="4" s="1"/>
  <c r="J50" i="4"/>
  <c r="E50" i="4"/>
  <c r="H50" i="4" s="1"/>
  <c r="J49" i="4"/>
  <c r="H49" i="4"/>
  <c r="E49" i="4"/>
  <c r="J48" i="4"/>
  <c r="E48" i="4"/>
  <c r="H48" i="4" s="1"/>
  <c r="J47" i="4"/>
  <c r="E47" i="4"/>
  <c r="H47" i="4" s="1"/>
  <c r="J46" i="4"/>
  <c r="E46" i="4"/>
  <c r="H46" i="4" s="1"/>
  <c r="J45" i="4"/>
  <c r="E45" i="4"/>
  <c r="H45" i="4" s="1"/>
  <c r="J44" i="4"/>
  <c r="E44" i="4"/>
  <c r="H44" i="4" s="1"/>
  <c r="J43" i="4"/>
  <c r="H43" i="4"/>
  <c r="E43" i="4"/>
  <c r="J42" i="4"/>
  <c r="E42" i="4"/>
  <c r="H42" i="4" s="1"/>
  <c r="J41" i="4"/>
  <c r="H41" i="4"/>
  <c r="E41" i="4"/>
  <c r="J40" i="4"/>
  <c r="E40" i="4"/>
  <c r="H40" i="4" s="1"/>
  <c r="J39" i="4"/>
  <c r="H39" i="4"/>
  <c r="E39" i="4"/>
  <c r="J38" i="4"/>
  <c r="E38" i="4"/>
  <c r="H38" i="4" s="1"/>
  <c r="J37" i="4"/>
  <c r="E37" i="4"/>
  <c r="H37" i="4" s="1"/>
  <c r="J36" i="4"/>
  <c r="E36" i="4"/>
  <c r="H36" i="4" s="1"/>
  <c r="J35" i="4"/>
  <c r="E35" i="4"/>
  <c r="H35" i="4" s="1"/>
  <c r="J34" i="4"/>
  <c r="E34" i="4"/>
  <c r="H34" i="4" s="1"/>
  <c r="J33" i="4"/>
  <c r="H33" i="4"/>
  <c r="E33" i="4"/>
  <c r="J32" i="4"/>
  <c r="E32" i="4"/>
  <c r="H32" i="4" s="1"/>
  <c r="J31" i="4"/>
  <c r="E31" i="4"/>
  <c r="H31" i="4" s="1"/>
  <c r="J30" i="4"/>
  <c r="E30" i="4"/>
  <c r="H30" i="4" s="1"/>
  <c r="J29" i="4"/>
  <c r="E29" i="4"/>
  <c r="H29" i="4" s="1"/>
  <c r="J28" i="4"/>
  <c r="E28" i="4"/>
  <c r="H28" i="4" s="1"/>
  <c r="J27" i="4"/>
  <c r="E27" i="4"/>
  <c r="H27" i="4" s="1"/>
  <c r="J26" i="4"/>
  <c r="E26" i="4"/>
  <c r="H26" i="4" s="1"/>
  <c r="J25" i="4"/>
  <c r="E25" i="4"/>
  <c r="H25" i="4" s="1"/>
  <c r="J24" i="4"/>
  <c r="E24" i="4"/>
  <c r="H24" i="4" s="1"/>
  <c r="J23" i="4"/>
  <c r="H23" i="4"/>
  <c r="E23" i="4"/>
  <c r="J22" i="4"/>
  <c r="E22" i="4"/>
  <c r="H22" i="4" s="1"/>
  <c r="J21" i="4"/>
  <c r="E21" i="4"/>
  <c r="H21" i="4" s="1"/>
  <c r="J20" i="4"/>
  <c r="E20" i="4"/>
  <c r="H20" i="4" s="1"/>
  <c r="J19" i="4"/>
  <c r="E19" i="4"/>
  <c r="H19" i="4" s="1"/>
  <c r="J18" i="4"/>
  <c r="E18" i="4"/>
  <c r="H18" i="4" s="1"/>
  <c r="J17" i="4"/>
  <c r="E17" i="4"/>
  <c r="H17" i="4" s="1"/>
  <c r="J16" i="4"/>
  <c r="E16" i="4"/>
  <c r="E60" i="4" s="1"/>
  <c r="H60" i="4" s="1"/>
  <c r="J15" i="4"/>
  <c r="H15" i="4"/>
  <c r="E15" i="4"/>
  <c r="J60" i="4"/>
  <c r="Y60" i="5"/>
  <c r="X60" i="5"/>
  <c r="Q60" i="5"/>
  <c r="P60" i="5"/>
  <c r="O60" i="5"/>
  <c r="N60" i="5"/>
  <c r="M60" i="5"/>
  <c r="L60" i="5"/>
  <c r="M62" i="5" s="1"/>
  <c r="K60" i="5"/>
  <c r="I60" i="5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E52" i="5"/>
  <c r="H52" i="5" s="1"/>
  <c r="J51" i="5"/>
  <c r="E51" i="5"/>
  <c r="H51" i="5" s="1"/>
  <c r="J50" i="5"/>
  <c r="E50" i="5"/>
  <c r="H50" i="5" s="1"/>
  <c r="J49" i="5"/>
  <c r="E49" i="5"/>
  <c r="H49" i="5" s="1"/>
  <c r="J48" i="5"/>
  <c r="E48" i="5"/>
  <c r="H48" i="5" s="1"/>
  <c r="J47" i="5"/>
  <c r="E47" i="5"/>
  <c r="H47" i="5" s="1"/>
  <c r="J46" i="5"/>
  <c r="E46" i="5"/>
  <c r="H46" i="5" s="1"/>
  <c r="J45" i="5"/>
  <c r="E45" i="5"/>
  <c r="H45" i="5" s="1"/>
  <c r="J44" i="5"/>
  <c r="E44" i="5"/>
  <c r="H44" i="5" s="1"/>
  <c r="J43" i="5"/>
  <c r="E43" i="5"/>
  <c r="H43" i="5" s="1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E36" i="5"/>
  <c r="H36" i="5" s="1"/>
  <c r="J35" i="5"/>
  <c r="H35" i="5"/>
  <c r="E35" i="5"/>
  <c r="J34" i="5"/>
  <c r="E34" i="5"/>
  <c r="H34" i="5" s="1"/>
  <c r="J33" i="5"/>
  <c r="E33" i="5"/>
  <c r="H33" i="5" s="1"/>
  <c r="J32" i="5"/>
  <c r="E32" i="5"/>
  <c r="H32" i="5" s="1"/>
  <c r="J31" i="5"/>
  <c r="E31" i="5"/>
  <c r="H31" i="5" s="1"/>
  <c r="J30" i="5"/>
  <c r="E30" i="5"/>
  <c r="H30" i="5" s="1"/>
  <c r="J29" i="5"/>
  <c r="E29" i="5"/>
  <c r="H29" i="5" s="1"/>
  <c r="J28" i="5"/>
  <c r="E28" i="5"/>
  <c r="H28" i="5" s="1"/>
  <c r="J27" i="5"/>
  <c r="E27" i="5"/>
  <c r="H27" i="5" s="1"/>
  <c r="J26" i="5"/>
  <c r="E26" i="5"/>
  <c r="H26" i="5" s="1"/>
  <c r="J25" i="5"/>
  <c r="E25" i="5"/>
  <c r="H25" i="5" s="1"/>
  <c r="J24" i="5"/>
  <c r="E24" i="5"/>
  <c r="H24" i="5" s="1"/>
  <c r="J23" i="5"/>
  <c r="E23" i="5"/>
  <c r="H23" i="5" s="1"/>
  <c r="J22" i="5"/>
  <c r="E22" i="5"/>
  <c r="H22" i="5" s="1"/>
  <c r="J21" i="5"/>
  <c r="E21" i="5"/>
  <c r="H21" i="5" s="1"/>
  <c r="J20" i="5"/>
  <c r="E20" i="5"/>
  <c r="H20" i="5" s="1"/>
  <c r="J19" i="5"/>
  <c r="H19" i="5"/>
  <c r="E19" i="5"/>
  <c r="J18" i="5"/>
  <c r="E18" i="5"/>
  <c r="H18" i="5" s="1"/>
  <c r="J17" i="5"/>
  <c r="E17" i="5"/>
  <c r="H17" i="5" s="1"/>
  <c r="J16" i="5"/>
  <c r="H16" i="5"/>
  <c r="E16" i="5"/>
  <c r="J15" i="5"/>
  <c r="E15" i="5"/>
  <c r="H15" i="5" s="1"/>
  <c r="J14" i="5"/>
  <c r="E14" i="5"/>
  <c r="H14" i="5" s="1"/>
  <c r="J13" i="5"/>
  <c r="E13" i="5"/>
  <c r="H13" i="5" s="1"/>
  <c r="J12" i="5"/>
  <c r="H12" i="5"/>
  <c r="E12" i="5"/>
  <c r="J11" i="5"/>
  <c r="H11" i="5"/>
  <c r="E11" i="5"/>
  <c r="J10" i="5"/>
  <c r="E10" i="5"/>
  <c r="H10" i="5" s="1"/>
  <c r="J9" i="5"/>
  <c r="H9" i="5"/>
  <c r="E9" i="5"/>
  <c r="J8" i="5"/>
  <c r="H8" i="5"/>
  <c r="E8" i="5"/>
  <c r="J7" i="5"/>
  <c r="E7" i="5"/>
  <c r="H7" i="5" s="1"/>
  <c r="J6" i="5"/>
  <c r="E6" i="5"/>
  <c r="H6" i="5" s="1"/>
  <c r="J5" i="5"/>
  <c r="E5" i="5"/>
  <c r="H5" i="5" s="1"/>
  <c r="J4" i="5"/>
  <c r="H4" i="5"/>
  <c r="E4" i="5"/>
  <c r="J3" i="5"/>
  <c r="H3" i="5"/>
  <c r="E3" i="5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J58" i="6"/>
  <c r="J57" i="6"/>
  <c r="H57" i="6"/>
  <c r="E57" i="6"/>
  <c r="J56" i="6"/>
  <c r="E56" i="6"/>
  <c r="H56" i="6" s="1"/>
  <c r="J55" i="6"/>
  <c r="E55" i="6"/>
  <c r="H55" i="6" s="1"/>
  <c r="J54" i="6"/>
  <c r="H54" i="6"/>
  <c r="E54" i="6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H49" i="6"/>
  <c r="E49" i="6"/>
  <c r="J48" i="6"/>
  <c r="E48" i="6"/>
  <c r="H48" i="6" s="1"/>
  <c r="J47" i="6"/>
  <c r="E47" i="6"/>
  <c r="H47" i="6" s="1"/>
  <c r="J46" i="6"/>
  <c r="H46" i="6"/>
  <c r="E46" i="6"/>
  <c r="J45" i="6"/>
  <c r="H45" i="6"/>
  <c r="E45" i="6"/>
  <c r="J44" i="6"/>
  <c r="E44" i="6"/>
  <c r="H44" i="6" s="1"/>
  <c r="J43" i="6"/>
  <c r="E43" i="6"/>
  <c r="H43" i="6" s="1"/>
  <c r="J42" i="6"/>
  <c r="E42" i="6"/>
  <c r="H42" i="6" s="1"/>
  <c r="J41" i="6"/>
  <c r="H41" i="6"/>
  <c r="E41" i="6"/>
  <c r="J40" i="6"/>
  <c r="E40" i="6"/>
  <c r="H40" i="6" s="1"/>
  <c r="J39" i="6"/>
  <c r="E39" i="6"/>
  <c r="H39" i="6" s="1"/>
  <c r="J38" i="6"/>
  <c r="H38" i="6"/>
  <c r="E38" i="6"/>
  <c r="J37" i="6"/>
  <c r="H37" i="6"/>
  <c r="E37" i="6"/>
  <c r="J36" i="6"/>
  <c r="E36" i="6"/>
  <c r="H36" i="6" s="1"/>
  <c r="J35" i="6"/>
  <c r="E35" i="6"/>
  <c r="H35" i="6" s="1"/>
  <c r="J34" i="6"/>
  <c r="E34" i="6"/>
  <c r="H34" i="6" s="1"/>
  <c r="J33" i="6"/>
  <c r="H33" i="6"/>
  <c r="E33" i="6"/>
  <c r="J32" i="6"/>
  <c r="E32" i="6"/>
  <c r="H32" i="6" s="1"/>
  <c r="J31" i="6"/>
  <c r="E31" i="6"/>
  <c r="H31" i="6" s="1"/>
  <c r="J30" i="6"/>
  <c r="H30" i="6"/>
  <c r="E30" i="6"/>
  <c r="J29" i="6"/>
  <c r="H29" i="6"/>
  <c r="E29" i="6"/>
  <c r="J28" i="6"/>
  <c r="E28" i="6"/>
  <c r="H28" i="6" s="1"/>
  <c r="J27" i="6"/>
  <c r="E27" i="6"/>
  <c r="H27" i="6" s="1"/>
  <c r="J26" i="6"/>
  <c r="E26" i="6"/>
  <c r="H26" i="6" s="1"/>
  <c r="J25" i="6"/>
  <c r="H25" i="6"/>
  <c r="E25" i="6"/>
  <c r="J24" i="6"/>
  <c r="E24" i="6"/>
  <c r="H24" i="6" s="1"/>
  <c r="J23" i="6"/>
  <c r="E23" i="6"/>
  <c r="H23" i="6" s="1"/>
  <c r="J22" i="6"/>
  <c r="H22" i="6"/>
  <c r="E22" i="6"/>
  <c r="J21" i="6"/>
  <c r="H21" i="6"/>
  <c r="E21" i="6"/>
  <c r="J20" i="6"/>
  <c r="E20" i="6"/>
  <c r="H20" i="6" s="1"/>
  <c r="J19" i="6"/>
  <c r="E19" i="6"/>
  <c r="H19" i="6" s="1"/>
  <c r="J18" i="6"/>
  <c r="E18" i="6"/>
  <c r="H18" i="6" s="1"/>
  <c r="J17" i="6"/>
  <c r="H17" i="6"/>
  <c r="E17" i="6"/>
  <c r="J16" i="6"/>
  <c r="E16" i="6"/>
  <c r="H16" i="6" s="1"/>
  <c r="J15" i="6"/>
  <c r="E15" i="6"/>
  <c r="H15" i="6" s="1"/>
  <c r="J14" i="6"/>
  <c r="E14" i="6"/>
  <c r="H14" i="6" s="1"/>
  <c r="J13" i="6"/>
  <c r="H13" i="6"/>
  <c r="E13" i="6"/>
  <c r="J12" i="6"/>
  <c r="E12" i="6"/>
  <c r="H12" i="6" s="1"/>
  <c r="J11" i="6"/>
  <c r="E11" i="6"/>
  <c r="H11" i="6" s="1"/>
  <c r="J10" i="6"/>
  <c r="E10" i="6"/>
  <c r="H10" i="6" s="1"/>
  <c r="J9" i="6"/>
  <c r="H9" i="6"/>
  <c r="E9" i="6"/>
  <c r="J8" i="6"/>
  <c r="E8" i="6"/>
  <c r="H8" i="6" s="1"/>
  <c r="J7" i="6"/>
  <c r="E7" i="6"/>
  <c r="H7" i="6" s="1"/>
  <c r="J6" i="6"/>
  <c r="J60" i="6" s="1"/>
  <c r="H6" i="6"/>
  <c r="E6" i="6"/>
  <c r="J5" i="6"/>
  <c r="H5" i="6"/>
  <c r="E5" i="6"/>
  <c r="J4" i="6"/>
  <c r="E4" i="6"/>
  <c r="H4" i="6" s="1"/>
  <c r="J3" i="6"/>
  <c r="E3" i="6"/>
  <c r="E60" i="6" s="1"/>
  <c r="H60" i="6" s="1"/>
  <c r="Y60" i="2"/>
  <c r="X60" i="2"/>
  <c r="Q60" i="2"/>
  <c r="P60" i="2"/>
  <c r="O60" i="2"/>
  <c r="N60" i="2"/>
  <c r="M60" i="2"/>
  <c r="L60" i="2"/>
  <c r="K60" i="2"/>
  <c r="I60" i="2"/>
  <c r="G60" i="2"/>
  <c r="F60" i="2"/>
  <c r="J58" i="2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E53" i="2"/>
  <c r="H53" i="2" s="1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E47" i="2"/>
  <c r="H47" i="2" s="1"/>
  <c r="J46" i="2"/>
  <c r="E46" i="2"/>
  <c r="H46" i="2" s="1"/>
  <c r="J45" i="2"/>
  <c r="E45" i="2"/>
  <c r="H45" i="2" s="1"/>
  <c r="J44" i="2"/>
  <c r="E44" i="2"/>
  <c r="H44" i="2" s="1"/>
  <c r="J43" i="2"/>
  <c r="E43" i="2"/>
  <c r="H43" i="2" s="1"/>
  <c r="J42" i="2"/>
  <c r="E42" i="2"/>
  <c r="H42" i="2" s="1"/>
  <c r="J41" i="2"/>
  <c r="H41" i="2"/>
  <c r="E41" i="2"/>
  <c r="J40" i="2"/>
  <c r="E40" i="2"/>
  <c r="H40" i="2" s="1"/>
  <c r="J39" i="2"/>
  <c r="E39" i="2"/>
  <c r="H39" i="2" s="1"/>
  <c r="J38" i="2"/>
  <c r="E38" i="2"/>
  <c r="H38" i="2" s="1"/>
  <c r="J37" i="2"/>
  <c r="H37" i="2"/>
  <c r="E37" i="2"/>
  <c r="J36" i="2"/>
  <c r="E36" i="2"/>
  <c r="H36" i="2" s="1"/>
  <c r="J35" i="2"/>
  <c r="E35" i="2"/>
  <c r="H35" i="2" s="1"/>
  <c r="J34" i="2"/>
  <c r="E34" i="2"/>
  <c r="H34" i="2" s="1"/>
  <c r="J33" i="2"/>
  <c r="E33" i="2"/>
  <c r="H33" i="2" s="1"/>
  <c r="J32" i="2"/>
  <c r="E32" i="2"/>
  <c r="H32" i="2" s="1"/>
  <c r="J31" i="2"/>
  <c r="E31" i="2"/>
  <c r="H31" i="2" s="1"/>
  <c r="J30" i="2"/>
  <c r="E30" i="2"/>
  <c r="H30" i="2" s="1"/>
  <c r="J29" i="2"/>
  <c r="E29" i="2"/>
  <c r="H29" i="2" s="1"/>
  <c r="J28" i="2"/>
  <c r="E28" i="2"/>
  <c r="H28" i="2" s="1"/>
  <c r="J27" i="2"/>
  <c r="E27" i="2"/>
  <c r="H27" i="2" s="1"/>
  <c r="J26" i="2"/>
  <c r="E26" i="2"/>
  <c r="H26" i="2" s="1"/>
  <c r="J25" i="2"/>
  <c r="H25" i="2"/>
  <c r="E25" i="2"/>
  <c r="J24" i="2"/>
  <c r="E24" i="2"/>
  <c r="H24" i="2" s="1"/>
  <c r="J23" i="2"/>
  <c r="E23" i="2"/>
  <c r="H23" i="2" s="1"/>
  <c r="J22" i="2"/>
  <c r="E22" i="2"/>
  <c r="H22" i="2" s="1"/>
  <c r="J21" i="2"/>
  <c r="H21" i="2"/>
  <c r="E21" i="2"/>
  <c r="J20" i="2"/>
  <c r="E20" i="2"/>
  <c r="H20" i="2" s="1"/>
  <c r="J19" i="2"/>
  <c r="E19" i="2"/>
  <c r="H19" i="2" s="1"/>
  <c r="J18" i="2"/>
  <c r="E18" i="2"/>
  <c r="H18" i="2" s="1"/>
  <c r="J17" i="2"/>
  <c r="E17" i="2"/>
  <c r="H17" i="2" s="1"/>
  <c r="J16" i="2"/>
  <c r="E16" i="2"/>
  <c r="H16" i="2" s="1"/>
  <c r="J15" i="2"/>
  <c r="E15" i="2"/>
  <c r="H15" i="2" s="1"/>
  <c r="J14" i="2"/>
  <c r="E14" i="2"/>
  <c r="H14" i="2" s="1"/>
  <c r="J13" i="2"/>
  <c r="E13" i="2"/>
  <c r="H13" i="2" s="1"/>
  <c r="E12" i="2"/>
  <c r="H12" i="2" s="1"/>
  <c r="E11" i="2"/>
  <c r="H11" i="2" s="1"/>
  <c r="E10" i="2"/>
  <c r="H10" i="2" s="1"/>
  <c r="E9" i="2"/>
  <c r="H9" i="2" s="1"/>
  <c r="E8" i="2"/>
  <c r="H8" i="2" s="1"/>
  <c r="E7" i="2"/>
  <c r="H7" i="2" s="1"/>
  <c r="E6" i="2"/>
  <c r="H6" i="2" s="1"/>
  <c r="E5" i="2"/>
  <c r="H5" i="2" s="1"/>
  <c r="J60" i="2"/>
  <c r="E3" i="2"/>
  <c r="H3" i="2" s="1"/>
  <c r="X60" i="8"/>
  <c r="J60" i="5" l="1"/>
  <c r="I62" i="5"/>
  <c r="Z60" i="5"/>
  <c r="H16" i="4"/>
  <c r="E60" i="5"/>
  <c r="H60" i="5" s="1"/>
  <c r="R60" i="4"/>
  <c r="H60" i="3"/>
  <c r="I62" i="3"/>
  <c r="M62" i="2"/>
  <c r="I62" i="2"/>
  <c r="Z60" i="2"/>
  <c r="E60" i="2"/>
  <c r="H60" i="2" s="1"/>
  <c r="R60" i="3"/>
  <c r="R60" i="5"/>
  <c r="H3" i="6"/>
  <c r="R60" i="2"/>
  <c r="J21" i="8" l="1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3" i="7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H20" i="7"/>
  <c r="H19" i="7"/>
  <c r="H18" i="7"/>
  <c r="H17" i="7"/>
  <c r="H16" i="7"/>
  <c r="H13" i="7"/>
  <c r="H12" i="7"/>
  <c r="H11" i="7"/>
  <c r="H10" i="7"/>
  <c r="H9" i="7"/>
  <c r="H8" i="7"/>
  <c r="H5" i="7"/>
  <c r="H4" i="7"/>
  <c r="H3" i="7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4" i="9"/>
  <c r="G4" i="9"/>
  <c r="F4" i="9"/>
  <c r="E4" i="9"/>
  <c r="D4" i="9"/>
  <c r="I4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I62" i="7" l="1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I11" i="9"/>
  <c r="B4" i="9"/>
  <c r="K4" i="9" s="1"/>
  <c r="C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<sst xmlns="http://schemas.openxmlformats.org/spreadsheetml/2006/main" count="1288" uniqueCount="100">
  <si>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</si>
  <si>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</si>
  <si>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</si>
  <si>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</si>
  <si>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</si>
  <si>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</si>
  <si>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</si>
  <si>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</si>
  <si>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</si>
  <si>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</si>
  <si>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</si>
  <si>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</si>
  <si>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</si>
  <si>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</si>
  <si>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</si>
  <si>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</si>
  <si>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</si>
  <si>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</si>
  <si>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</si>
  <si>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</si>
  <si>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</si>
  <si>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</si>
  <si>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</si>
  <si>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</si>
  <si>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</si>
  <si>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</si>
  <si>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</si>
  <si>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</si>
  <si>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</si>
  <si>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</si>
  <si>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</si>
  <si>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</si>
  <si>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</si>
  <si>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</si>
  <si>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</si>
  <si>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</si>
  <si>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</si>
  <si>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</si>
  <si>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</si>
  <si>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</si>
  <si>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</si>
  <si>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</si>
  <si>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r>
      <rPr>
        <b/>
        <sz val="20"/>
        <color theme="1"/>
        <rFont val="Aptos Narrow"/>
        <scheme val="minor"/>
      </rPr>
      <t xml:space="preserve">WEEK 8 </t>
    </r>
    <r>
      <rPr>
        <sz val="20"/>
        <color theme="1"/>
        <rFont val="Aptos Narrow"/>
        <scheme val="minor"/>
      </rPr>
      <t>(3/04 - 3/10)</t>
    </r>
  </si>
  <si>
    <t xml:space="preserve">Joy </t>
  </si>
  <si>
    <t xml:space="preserve"> Sammye , Carrie </t>
  </si>
  <si>
    <t>Kim</t>
  </si>
  <si>
    <t xml:space="preserve">Sam </t>
  </si>
  <si>
    <t>SAMMYE</t>
  </si>
  <si>
    <t>kim</t>
  </si>
  <si>
    <t xml:space="preserve">Cliff </t>
  </si>
  <si>
    <r>
      <t>3754 test</t>
    </r>
    <r>
      <rPr>
        <b/>
        <sz val="7"/>
        <color theme="1"/>
        <rFont val="Calibri"/>
        <family val="2"/>
      </rPr>
      <t xml:space="preserve">; 
</t>
    </r>
    <r>
      <rPr>
        <b/>
        <sz val="7"/>
        <color rgb="FFFF0000"/>
        <rFont val="Calibri"/>
        <family val="2"/>
      </rPr>
      <t>1 stolen 3755 (photo taken)</t>
    </r>
  </si>
  <si>
    <t>&lt;&lt; only 8 sold on POS</t>
  </si>
  <si>
    <r>
      <t>SEE BELOW</t>
    </r>
    <r>
      <rPr>
        <sz val="7"/>
        <color theme="1"/>
        <rFont val="Calibri"/>
        <family val="2"/>
      </rPr>
      <t xml:space="preserve">
Group VIP photo → [NE GAP]; 
Print → one 5x7 / person </t>
    </r>
    <r>
      <rPr>
        <b/>
        <sz val="7"/>
        <color theme="1"/>
        <rFont val="Calibri"/>
        <family val="2"/>
      </rPr>
      <t xml:space="preserve">
Printed 22, 23, 22; Rastered 2768, 2775, 2765</t>
    </r>
  </si>
  <si>
    <t>digital only sold</t>
  </si>
  <si>
    <t>&lt;&lt; digital only sold, no duplicates sold on POS, so is the 2 decline correct?</t>
  </si>
  <si>
    <t>&lt;&lt; ADDITIONAL SHEET SOLD, PRINTED @time?, but then mssing a physical sheet.</t>
  </si>
  <si>
    <r>
      <rPr>
        <i/>
        <sz val="7"/>
        <rFont val="Calibri"/>
        <family val="2"/>
      </rPr>
      <t>ADDED To SCHEDULE;</t>
    </r>
    <r>
      <rPr>
        <b/>
        <sz val="7"/>
        <rFont val="Calibri"/>
        <family val="2"/>
      </rPr>
      <t xml:space="preserve"> </t>
    </r>
    <r>
      <rPr>
        <b/>
        <sz val="7"/>
        <color rgb="FF999999"/>
        <rFont val="Calibri"/>
        <family val="2"/>
      </rPr>
      <t>3793 not printed</t>
    </r>
  </si>
  <si>
    <t>1st 3 photos over expose</t>
  </si>
  <si>
    <t>ADDED To SCHEDULE</t>
  </si>
  <si>
    <t>3823 no print</t>
  </si>
  <si>
    <t>&lt;&lt; NO ADDITIONAL SHEETS SOLD on POS?</t>
  </si>
  <si>
    <t xml:space="preserve">Tim, Brent , Bart </t>
  </si>
  <si>
    <t>Joy</t>
  </si>
  <si>
    <t xml:space="preserve">Bart </t>
  </si>
  <si>
    <t>Group VIP photo → [NE GAP]; 
Print → one 5x7 / person 
Printed 27, 18, 19; Rastered 2779, 2783, 2788</t>
  </si>
  <si>
    <t>Printed 27; Rastered 2779</t>
  </si>
  <si>
    <t>Printed 18; Rastered 2783</t>
  </si>
  <si>
    <t>Group VIP photo → [NE GAP]; 
Print → one 5x7 / person 
Printed 17; Rastered 2794</t>
  </si>
  <si>
    <t>4:00</t>
  </si>
  <si>
    <t xml:space="preserve">Tim, Brent, Bart </t>
  </si>
  <si>
    <t>↑</t>
  </si>
  <si>
    <t>Joy, Sandra</t>
  </si>
  <si>
    <t>NO PHOTOS</t>
  </si>
  <si>
    <t>Sandra</t>
  </si>
  <si>
    <t>Todd</t>
  </si>
  <si>
    <t>Todd (Joanie), Ted</t>
  </si>
  <si>
    <t xml:space="preserve">No Photos </t>
  </si>
  <si>
    <t>Wayne, Diane</t>
  </si>
  <si>
    <t>Sherry</t>
  </si>
  <si>
    <t>Jody</t>
  </si>
  <si>
    <t>TBD</t>
  </si>
  <si>
    <t>Tim</t>
  </si>
  <si>
    <t>Wayne</t>
  </si>
  <si>
    <t>Diane</t>
  </si>
  <si>
    <t>Maria</t>
  </si>
  <si>
    <t>Mr. West</t>
  </si>
  <si>
    <t>Sammye</t>
  </si>
  <si>
    <t>SEE BELOW
Group VIP photo → [NE GAP]; 
Print → one 5x7 / person 
Printed [43] 24, 19; Rastered 3935, 3940</t>
  </si>
  <si>
    <t>Group VIP photo → [NE GAP]; 
Print → one 5x7 / person 
Printed 8 ; Rastered 3943</t>
  </si>
  <si>
    <t>Group VIP photo → [NE GAP]; 
Print → one 5x7 / person 
Printed 15; Rasterd 3950</t>
  </si>
  <si>
    <t>ADDED TO THE SCHEDULE</t>
  </si>
  <si>
    <r>
      <t xml:space="preserve">All #'s after 3859, are 1 # off. from 3860 thru 3875 
</t>
    </r>
    <r>
      <rPr>
        <b/>
        <sz val="7"/>
        <color rgb="FFFF0000"/>
        <rFont val="Calibri"/>
        <family val="2"/>
      </rPr>
      <t>BYPASS</t>
    </r>
  </si>
  <si>
    <t>3925 stolen</t>
  </si>
  <si>
    <t>Group VIP photo → [NE GAP]; 
Print → one 5x7 / person 
Printed 19; Rastered 3953</t>
  </si>
  <si>
    <t>#'s are 1 # off</t>
  </si>
  <si>
    <t>showed up but not with the whole group.
by pass because of to many no shows only 2 people</t>
  </si>
  <si>
    <t>showed up but not with the whole group
by pass because of to many no shows</t>
  </si>
  <si>
    <t>wayne came by!!! yay</t>
  </si>
  <si>
    <t>Group VIP photo → [NE GAP]; 
Print → one 5x7 / person 
Printed 10; Rastered 3959</t>
  </si>
  <si>
    <t>wk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</si>
</sst>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4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11"/>
      <color rgb="FFFF0000"/>
      <name val="Aptos Narrow"/>
      <family val="2"/>
      <scheme val="minor"/>
    </font>
    <font>
      <b/>
      <sz val="7"/>
      <color rgb="FF999999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sz val="7"/>
      <color theme="1"/>
      <name val="Calibri"/>
      <family val="2"/>
    </font>
    <font>
      <b/>
      <sz val="11"/>
      <color rgb="FF00B050"/>
      <name val="Aptos Narrow"/>
      <family val="2"/>
      <scheme val="minor"/>
    </font>
    <font>
      <sz val="7"/>
      <color theme="1"/>
      <name val="Arial"/>
      <family val="2"/>
    </font>
    <font>
      <sz val="11"/>
      <color rgb="FF00B050"/>
      <name val="Aptos Narrow"/>
      <family val="2"/>
      <scheme val="minor"/>
    </font>
    <font>
      <i/>
      <sz val="7"/>
      <color rgb="FFFF0000"/>
      <name val="Calibri"/>
      <family val="2"/>
    </font>
    <font>
      <i/>
      <sz val="7"/>
      <name val="Calibri"/>
      <family val="2"/>
    </font>
    <font>
      <b/>
      <sz val="7"/>
      <name val="Calibri"/>
      <family val="2"/>
    </font>
    <font>
      <b/>
      <sz val="7"/>
      <color rgb="FFFF6D01"/>
      <name val="Calibri"/>
      <family val="2"/>
    </font>
    <font>
      <i/>
      <sz val="7"/>
      <color theme="1"/>
      <name val="Calibri"/>
      <family val="2"/>
    </font>
    <font>
      <sz val="7"/>
      <color rgb="FFFF0000"/>
      <name val="Arial"/>
      <family val="2"/>
    </font>
    <font>
      <sz val="8"/>
      <color theme="1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20" fontId="1" fillId="15" borderId="19" xfId="0" applyNumberFormat="1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/>
    </xf>
    <xf numFmtId="1" fontId="10" fillId="16" borderId="16" xfId="0" applyNumberFormat="1" applyFont="1" applyFill="1" applyBorder="1" applyAlignment="1">
      <alignment horizontal="center" vertical="center"/>
    </xf>
    <xf numFmtId="1" fontId="8" fillId="7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6" fillId="0" borderId="0" xfId="0" applyFont="1"/>
    <xf numFmtId="1" fontId="31" fillId="7" borderId="1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33" fillId="7" borderId="17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20" fontId="1" fillId="11" borderId="19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/>
    </xf>
    <xf numFmtId="1" fontId="10" fillId="11" borderId="17" xfId="0" applyNumberFormat="1" applyFont="1" applyFill="1" applyBorder="1" applyAlignment="1">
      <alignment horizontal="center"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19" xfId="0" applyFont="1" applyFill="1" applyBorder="1" applyAlignment="1">
      <alignment horizontal="center" vertical="center"/>
    </xf>
    <xf numFmtId="0" fontId="10" fillId="11" borderId="18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5" fillId="17" borderId="0" xfId="0" applyFont="1" applyFill="1"/>
    <xf numFmtId="0" fontId="5" fillId="18" borderId="0" xfId="0" applyFont="1" applyFill="1"/>
    <xf numFmtId="0" fontId="5" fillId="6" borderId="0" xfId="0" applyFont="1" applyFill="1"/>
    <xf numFmtId="0" fontId="40" fillId="0" borderId="0" xfId="0" applyFont="1" applyAlignment="1">
      <alignment horizontal="right" vertical="center" textRotation="90"/>
    </xf>
    <xf numFmtId="0" fontId="40" fillId="0" borderId="0" xfId="0" applyFont="1" applyAlignment="1">
      <alignment horizontal="right"/>
    </xf>
    <xf numFmtId="0" fontId="41" fillId="0" borderId="0" xfId="0" applyFont="1" applyAlignment="1">
      <alignment horizontal="center" textRotation="90"/>
    </xf>
    <xf numFmtId="9" fontId="41" fillId="0" borderId="0" xfId="1" applyFont="1"/>
    <xf numFmtId="9" fontId="41" fillId="0" borderId="0" xfId="1" applyFont="1" applyAlignment="1">
      <alignment horizontal="left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8" fillId="12" borderId="6" xfId="0" applyFont="1" applyFill="1" applyBorder="1" applyAlignment="1">
      <alignment vertical="center" wrapText="1"/>
    </xf>
    <xf numFmtId="0" fontId="28" fillId="12" borderId="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4" fillId="0" borderId="7" xfId="0" applyFont="1" applyBorder="1" applyAlignment="1">
      <alignment vertical="center" wrapText="1"/>
    </xf>
    <xf numFmtId="0" fontId="34" fillId="0" borderId="8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0" borderId="7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8" fillId="0" borderId="8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9" fillId="0" borderId="7" xfId="0" applyFont="1" applyBorder="1" applyAlignment="1">
      <alignment vertical="center" wrapText="1"/>
    </xf>
    <xf numFmtId="0" fontId="39" fillId="0" borderId="8" xfId="0" applyFont="1" applyBorder="1" applyAlignment="1">
      <alignment vertical="center" wrapText="1"/>
    </xf>
    <xf numFmtId="0" fontId="32" fillId="12" borderId="6" xfId="0" applyFont="1" applyFill="1" applyBorder="1" applyAlignment="1">
      <alignment horizontal="left" vertical="center" wrapText="1"/>
    </xf>
    <xf numFmtId="0" fontId="32" fillId="12" borderId="7" xfId="0" applyFont="1" applyFill="1" applyBorder="1" applyAlignment="1">
      <alignment horizontal="left" vertical="center" wrapText="1"/>
    </xf>
    <xf numFmtId="0" fontId="32" fillId="11" borderId="6" xfId="0" applyFont="1" applyFill="1" applyBorder="1" applyAlignment="1">
      <alignment horizontal="left" vertical="center" wrapText="1"/>
    </xf>
    <xf numFmtId="0" fontId="32" fillId="11" borderId="7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8" fillId="19" borderId="43" xfId="0" applyFont="1" applyFill="1" applyBorder="1" applyAlignment="1">
      <alignment vertical="center" wrapText="1"/>
    </xf>
    <xf numFmtId="0" fontId="28" fillId="19" borderId="44" xfId="0" applyFont="1" applyFill="1" applyBorder="1" applyAlignment="1">
      <alignment vertical="center" wrapText="1"/>
    </xf>
    <xf numFmtId="0" fontId="28" fillId="19" borderId="45" xfId="0" applyFont="1" applyFill="1" applyBorder="1" applyAlignment="1">
      <alignment vertical="center" wrapText="1"/>
    </xf>
    <xf numFmtId="0" fontId="30" fillId="12" borderId="6" xfId="0" applyFont="1" applyFill="1" applyBorder="1" applyAlignment="1">
      <alignment vertical="center" wrapText="1"/>
    </xf>
    <xf numFmtId="0" fontId="30" fillId="12" borderId="7" xfId="0" applyFont="1" applyFill="1" applyBorder="1" applyAlignment="1">
      <alignment vertical="center" wrapText="1"/>
    </xf>
    <xf numFmtId="0" fontId="30" fillId="12" borderId="15" xfId="0" applyFont="1" applyFill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0" fillId="12" borderId="27" xfId="0" applyFont="1" applyFill="1" applyBorder="1" applyAlignment="1">
      <alignment vertical="center" wrapText="1"/>
    </xf>
    <xf numFmtId="0" fontId="30" fillId="12" borderId="28" xfId="0" applyFont="1" applyFill="1" applyBorder="1" applyAlignment="1">
      <alignment vertical="center" wrapText="1"/>
    </xf>
    <xf numFmtId="0" fontId="30" fillId="12" borderId="29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40332844691"/>
          <c:y val="6.375756028740194E-2"/>
          <c:w val="0.15883134912206856"/>
          <c:h val="0.3233926402183112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448812987688264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0.2185430463576159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2.6490066225165563E-2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0.22784810126582278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0.25165562913907286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0.20253164556962025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4.6357615894039736E-2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1.2658227848101266E-2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1.3245033112582781E-2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ser>
          <c:idx val="0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2.5316455696202531E-2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6.6225165562913907E-3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7-4DB6-80B8-ACD74DE68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0783132392933"/>
          <c:y val="4.3099533813646576E-2"/>
          <c:w val="0.20817119673159939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D1-44D2-8353-CECC83DA24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D1-44D2-8353-CECC83DA246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D1-44D2-8353-CECC83DA246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D1-44D2-8353-CECC83DA246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D1-44D2-8353-CECC83DA2462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D1-44D2-8353-CECC83DA2462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DD1-44D2-8353-CECC83DA2462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1-44D2-8353-CECC83DA2462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D1-44D2-8353-CECC83DA2462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D1-44D2-8353-CECC83DA2462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D1-44D2-8353-CECC83DA2462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DD1-44D2-8353-CECC83DA2462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DD1-44D2-8353-CECC83DA246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33</c:v>
                </c:pt>
                <c:pt idx="1">
                  <c:v>5</c:v>
                </c:pt>
                <c:pt idx="2">
                  <c:v>56</c:v>
                </c:pt>
                <c:pt idx="3">
                  <c:v>23</c:v>
                </c:pt>
                <c:pt idx="4">
                  <c:v>3</c:v>
                </c:pt>
                <c:pt idx="5">
                  <c:v>3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D1-44D2-8353-CECC83DA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598365894639724"/>
          <c:y val="0.1275094380325747"/>
          <c:w val="0.1650449049517346"/>
          <c:h val="0.3597527419662026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0.569620253164557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0.5298013245033113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16</c:v>
                </c:pt>
                <c:pt idx="4">
                  <c:v>1</c:v>
                </c:pt>
                <c:pt idx="5">
                  <c:v>2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33</c:v>
                </c:pt>
                <c:pt idx="1">
                  <c:v>4</c:v>
                </c:pt>
                <c:pt idx="2">
                  <c:v>38</c:v>
                </c:pt>
                <c:pt idx="3">
                  <c:v>7</c:v>
                </c:pt>
                <c:pt idx="4">
                  <c:v>2</c:v>
                </c:pt>
                <c:pt idx="5">
                  <c:v>1</c:v>
                </c:pt>
                <c:pt idx="6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txPr>
        <a:bodyPr/>
        <a:lstStyle/>
        <a:p>
          <a:pPr>
            <a:defRPr sz="500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</c:v>
                      </c:pt>
                      <c:pt idx="2">
                        <c:v>18</c:v>
                      </c:pt>
                      <c:pt idx="3">
                        <c:v>16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33</c:v>
                      </c:pt>
                      <c:pt idx="1">
                        <c:v>4</c:v>
                      </c:pt>
                      <c:pt idx="2">
                        <c:v>38</c:v>
                      </c:pt>
                      <c:pt idx="3">
                        <c:v>7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14</xdr:row>
      <xdr:rowOff>19050</xdr:rowOff>
    </xdr:from>
    <xdr:to>
      <xdr:col>15</xdr:col>
      <xdr:colOff>519112</xdr:colOff>
      <xdr:row>32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4</xdr:col>
      <xdr:colOff>219075</xdr:colOff>
      <xdr:row>48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34</xdr:row>
      <xdr:rowOff>0</xdr:rowOff>
    </xdr:from>
    <xdr:to>
      <xdr:col>10</xdr:col>
      <xdr:colOff>66675</xdr:colOff>
      <xdr:row>48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34</xdr:row>
      <xdr:rowOff>0</xdr:rowOff>
    </xdr:from>
    <xdr:to>
      <xdr:col>13</xdr:col>
      <xdr:colOff>161925</xdr:colOff>
      <xdr:row>48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34</xdr:row>
      <xdr:rowOff>0</xdr:rowOff>
    </xdr:from>
    <xdr:to>
      <xdr:col>15</xdr:col>
      <xdr:colOff>571500</xdr:colOff>
      <xdr:row>48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34</xdr:row>
      <xdr:rowOff>0</xdr:rowOff>
    </xdr:from>
    <xdr:to>
      <xdr:col>18</xdr:col>
      <xdr:colOff>295275</xdr:colOff>
      <xdr:row>48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34</xdr:row>
      <xdr:rowOff>0</xdr:rowOff>
    </xdr:from>
    <xdr:to>
      <xdr:col>21</xdr:col>
      <xdr:colOff>9525</xdr:colOff>
      <xdr:row>48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34</xdr:row>
      <xdr:rowOff>0</xdr:rowOff>
    </xdr:from>
    <xdr:to>
      <xdr:col>23</xdr:col>
      <xdr:colOff>419100</xdr:colOff>
      <xdr:row>48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23</xdr:col>
      <xdr:colOff>428625</xdr:colOff>
      <xdr:row>63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127000</xdr:colOff>
      <xdr:row>37</xdr:row>
      <xdr:rowOff>100013</xdr:rowOff>
    </xdr:from>
    <xdr:to>
      <xdr:col>9</xdr:col>
      <xdr:colOff>404813</xdr:colOff>
      <xdr:row>40</xdr:row>
      <xdr:rowOff>100013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C6F298F-D8F6-AD28-1457-4D16AFBAB213}"/>
            </a:ext>
          </a:extLst>
        </xdr:cNvPr>
        <xdr:cNvSpPr/>
      </xdr:nvSpPr>
      <xdr:spPr>
        <a:xfrm>
          <a:off x="2039938" y="7585076"/>
          <a:ext cx="1016000" cy="452437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11</xdr:col>
      <xdr:colOff>136525</xdr:colOff>
      <xdr:row>37</xdr:row>
      <xdr:rowOff>100013</xdr:rowOff>
    </xdr:from>
    <xdr:to>
      <xdr:col>12</xdr:col>
      <xdr:colOff>469900</xdr:colOff>
      <xdr:row>40</xdr:row>
      <xdr:rowOff>100013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E9964872-AC6C-443D-BD5C-2A37814902DA}"/>
            </a:ext>
          </a:extLst>
        </xdr:cNvPr>
        <xdr:cNvSpPr/>
      </xdr:nvSpPr>
      <xdr:spPr>
        <a:xfrm>
          <a:off x="3811588" y="7585076"/>
          <a:ext cx="1016000" cy="452437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13</xdr:col>
      <xdr:colOff>542925</xdr:colOff>
      <xdr:row>37</xdr:row>
      <xdr:rowOff>100013</xdr:rowOff>
    </xdr:from>
    <xdr:to>
      <xdr:col>15</xdr:col>
      <xdr:colOff>193675</xdr:colOff>
      <xdr:row>40</xdr:row>
      <xdr:rowOff>100013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23D34A-0DCF-40B0-9F85-751DC85B405B}"/>
            </a:ext>
          </a:extLst>
        </xdr:cNvPr>
        <xdr:cNvSpPr/>
      </xdr:nvSpPr>
      <xdr:spPr>
        <a:xfrm>
          <a:off x="5583238" y="7585076"/>
          <a:ext cx="1016000" cy="452437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1"/>
            <a:t>Private Tours</a:t>
          </a:r>
        </a:p>
        <a:p>
          <a:pPr algn="ctr"/>
          <a:r>
            <a:rPr lang="en-US" sz="1100" b="1" i="1"/>
            <a:t>only</a:t>
          </a:r>
        </a:p>
      </xdr:txBody>
    </xdr:sp>
    <xdr:clientData/>
  </xdr:twoCellAnchor>
  <xdr:twoCellAnchor>
    <xdr:from>
      <xdr:col>16</xdr:col>
      <xdr:colOff>274638</xdr:colOff>
      <xdr:row>37</xdr:row>
      <xdr:rowOff>100013</xdr:rowOff>
    </xdr:from>
    <xdr:to>
      <xdr:col>17</xdr:col>
      <xdr:colOff>608013</xdr:colOff>
      <xdr:row>40</xdr:row>
      <xdr:rowOff>100013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500AB54-0AAF-4F07-AEC9-ABC5423FEB01}"/>
            </a:ext>
          </a:extLst>
        </xdr:cNvPr>
        <xdr:cNvSpPr/>
      </xdr:nvSpPr>
      <xdr:spPr>
        <a:xfrm>
          <a:off x="7362826" y="7585076"/>
          <a:ext cx="1016000" cy="452437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18</xdr:col>
      <xdr:colOff>681038</xdr:colOff>
      <xdr:row>37</xdr:row>
      <xdr:rowOff>100013</xdr:rowOff>
    </xdr:from>
    <xdr:to>
      <xdr:col>20</xdr:col>
      <xdr:colOff>331788</xdr:colOff>
      <xdr:row>40</xdr:row>
      <xdr:rowOff>100013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E655CCA-F88F-4AC3-B338-DB7F6937B932}"/>
            </a:ext>
          </a:extLst>
        </xdr:cNvPr>
        <xdr:cNvSpPr/>
      </xdr:nvSpPr>
      <xdr:spPr>
        <a:xfrm>
          <a:off x="9134476" y="7585076"/>
          <a:ext cx="1016000" cy="452437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DAA439-29FF-42DE-9DC5-6FECBD1D0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  <pageSetUpPr fitToPage="1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K72" sqref="K72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6" s="14" customFormat="1" ht="82.5">
      <c r="A1" s="123" t="s">
        <v>99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3" t="s">
        <v>15</v>
      </c>
      <c r="X1" s="13" t="s">
        <v>16</v>
      </c>
      <c r="Y1" s="13" t="s">
        <v>17</v>
      </c>
    </row>
    <row r="2" spans="1:26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</row>
    <row r="3" spans="1:26" s="42" customFormat="1" ht="26.25" customHeight="1">
      <c r="A3" s="28">
        <v>0.45833333333333331</v>
      </c>
      <c r="B3" s="129" t="s">
        <v>82</v>
      </c>
      <c r="C3" s="30">
        <v>3862</v>
      </c>
      <c r="D3" s="31">
        <v>3875</v>
      </c>
      <c r="E3" s="32">
        <f t="shared" ref="E3" si="0">IF(ISBLANK(D3),0,(D3-C3+1))</f>
        <v>14</v>
      </c>
      <c r="F3" s="33">
        <v>0</v>
      </c>
      <c r="G3" s="33">
        <v>1</v>
      </c>
      <c r="H3" s="34">
        <f t="shared" ref="H3" si="1">E3-G3-F3</f>
        <v>13</v>
      </c>
      <c r="I3" s="133">
        <f>13+1</f>
        <v>14</v>
      </c>
      <c r="J3" s="36">
        <f t="shared" ref="J3" si="2">IF(ISBLANK(I3),-90,(-((I3)-SUM(L3:Q3,K3))))</f>
        <v>0</v>
      </c>
      <c r="K3" s="134">
        <v>1</v>
      </c>
      <c r="L3" s="139">
        <v>13</v>
      </c>
      <c r="M3" s="39">
        <v>0</v>
      </c>
      <c r="N3" s="96">
        <v>0</v>
      </c>
      <c r="O3" s="112">
        <v>0</v>
      </c>
      <c r="P3" s="38">
        <v>0</v>
      </c>
      <c r="Q3" s="40">
        <v>0</v>
      </c>
      <c r="R3" s="171" t="s">
        <v>91</v>
      </c>
      <c r="S3" s="172"/>
      <c r="T3" s="172"/>
      <c r="U3" s="172"/>
      <c r="V3" s="173"/>
      <c r="W3" s="39" t="s">
        <v>18</v>
      </c>
      <c r="X3" s="39" t="s">
        <v>18</v>
      </c>
      <c r="Y3" s="39" t="s">
        <v>18</v>
      </c>
      <c r="Z3" s="42" t="s">
        <v>18</v>
      </c>
    </row>
    <row r="4" spans="1:26" s="42" customFormat="1" ht="26.25" customHeight="1">
      <c r="A4" s="28">
        <v>6.25E-2</v>
      </c>
      <c r="B4" s="129" t="s">
        <v>82</v>
      </c>
      <c r="C4" s="30">
        <v>3946</v>
      </c>
      <c r="D4" s="31">
        <v>3953</v>
      </c>
      <c r="E4" s="32">
        <f t="shared" ref="E4:E6" si="3">IF(ISBLANK(D4),0,(D4-C4+1))</f>
        <v>8</v>
      </c>
      <c r="F4" s="33">
        <v>1</v>
      </c>
      <c r="G4" s="33">
        <v>0</v>
      </c>
      <c r="H4" s="34">
        <f t="shared" ref="H4:H6" si="4">E4-G4-F4</f>
        <v>7</v>
      </c>
      <c r="I4" s="133">
        <f>7+0</f>
        <v>7</v>
      </c>
      <c r="J4" s="36">
        <f t="shared" ref="J4:J6" si="5">IF(ISBLANK(I4),-90,(-((I4)-SUM(L4:Q4,K4))))</f>
        <v>0</v>
      </c>
      <c r="K4" s="134">
        <v>0</v>
      </c>
      <c r="L4" s="139">
        <v>7</v>
      </c>
      <c r="M4" s="39">
        <v>0</v>
      </c>
      <c r="N4" s="96">
        <v>0</v>
      </c>
      <c r="O4" s="112">
        <v>0</v>
      </c>
      <c r="P4" s="38">
        <v>0</v>
      </c>
      <c r="Q4" s="40">
        <v>0</v>
      </c>
      <c r="R4" s="162" t="s">
        <v>9</v>
      </c>
      <c r="S4" s="163"/>
      <c r="T4" s="163"/>
      <c r="U4" s="163"/>
      <c r="V4" s="164"/>
      <c r="W4" s="39" t="s">
        <v>18</v>
      </c>
      <c r="X4" s="136">
        <v>0</v>
      </c>
      <c r="Y4" s="136">
        <v>0</v>
      </c>
      <c r="Z4" s="42">
        <f t="shared" ref="Z4:Z6" si="6">X4+Y4</f>
        <v>0</v>
      </c>
    </row>
    <row r="5" spans="1:26" s="42" customFormat="1" ht="26.25" customHeight="1">
      <c r="A5" s="28">
        <v>8.3333333333333398E-2</v>
      </c>
      <c r="B5" s="129" t="s">
        <v>85</v>
      </c>
      <c r="C5" s="30">
        <v>3954</v>
      </c>
      <c r="D5" s="31">
        <v>3963</v>
      </c>
      <c r="E5" s="32">
        <f t="shared" si="3"/>
        <v>10</v>
      </c>
      <c r="F5" s="33">
        <v>0</v>
      </c>
      <c r="G5" s="33">
        <v>1</v>
      </c>
      <c r="H5" s="34">
        <f t="shared" si="4"/>
        <v>9</v>
      </c>
      <c r="I5" s="133">
        <f>9+1</f>
        <v>10</v>
      </c>
      <c r="J5" s="36">
        <f t="shared" si="5"/>
        <v>0</v>
      </c>
      <c r="K5" s="134">
        <v>3</v>
      </c>
      <c r="L5" s="139">
        <v>6</v>
      </c>
      <c r="M5" s="39">
        <v>0</v>
      </c>
      <c r="N5" s="96">
        <v>0</v>
      </c>
      <c r="O5" s="112">
        <v>1</v>
      </c>
      <c r="P5" s="38">
        <v>0</v>
      </c>
      <c r="Q5" s="40">
        <v>0</v>
      </c>
      <c r="R5" s="162" t="s">
        <v>95</v>
      </c>
      <c r="S5" s="163"/>
      <c r="T5" s="163"/>
      <c r="U5" s="163"/>
      <c r="V5" s="164"/>
      <c r="W5" s="39" t="s">
        <v>18</v>
      </c>
      <c r="X5" s="39">
        <f>3+2</f>
        <v>5</v>
      </c>
      <c r="Y5" s="39">
        <f>5+0</f>
        <v>5</v>
      </c>
      <c r="Z5" s="42">
        <f t="shared" si="6"/>
        <v>10</v>
      </c>
    </row>
    <row r="6" spans="1:26" s="42" customFormat="1" ht="26.25" customHeight="1">
      <c r="A6" s="28">
        <v>0.104166666666667</v>
      </c>
      <c r="B6" s="129" t="s">
        <v>84</v>
      </c>
      <c r="C6" s="30">
        <v>3964</v>
      </c>
      <c r="D6" s="31">
        <v>3975</v>
      </c>
      <c r="E6" s="32">
        <f t="shared" si="3"/>
        <v>12</v>
      </c>
      <c r="F6" s="33">
        <v>0</v>
      </c>
      <c r="G6" s="33">
        <v>1</v>
      </c>
      <c r="H6" s="34">
        <f t="shared" si="4"/>
        <v>11</v>
      </c>
      <c r="I6" s="133">
        <f>11+1</f>
        <v>12</v>
      </c>
      <c r="J6" s="36">
        <f t="shared" si="5"/>
        <v>0</v>
      </c>
      <c r="K6" s="134">
        <v>4</v>
      </c>
      <c r="L6" s="139">
        <v>7</v>
      </c>
      <c r="M6" s="39">
        <v>0</v>
      </c>
      <c r="N6" s="96">
        <v>0</v>
      </c>
      <c r="O6" s="112">
        <v>1</v>
      </c>
      <c r="P6" s="38">
        <v>0</v>
      </c>
      <c r="Q6" s="40">
        <v>0</v>
      </c>
      <c r="R6" s="162" t="s">
        <v>96</v>
      </c>
      <c r="S6" s="163"/>
      <c r="T6" s="163"/>
      <c r="U6" s="163"/>
      <c r="V6" s="164"/>
      <c r="W6" s="39" t="s">
        <v>18</v>
      </c>
      <c r="X6" s="39">
        <f>4+1</f>
        <v>5</v>
      </c>
      <c r="Y6" s="39">
        <f>2+0</f>
        <v>2</v>
      </c>
      <c r="Z6" s="42">
        <f t="shared" si="6"/>
        <v>7</v>
      </c>
    </row>
    <row r="7" spans="1:26" s="42" customFormat="1" ht="26.25" hidden="1" customHeight="1">
      <c r="A7" s="28"/>
      <c r="B7" s="29"/>
      <c r="C7" s="30"/>
      <c r="D7" s="31"/>
      <c r="E7" s="32">
        <f t="shared" ref="E7:E57" si="7">IF(ISBLANK(D7),0,(D7-C7+1))</f>
        <v>0</v>
      </c>
      <c r="F7" s="33"/>
      <c r="G7" s="33"/>
      <c r="H7" s="34">
        <f t="shared" ref="H7:H34" si="8">E7-G7-F7</f>
        <v>0</v>
      </c>
      <c r="I7" s="35"/>
      <c r="J7" s="36">
        <f t="shared" ref="J7" si="9">IF(ISBLANK(I7),-90,(I7-SUM(L7:Q7,K7)))</f>
        <v>-90</v>
      </c>
      <c r="K7" s="37"/>
      <c r="L7" s="38"/>
      <c r="M7" s="39"/>
      <c r="N7" s="96"/>
      <c r="O7" s="112"/>
      <c r="P7" s="38"/>
      <c r="Q7" s="40"/>
      <c r="R7" s="177"/>
      <c r="S7" s="178"/>
      <c r="T7" s="178"/>
      <c r="U7" s="178"/>
      <c r="V7" s="179"/>
      <c r="W7" s="41" t="s">
        <v>18</v>
      </c>
      <c r="X7" s="41"/>
      <c r="Y7" s="41"/>
    </row>
    <row r="8" spans="1:26" s="42" customFormat="1" ht="26.25" hidden="1" customHeight="1">
      <c r="A8" s="28"/>
      <c r="B8" s="29"/>
      <c r="C8" s="30"/>
      <c r="D8" s="31"/>
      <c r="E8" s="32">
        <f t="shared" si="7"/>
        <v>0</v>
      </c>
      <c r="F8" s="33"/>
      <c r="G8" s="33"/>
      <c r="H8" s="34">
        <f t="shared" ref="H8:H9" si="10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74"/>
      <c r="S8" s="175"/>
      <c r="T8" s="175"/>
      <c r="U8" s="175"/>
      <c r="V8" s="176"/>
      <c r="W8" s="41" t="s">
        <v>18</v>
      </c>
      <c r="X8" s="41"/>
      <c r="Y8" s="41"/>
    </row>
    <row r="9" spans="1:26" s="42" customFormat="1" ht="26.25" hidden="1" customHeight="1">
      <c r="A9" s="28"/>
      <c r="B9" s="29"/>
      <c r="C9" s="30"/>
      <c r="D9" s="31"/>
      <c r="E9" s="32">
        <f t="shared" si="7"/>
        <v>0</v>
      </c>
      <c r="F9" s="33"/>
      <c r="G9" s="33"/>
      <c r="H9" s="34">
        <f t="shared" si="10"/>
        <v>0</v>
      </c>
      <c r="I9" s="35"/>
      <c r="J9" s="36">
        <f t="shared" ref="J9:J32" si="11">IF(ISBLANK(I9),-90,(I9-SUM(L9:Q9,K9)))</f>
        <v>-90</v>
      </c>
      <c r="K9" s="37"/>
      <c r="L9" s="38"/>
      <c r="M9" s="39"/>
      <c r="N9" s="96"/>
      <c r="O9" s="112"/>
      <c r="P9" s="38"/>
      <c r="Q9" s="40"/>
      <c r="R9" s="174"/>
      <c r="S9" s="175"/>
      <c r="T9" s="175"/>
      <c r="U9" s="175"/>
      <c r="V9" s="176"/>
      <c r="W9" s="41" t="s">
        <v>18</v>
      </c>
      <c r="X9" s="41"/>
      <c r="Y9" s="41"/>
    </row>
    <row r="10" spans="1:26" s="42" customFormat="1" ht="26.25" hidden="1" customHeight="1">
      <c r="A10" s="28"/>
      <c r="B10" s="29"/>
      <c r="C10" s="30"/>
      <c r="D10" s="31"/>
      <c r="E10" s="32">
        <f t="shared" si="7"/>
        <v>0</v>
      </c>
      <c r="F10" s="33"/>
      <c r="G10" s="33"/>
      <c r="H10" s="34">
        <f>E10-G10-F10</f>
        <v>0</v>
      </c>
      <c r="I10" s="35"/>
      <c r="J10" s="36">
        <f t="shared" si="11"/>
        <v>-90</v>
      </c>
      <c r="K10" s="37"/>
      <c r="L10" s="38"/>
      <c r="M10" s="39"/>
      <c r="N10" s="96"/>
      <c r="O10" s="112"/>
      <c r="P10" s="38"/>
      <c r="Q10" s="40"/>
      <c r="R10" s="174"/>
      <c r="S10" s="175"/>
      <c r="T10" s="175"/>
      <c r="U10" s="175"/>
      <c r="V10" s="176"/>
      <c r="W10" s="41" t="s">
        <v>18</v>
      </c>
      <c r="X10" s="41"/>
      <c r="Y10" s="41"/>
    </row>
    <row r="11" spans="1:26" s="42" customFormat="1" ht="26.25" hidden="1" customHeight="1">
      <c r="A11" s="28"/>
      <c r="B11" s="29"/>
      <c r="C11" s="30"/>
      <c r="D11" s="31"/>
      <c r="E11" s="32">
        <f t="shared" si="7"/>
        <v>0</v>
      </c>
      <c r="F11" s="33"/>
      <c r="G11" s="33"/>
      <c r="H11" s="34">
        <f t="shared" ref="H11:H17" si="12">E11-G11-F11</f>
        <v>0</v>
      </c>
      <c r="I11" s="35"/>
      <c r="J11" s="36">
        <f t="shared" si="11"/>
        <v>-90</v>
      </c>
      <c r="K11" s="37"/>
      <c r="L11" s="38"/>
      <c r="M11" s="39"/>
      <c r="N11" s="96"/>
      <c r="O11" s="112"/>
      <c r="P11" s="38"/>
      <c r="Q11" s="40"/>
      <c r="R11" s="174"/>
      <c r="S11" s="175"/>
      <c r="T11" s="175"/>
      <c r="U11" s="175"/>
      <c r="V11" s="176"/>
      <c r="W11" s="41" t="s">
        <v>18</v>
      </c>
      <c r="X11" s="41"/>
      <c r="Y11" s="41"/>
    </row>
    <row r="12" spans="1:26" s="42" customFormat="1" ht="26.25" hidden="1" customHeight="1">
      <c r="A12" s="28"/>
      <c r="B12" s="29"/>
      <c r="C12" s="30"/>
      <c r="D12" s="31"/>
      <c r="E12" s="32">
        <f t="shared" si="7"/>
        <v>0</v>
      </c>
      <c r="F12" s="33"/>
      <c r="G12" s="33"/>
      <c r="H12" s="34">
        <f t="shared" si="12"/>
        <v>0</v>
      </c>
      <c r="I12" s="35"/>
      <c r="J12" s="36">
        <f t="shared" si="11"/>
        <v>-90</v>
      </c>
      <c r="K12" s="37"/>
      <c r="L12" s="38"/>
      <c r="M12" s="39"/>
      <c r="N12" s="96"/>
      <c r="O12" s="112"/>
      <c r="P12" s="38"/>
      <c r="Q12" s="40"/>
      <c r="R12" s="174"/>
      <c r="S12" s="175"/>
      <c r="T12" s="175"/>
      <c r="U12" s="175"/>
      <c r="V12" s="176"/>
      <c r="W12" s="41" t="s">
        <v>18</v>
      </c>
      <c r="X12" s="41"/>
      <c r="Y12" s="41"/>
    </row>
    <row r="13" spans="1:26" s="42" customFormat="1" ht="26.25" hidden="1" customHeight="1">
      <c r="A13" s="28"/>
      <c r="B13" s="29"/>
      <c r="C13" s="30"/>
      <c r="D13" s="31"/>
      <c r="E13" s="32">
        <f t="shared" si="7"/>
        <v>0</v>
      </c>
      <c r="F13" s="33"/>
      <c r="G13" s="33"/>
      <c r="H13" s="34">
        <f t="shared" si="12"/>
        <v>0</v>
      </c>
      <c r="I13" s="35"/>
      <c r="J13" s="36">
        <f t="shared" si="11"/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41" t="s">
        <v>18</v>
      </c>
      <c r="X13" s="41"/>
      <c r="Y13" s="41"/>
    </row>
    <row r="14" spans="1:26" s="42" customFormat="1" ht="26.25" hidden="1" customHeight="1">
      <c r="A14" s="28"/>
      <c r="B14" s="29"/>
      <c r="C14" s="30"/>
      <c r="D14" s="31"/>
      <c r="E14" s="32">
        <f t="shared" si="7"/>
        <v>0</v>
      </c>
      <c r="F14" s="33"/>
      <c r="G14" s="33"/>
      <c r="H14" s="34">
        <f t="shared" si="12"/>
        <v>0</v>
      </c>
      <c r="I14" s="35"/>
      <c r="J14" s="36">
        <f t="shared" si="11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41" t="s">
        <v>18</v>
      </c>
      <c r="X14" s="41"/>
      <c r="Y14" s="41"/>
    </row>
    <row r="15" spans="1:26" s="42" customFormat="1" ht="26.25" hidden="1" customHeight="1">
      <c r="A15" s="28"/>
      <c r="B15" s="29"/>
      <c r="C15" s="30"/>
      <c r="D15" s="31"/>
      <c r="E15" s="32">
        <f t="shared" si="7"/>
        <v>0</v>
      </c>
      <c r="F15" s="33"/>
      <c r="G15" s="33"/>
      <c r="H15" s="34">
        <f t="shared" si="12"/>
        <v>0</v>
      </c>
      <c r="I15" s="35"/>
      <c r="J15" s="36">
        <f t="shared" si="11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41" t="s">
        <v>18</v>
      </c>
      <c r="X15" s="41"/>
      <c r="Y15" s="41"/>
    </row>
    <row r="16" spans="1:26" s="42" customFormat="1" ht="26.25" hidden="1" customHeight="1">
      <c r="A16" s="28"/>
      <c r="B16" s="29"/>
      <c r="C16" s="30"/>
      <c r="D16" s="31"/>
      <c r="E16" s="32">
        <f t="shared" si="7"/>
        <v>0</v>
      </c>
      <c r="F16" s="33"/>
      <c r="G16" s="33"/>
      <c r="H16" s="34">
        <f t="shared" si="12"/>
        <v>0</v>
      </c>
      <c r="I16" s="35"/>
      <c r="J16" s="36">
        <f t="shared" si="11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41" t="s">
        <v>18</v>
      </c>
      <c r="X16" s="41"/>
      <c r="Y16" s="41"/>
    </row>
    <row r="17" spans="1:25" s="42" customFormat="1" ht="26.25" hidden="1" customHeight="1">
      <c r="A17" s="28"/>
      <c r="B17" s="29"/>
      <c r="C17" s="30"/>
      <c r="D17" s="31"/>
      <c r="E17" s="32">
        <f t="shared" si="7"/>
        <v>0</v>
      </c>
      <c r="F17" s="33"/>
      <c r="G17" s="33"/>
      <c r="H17" s="34">
        <f t="shared" si="12"/>
        <v>0</v>
      </c>
      <c r="I17" s="35"/>
      <c r="J17" s="36">
        <f t="shared" si="11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41" t="s">
        <v>18</v>
      </c>
      <c r="X17" s="41"/>
      <c r="Y17" s="41"/>
    </row>
    <row r="18" spans="1:25" s="42" customFormat="1" ht="26.25" hidden="1" customHeight="1">
      <c r="A18" s="28"/>
      <c r="B18" s="29"/>
      <c r="C18" s="30"/>
      <c r="D18" s="31"/>
      <c r="E18" s="32">
        <f t="shared" si="7"/>
        <v>0</v>
      </c>
      <c r="F18" s="33"/>
      <c r="G18" s="33"/>
      <c r="H18" s="34">
        <f>E18-G18-F18</f>
        <v>0</v>
      </c>
      <c r="I18" s="35"/>
      <c r="J18" s="36">
        <f t="shared" si="11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41" t="s">
        <v>18</v>
      </c>
      <c r="X18" s="41"/>
      <c r="Y18" s="41"/>
    </row>
    <row r="19" spans="1:25" s="42" customFormat="1" ht="26.25" hidden="1" customHeight="1">
      <c r="A19" s="28"/>
      <c r="B19" s="29"/>
      <c r="C19" s="30"/>
      <c r="D19" s="31"/>
      <c r="E19" s="32">
        <f t="shared" si="7"/>
        <v>0</v>
      </c>
      <c r="F19" s="33"/>
      <c r="G19" s="33"/>
      <c r="H19" s="34">
        <f t="shared" ref="H19:H24" si="13">E19-G19-F19</f>
        <v>0</v>
      </c>
      <c r="I19" s="35"/>
      <c r="J19" s="36">
        <f t="shared" si="11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41" t="s">
        <v>18</v>
      </c>
      <c r="X19" s="41"/>
      <c r="Y19" s="41"/>
    </row>
    <row r="20" spans="1:25" s="42" customFormat="1" ht="26.25" hidden="1" customHeight="1">
      <c r="A20" s="28"/>
      <c r="B20" s="29"/>
      <c r="C20" s="30"/>
      <c r="D20" s="31"/>
      <c r="E20" s="32">
        <f t="shared" si="7"/>
        <v>0</v>
      </c>
      <c r="F20" s="33"/>
      <c r="G20" s="33"/>
      <c r="H20" s="34">
        <f t="shared" si="13"/>
        <v>0</v>
      </c>
      <c r="I20" s="35"/>
      <c r="J20" s="36">
        <f t="shared" si="11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41" t="s">
        <v>18</v>
      </c>
      <c r="X20" s="41"/>
      <c r="Y20" s="41"/>
    </row>
    <row r="21" spans="1:25" s="42" customFormat="1" ht="26.25" hidden="1" customHeight="1">
      <c r="A21" s="28"/>
      <c r="B21" s="29"/>
      <c r="C21" s="30"/>
      <c r="D21" s="31"/>
      <c r="E21" s="32">
        <f t="shared" si="7"/>
        <v>0</v>
      </c>
      <c r="F21" s="33"/>
      <c r="G21" s="33"/>
      <c r="H21" s="34">
        <f t="shared" si="13"/>
        <v>0</v>
      </c>
      <c r="I21" s="35"/>
      <c r="J21" s="36">
        <f t="shared" si="11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41" t="s">
        <v>18</v>
      </c>
      <c r="X21" s="41"/>
      <c r="Y21" s="41"/>
    </row>
    <row r="22" spans="1:25" s="42" customFormat="1" ht="26.25" hidden="1" customHeight="1">
      <c r="A22" s="28"/>
      <c r="B22" s="29"/>
      <c r="C22" s="30"/>
      <c r="D22" s="31"/>
      <c r="E22" s="32">
        <f t="shared" si="7"/>
        <v>0</v>
      </c>
      <c r="F22" s="33"/>
      <c r="G22" s="33"/>
      <c r="H22" s="34">
        <f t="shared" si="13"/>
        <v>0</v>
      </c>
      <c r="I22" s="35"/>
      <c r="J22" s="36">
        <f t="shared" si="11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41" t="s">
        <v>18</v>
      </c>
      <c r="X22" s="41"/>
      <c r="Y22" s="41"/>
    </row>
    <row r="23" spans="1:25" s="42" customFormat="1" ht="26.25" hidden="1" customHeight="1">
      <c r="A23" s="28"/>
      <c r="B23" s="29"/>
      <c r="C23" s="30"/>
      <c r="D23" s="31"/>
      <c r="E23" s="32">
        <f t="shared" si="7"/>
        <v>0</v>
      </c>
      <c r="F23" s="33"/>
      <c r="G23" s="33"/>
      <c r="H23" s="34">
        <f t="shared" si="13"/>
        <v>0</v>
      </c>
      <c r="I23" s="35"/>
      <c r="J23" s="36">
        <f t="shared" si="11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41" t="s">
        <v>18</v>
      </c>
      <c r="X23" s="41"/>
      <c r="Y23" s="41"/>
    </row>
    <row r="24" spans="1:25" s="42" customFormat="1" ht="26.25" hidden="1" customHeight="1">
      <c r="A24" s="28"/>
      <c r="B24" s="29"/>
      <c r="C24" s="30"/>
      <c r="D24" s="31"/>
      <c r="E24" s="32">
        <f t="shared" si="7"/>
        <v>0</v>
      </c>
      <c r="F24" s="33"/>
      <c r="G24" s="33"/>
      <c r="H24" s="34">
        <f t="shared" si="13"/>
        <v>0</v>
      </c>
      <c r="I24" s="35"/>
      <c r="J24" s="36">
        <f t="shared" si="11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41" t="s">
        <v>18</v>
      </c>
      <c r="X24" s="41"/>
      <c r="Y24" s="41"/>
    </row>
    <row r="25" spans="1:25" s="42" customFormat="1" ht="26.25" hidden="1" customHeight="1">
      <c r="A25" s="28"/>
      <c r="B25" s="29"/>
      <c r="C25" s="30"/>
      <c r="D25" s="31"/>
      <c r="E25" s="32">
        <f t="shared" si="7"/>
        <v>0</v>
      </c>
      <c r="F25" s="33"/>
      <c r="G25" s="33"/>
      <c r="H25" s="34">
        <f>E25-G25-F25</f>
        <v>0</v>
      </c>
      <c r="I25" s="35"/>
      <c r="J25" s="36">
        <f t="shared" si="11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41" t="s">
        <v>18</v>
      </c>
      <c r="X25" s="41"/>
      <c r="Y25" s="41"/>
    </row>
    <row r="26" spans="1:25" s="42" customFormat="1" ht="26.25" hidden="1" customHeight="1">
      <c r="A26" s="28"/>
      <c r="B26" s="29"/>
      <c r="C26" s="30"/>
      <c r="D26" s="31"/>
      <c r="E26" s="32">
        <f t="shared" si="7"/>
        <v>0</v>
      </c>
      <c r="F26" s="33"/>
      <c r="G26" s="33"/>
      <c r="H26" s="34">
        <f t="shared" ref="H26:H32" si="14">E26-G26-F26</f>
        <v>0</v>
      </c>
      <c r="I26" s="35"/>
      <c r="J26" s="36">
        <f t="shared" si="11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41" t="s">
        <v>18</v>
      </c>
      <c r="X26" s="41"/>
      <c r="Y26" s="41"/>
    </row>
    <row r="27" spans="1:25" s="42" customFormat="1" ht="26.25" hidden="1" customHeight="1">
      <c r="A27" s="28"/>
      <c r="B27" s="29"/>
      <c r="C27" s="30"/>
      <c r="D27" s="31"/>
      <c r="E27" s="32">
        <f t="shared" si="7"/>
        <v>0</v>
      </c>
      <c r="F27" s="33"/>
      <c r="G27" s="33"/>
      <c r="H27" s="34">
        <f t="shared" si="14"/>
        <v>0</v>
      </c>
      <c r="I27" s="35"/>
      <c r="J27" s="36">
        <f t="shared" si="11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41" t="s">
        <v>18</v>
      </c>
      <c r="X27" s="41"/>
      <c r="Y27" s="41"/>
    </row>
    <row r="28" spans="1:25" s="42" customFormat="1" ht="26.25" hidden="1" customHeight="1">
      <c r="A28" s="28"/>
      <c r="B28" s="29"/>
      <c r="C28" s="30"/>
      <c r="D28" s="31"/>
      <c r="E28" s="32">
        <f t="shared" si="7"/>
        <v>0</v>
      </c>
      <c r="F28" s="33"/>
      <c r="G28" s="33"/>
      <c r="H28" s="34">
        <f t="shared" si="14"/>
        <v>0</v>
      </c>
      <c r="I28" s="35"/>
      <c r="J28" s="36">
        <f t="shared" si="11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41" t="s">
        <v>18</v>
      </c>
      <c r="X28" s="41"/>
      <c r="Y28" s="41"/>
    </row>
    <row r="29" spans="1:25" s="42" customFormat="1" ht="26.25" hidden="1" customHeight="1">
      <c r="A29" s="28"/>
      <c r="B29" s="29"/>
      <c r="C29" s="30"/>
      <c r="D29" s="31"/>
      <c r="E29" s="32">
        <f t="shared" si="7"/>
        <v>0</v>
      </c>
      <c r="F29" s="33"/>
      <c r="G29" s="33"/>
      <c r="H29" s="34">
        <f t="shared" si="14"/>
        <v>0</v>
      </c>
      <c r="I29" s="35"/>
      <c r="J29" s="36">
        <f t="shared" si="11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41" t="s">
        <v>18</v>
      </c>
      <c r="X29" s="41"/>
      <c r="Y29" s="41"/>
    </row>
    <row r="30" spans="1:25" s="42" customFormat="1" ht="26.25" hidden="1" customHeight="1">
      <c r="A30" s="28"/>
      <c r="B30" s="29"/>
      <c r="C30" s="30"/>
      <c r="D30" s="31"/>
      <c r="E30" s="32">
        <f t="shared" si="7"/>
        <v>0</v>
      </c>
      <c r="F30" s="33"/>
      <c r="G30" s="33"/>
      <c r="H30" s="34">
        <f t="shared" si="14"/>
        <v>0</v>
      </c>
      <c r="I30" s="35"/>
      <c r="J30" s="36">
        <f t="shared" si="11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41" t="s">
        <v>18</v>
      </c>
      <c r="X30" s="41"/>
      <c r="Y30" s="41"/>
    </row>
    <row r="31" spans="1:25" s="42" customFormat="1" ht="26.25" hidden="1" customHeight="1">
      <c r="A31" s="28"/>
      <c r="B31" s="29"/>
      <c r="C31" s="30"/>
      <c r="D31" s="31"/>
      <c r="E31" s="32">
        <f t="shared" si="7"/>
        <v>0</v>
      </c>
      <c r="F31" s="33"/>
      <c r="G31" s="33"/>
      <c r="H31" s="34">
        <f t="shared" si="14"/>
        <v>0</v>
      </c>
      <c r="I31" s="35"/>
      <c r="J31" s="36">
        <f t="shared" si="11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41" t="s">
        <v>18</v>
      </c>
      <c r="X31" s="41"/>
      <c r="Y31" s="41"/>
    </row>
    <row r="32" spans="1:25" s="42" customFormat="1" ht="26.25" hidden="1" customHeight="1">
      <c r="A32" s="28"/>
      <c r="B32" s="29"/>
      <c r="C32" s="30"/>
      <c r="D32" s="31"/>
      <c r="E32" s="32">
        <f t="shared" si="7"/>
        <v>0</v>
      </c>
      <c r="F32" s="33"/>
      <c r="G32" s="33"/>
      <c r="H32" s="34">
        <f t="shared" si="14"/>
        <v>0</v>
      </c>
      <c r="I32" s="35"/>
      <c r="J32" s="36">
        <f t="shared" si="11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41" t="s">
        <v>18</v>
      </c>
      <c r="X32" s="41"/>
      <c r="Y32" s="41"/>
    </row>
    <row r="33" spans="1:25" s="42" customFormat="1" ht="26.25" hidden="1" customHeight="1">
      <c r="A33" s="28"/>
      <c r="B33" s="29"/>
      <c r="C33" s="30"/>
      <c r="D33" s="31"/>
      <c r="E33" s="32">
        <f t="shared" si="7"/>
        <v>0</v>
      </c>
      <c r="F33" s="33"/>
      <c r="G33" s="33"/>
      <c r="H33" s="34">
        <f t="shared" si="8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41" t="s">
        <v>18</v>
      </c>
      <c r="X33" s="41"/>
      <c r="Y33" s="41"/>
    </row>
    <row r="34" spans="1:25" s="42" customFormat="1" ht="26.25" hidden="1" customHeight="1">
      <c r="A34" s="28"/>
      <c r="B34" s="29"/>
      <c r="C34" s="30"/>
      <c r="D34" s="31"/>
      <c r="E34" s="32">
        <f t="shared" si="7"/>
        <v>0</v>
      </c>
      <c r="F34" s="33"/>
      <c r="G34" s="33"/>
      <c r="H34" s="34">
        <f t="shared" si="8"/>
        <v>0</v>
      </c>
      <c r="I34" s="35"/>
      <c r="J34" s="36">
        <f t="shared" ref="J34:J58" si="15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41" t="s">
        <v>18</v>
      </c>
      <c r="X34" s="41"/>
      <c r="Y34" s="41"/>
    </row>
    <row r="35" spans="1:25" s="42" customFormat="1" ht="26.25" hidden="1" customHeight="1">
      <c r="A35" s="28"/>
      <c r="B35" s="29"/>
      <c r="C35" s="30"/>
      <c r="D35" s="31"/>
      <c r="E35" s="32">
        <f t="shared" si="7"/>
        <v>0</v>
      </c>
      <c r="F35" s="33"/>
      <c r="G35" s="33"/>
      <c r="H35" s="34">
        <f>E35-G35-F35</f>
        <v>0</v>
      </c>
      <c r="I35" s="35"/>
      <c r="J35" s="36">
        <f t="shared" si="15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41" t="s">
        <v>18</v>
      </c>
      <c r="X35" s="41"/>
      <c r="Y35" s="41"/>
    </row>
    <row r="36" spans="1:25" s="42" customFormat="1" ht="26.25" hidden="1" customHeight="1">
      <c r="A36" s="28"/>
      <c r="B36" s="29"/>
      <c r="C36" s="30"/>
      <c r="D36" s="31"/>
      <c r="E36" s="32">
        <f t="shared" si="7"/>
        <v>0</v>
      </c>
      <c r="F36" s="33"/>
      <c r="G36" s="33"/>
      <c r="H36" s="34">
        <f t="shared" ref="H36:H42" si="16">E36-G36-F36</f>
        <v>0</v>
      </c>
      <c r="I36" s="35"/>
      <c r="J36" s="36">
        <f t="shared" si="15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41" t="s">
        <v>18</v>
      </c>
      <c r="X36" s="41"/>
      <c r="Y36" s="41"/>
    </row>
    <row r="37" spans="1:25" s="42" customFormat="1" ht="26.25" hidden="1" customHeight="1">
      <c r="A37" s="28"/>
      <c r="B37" s="29"/>
      <c r="C37" s="30"/>
      <c r="D37" s="31"/>
      <c r="E37" s="32">
        <f t="shared" si="7"/>
        <v>0</v>
      </c>
      <c r="F37" s="33"/>
      <c r="G37" s="33"/>
      <c r="H37" s="34">
        <f t="shared" si="16"/>
        <v>0</v>
      </c>
      <c r="I37" s="35"/>
      <c r="J37" s="36">
        <f t="shared" si="15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41" t="s">
        <v>18</v>
      </c>
      <c r="X37" s="41"/>
      <c r="Y37" s="41"/>
    </row>
    <row r="38" spans="1:25" s="42" customFormat="1" ht="26.25" hidden="1" customHeight="1">
      <c r="A38" s="28"/>
      <c r="B38" s="29"/>
      <c r="C38" s="30"/>
      <c r="D38" s="31"/>
      <c r="E38" s="32">
        <f t="shared" si="7"/>
        <v>0</v>
      </c>
      <c r="F38" s="33"/>
      <c r="G38" s="33"/>
      <c r="H38" s="34">
        <f t="shared" si="16"/>
        <v>0</v>
      </c>
      <c r="I38" s="35"/>
      <c r="J38" s="36">
        <f t="shared" si="15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41" t="s">
        <v>18</v>
      </c>
      <c r="X38" s="41"/>
      <c r="Y38" s="41"/>
    </row>
    <row r="39" spans="1:25" s="42" customFormat="1" ht="26.25" hidden="1" customHeight="1">
      <c r="A39" s="28"/>
      <c r="B39" s="29"/>
      <c r="C39" s="30"/>
      <c r="D39" s="31"/>
      <c r="E39" s="32">
        <f t="shared" si="7"/>
        <v>0</v>
      </c>
      <c r="F39" s="33"/>
      <c r="G39" s="33"/>
      <c r="H39" s="34">
        <f t="shared" si="16"/>
        <v>0</v>
      </c>
      <c r="I39" s="35"/>
      <c r="J39" s="36">
        <f t="shared" si="15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41" t="s">
        <v>18</v>
      </c>
      <c r="X39" s="41"/>
      <c r="Y39" s="41"/>
    </row>
    <row r="40" spans="1:25" s="42" customFormat="1" ht="26.25" hidden="1" customHeight="1">
      <c r="A40" s="28"/>
      <c r="B40" s="29"/>
      <c r="C40" s="30"/>
      <c r="D40" s="31"/>
      <c r="E40" s="32">
        <f t="shared" si="7"/>
        <v>0</v>
      </c>
      <c r="F40" s="33"/>
      <c r="G40" s="33"/>
      <c r="H40" s="34">
        <f t="shared" si="16"/>
        <v>0</v>
      </c>
      <c r="I40" s="35"/>
      <c r="J40" s="36">
        <f t="shared" si="15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41" t="s">
        <v>18</v>
      </c>
      <c r="X40" s="41"/>
      <c r="Y40" s="41"/>
    </row>
    <row r="41" spans="1:25" s="42" customFormat="1" ht="26.25" hidden="1" customHeight="1">
      <c r="A41" s="28"/>
      <c r="B41" s="29"/>
      <c r="C41" s="30"/>
      <c r="D41" s="31"/>
      <c r="E41" s="32">
        <f t="shared" si="7"/>
        <v>0</v>
      </c>
      <c r="F41" s="33"/>
      <c r="G41" s="33"/>
      <c r="H41" s="34">
        <f t="shared" si="16"/>
        <v>0</v>
      </c>
      <c r="I41" s="35"/>
      <c r="J41" s="36">
        <f t="shared" si="15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41" t="s">
        <v>18</v>
      </c>
      <c r="X41" s="41"/>
      <c r="Y41" s="41"/>
    </row>
    <row r="42" spans="1:25" s="42" customFormat="1" ht="26.25" hidden="1" customHeight="1">
      <c r="A42" s="28"/>
      <c r="B42" s="29"/>
      <c r="C42" s="30"/>
      <c r="D42" s="31"/>
      <c r="E42" s="32">
        <f t="shared" si="7"/>
        <v>0</v>
      </c>
      <c r="F42" s="33"/>
      <c r="G42" s="33"/>
      <c r="H42" s="34">
        <f t="shared" si="16"/>
        <v>0</v>
      </c>
      <c r="I42" s="35"/>
      <c r="J42" s="36">
        <f t="shared" si="15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41" t="s">
        <v>18</v>
      </c>
      <c r="X42" s="41"/>
      <c r="Y42" s="41"/>
    </row>
    <row r="43" spans="1:25" s="42" customFormat="1" ht="26.25" hidden="1" customHeight="1">
      <c r="A43" s="28"/>
      <c r="B43" s="29"/>
      <c r="C43" s="30"/>
      <c r="D43" s="31"/>
      <c r="E43" s="32">
        <f t="shared" si="7"/>
        <v>0</v>
      </c>
      <c r="F43" s="33"/>
      <c r="G43" s="33"/>
      <c r="H43" s="34">
        <f>E43-G43-F43</f>
        <v>0</v>
      </c>
      <c r="I43" s="35"/>
      <c r="J43" s="36">
        <f t="shared" si="15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41" t="s">
        <v>18</v>
      </c>
      <c r="X43" s="41"/>
      <c r="Y43" s="41"/>
    </row>
    <row r="44" spans="1:25" s="42" customFormat="1" ht="26.25" hidden="1" customHeight="1">
      <c r="A44" s="28"/>
      <c r="B44" s="29"/>
      <c r="C44" s="30"/>
      <c r="D44" s="31"/>
      <c r="E44" s="32">
        <f t="shared" si="7"/>
        <v>0</v>
      </c>
      <c r="F44" s="33"/>
      <c r="G44" s="33"/>
      <c r="H44" s="34">
        <f t="shared" ref="H44:H49" si="17">E44-G44-F44</f>
        <v>0</v>
      </c>
      <c r="I44" s="35"/>
      <c r="J44" s="36">
        <f t="shared" si="15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41" t="s">
        <v>18</v>
      </c>
      <c r="X44" s="41"/>
      <c r="Y44" s="41"/>
    </row>
    <row r="45" spans="1:25" s="42" customFormat="1" ht="26.25" hidden="1" customHeight="1">
      <c r="A45" s="28"/>
      <c r="B45" s="29"/>
      <c r="C45" s="30"/>
      <c r="D45" s="31"/>
      <c r="E45" s="32">
        <f t="shared" si="7"/>
        <v>0</v>
      </c>
      <c r="F45" s="33"/>
      <c r="G45" s="33"/>
      <c r="H45" s="34">
        <f t="shared" si="17"/>
        <v>0</v>
      </c>
      <c r="I45" s="35"/>
      <c r="J45" s="36">
        <f t="shared" si="15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41" t="s">
        <v>18</v>
      </c>
      <c r="X45" s="41"/>
      <c r="Y45" s="41"/>
    </row>
    <row r="46" spans="1:25" s="42" customFormat="1" ht="26.25" hidden="1" customHeight="1">
      <c r="A46" s="28"/>
      <c r="B46" s="29"/>
      <c r="C46" s="30"/>
      <c r="D46" s="31"/>
      <c r="E46" s="32">
        <f t="shared" si="7"/>
        <v>0</v>
      </c>
      <c r="F46" s="33"/>
      <c r="G46" s="33"/>
      <c r="H46" s="34">
        <f t="shared" si="17"/>
        <v>0</v>
      </c>
      <c r="I46" s="35"/>
      <c r="J46" s="36">
        <f t="shared" si="15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41" t="s">
        <v>18</v>
      </c>
      <c r="X46" s="41"/>
      <c r="Y46" s="41"/>
    </row>
    <row r="47" spans="1:25" s="42" customFormat="1" ht="26.25" hidden="1" customHeight="1">
      <c r="A47" s="28"/>
      <c r="B47" s="29"/>
      <c r="C47" s="30"/>
      <c r="D47" s="31"/>
      <c r="E47" s="32">
        <f t="shared" si="7"/>
        <v>0</v>
      </c>
      <c r="F47" s="33"/>
      <c r="G47" s="33"/>
      <c r="H47" s="34">
        <f t="shared" si="17"/>
        <v>0</v>
      </c>
      <c r="I47" s="35"/>
      <c r="J47" s="36">
        <f t="shared" si="15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41" t="s">
        <v>18</v>
      </c>
      <c r="X47" s="41"/>
      <c r="Y47" s="41"/>
    </row>
    <row r="48" spans="1:25" s="42" customFormat="1" ht="26.25" hidden="1" customHeight="1">
      <c r="A48" s="28"/>
      <c r="B48" s="29"/>
      <c r="C48" s="30"/>
      <c r="D48" s="31"/>
      <c r="E48" s="32">
        <f t="shared" si="7"/>
        <v>0</v>
      </c>
      <c r="F48" s="33"/>
      <c r="G48" s="33"/>
      <c r="H48" s="34">
        <f t="shared" si="17"/>
        <v>0</v>
      </c>
      <c r="I48" s="35"/>
      <c r="J48" s="36">
        <f t="shared" si="15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41" t="s">
        <v>18</v>
      </c>
      <c r="X48" s="41"/>
      <c r="Y48" s="41"/>
    </row>
    <row r="49" spans="1:26" s="42" customFormat="1" ht="26.25" hidden="1" customHeight="1">
      <c r="A49" s="28"/>
      <c r="B49" s="29"/>
      <c r="C49" s="30"/>
      <c r="D49" s="31"/>
      <c r="E49" s="32">
        <f t="shared" si="7"/>
        <v>0</v>
      </c>
      <c r="F49" s="33"/>
      <c r="G49" s="33"/>
      <c r="H49" s="34">
        <f t="shared" si="17"/>
        <v>0</v>
      </c>
      <c r="I49" s="35"/>
      <c r="J49" s="36">
        <f t="shared" si="15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41" t="s">
        <v>18</v>
      </c>
      <c r="X49" s="41"/>
      <c r="Y49" s="41"/>
    </row>
    <row r="50" spans="1:26" s="42" customFormat="1" ht="26.25" hidden="1" customHeight="1">
      <c r="A50" s="28"/>
      <c r="B50" s="29"/>
      <c r="C50" s="30"/>
      <c r="D50" s="31"/>
      <c r="E50" s="32">
        <f t="shared" si="7"/>
        <v>0</v>
      </c>
      <c r="F50" s="33"/>
      <c r="G50" s="33"/>
      <c r="H50" s="34">
        <f>E50-G50-F50</f>
        <v>0</v>
      </c>
      <c r="I50" s="35"/>
      <c r="J50" s="36">
        <f t="shared" si="15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41" t="s">
        <v>18</v>
      </c>
      <c r="X50" s="41"/>
      <c r="Y50" s="41"/>
    </row>
    <row r="51" spans="1:26" s="42" customFormat="1" ht="26.25" hidden="1" customHeight="1">
      <c r="A51" s="28"/>
      <c r="B51" s="29"/>
      <c r="C51" s="30"/>
      <c r="D51" s="31"/>
      <c r="E51" s="32">
        <f t="shared" si="7"/>
        <v>0</v>
      </c>
      <c r="F51" s="33"/>
      <c r="G51" s="33"/>
      <c r="H51" s="34">
        <f t="shared" ref="H51:H57" si="18">E51-G51-F51</f>
        <v>0</v>
      </c>
      <c r="I51" s="35"/>
      <c r="J51" s="36">
        <f t="shared" si="15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41" t="s">
        <v>18</v>
      </c>
      <c r="X51" s="41"/>
      <c r="Y51" s="41"/>
    </row>
    <row r="52" spans="1:26" s="42" customFormat="1" ht="26.25" hidden="1" customHeight="1">
      <c r="A52" s="28"/>
      <c r="B52" s="29"/>
      <c r="C52" s="30"/>
      <c r="D52" s="31"/>
      <c r="E52" s="32">
        <f t="shared" si="7"/>
        <v>0</v>
      </c>
      <c r="F52" s="33"/>
      <c r="G52" s="33"/>
      <c r="H52" s="34">
        <f t="shared" si="18"/>
        <v>0</v>
      </c>
      <c r="I52" s="35"/>
      <c r="J52" s="36">
        <f t="shared" si="15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41" t="s">
        <v>18</v>
      </c>
      <c r="X52" s="41"/>
      <c r="Y52" s="41"/>
    </row>
    <row r="53" spans="1:26" s="42" customFormat="1" ht="26.25" hidden="1" customHeight="1">
      <c r="A53" s="28"/>
      <c r="B53" s="29"/>
      <c r="C53" s="30"/>
      <c r="D53" s="31"/>
      <c r="E53" s="32">
        <f t="shared" si="7"/>
        <v>0</v>
      </c>
      <c r="F53" s="33"/>
      <c r="G53" s="33"/>
      <c r="H53" s="34">
        <f t="shared" si="18"/>
        <v>0</v>
      </c>
      <c r="I53" s="35"/>
      <c r="J53" s="36">
        <f t="shared" si="15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41" t="s">
        <v>18</v>
      </c>
      <c r="X53" s="41"/>
      <c r="Y53" s="41"/>
    </row>
    <row r="54" spans="1:26" s="42" customFormat="1" ht="26.25" hidden="1" customHeight="1">
      <c r="A54" s="28"/>
      <c r="B54" s="29"/>
      <c r="C54" s="30"/>
      <c r="D54" s="31"/>
      <c r="E54" s="32">
        <f t="shared" si="7"/>
        <v>0</v>
      </c>
      <c r="F54" s="33"/>
      <c r="G54" s="33"/>
      <c r="H54" s="34">
        <f t="shared" si="18"/>
        <v>0</v>
      </c>
      <c r="I54" s="35"/>
      <c r="J54" s="36">
        <f t="shared" si="15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41" t="s">
        <v>18</v>
      </c>
      <c r="X54" s="41"/>
      <c r="Y54" s="41"/>
    </row>
    <row r="55" spans="1:26" s="42" customFormat="1" ht="26.25" hidden="1" customHeight="1">
      <c r="A55" s="28"/>
      <c r="B55" s="29"/>
      <c r="C55" s="30"/>
      <c r="D55" s="31"/>
      <c r="E55" s="32">
        <f t="shared" si="7"/>
        <v>0</v>
      </c>
      <c r="F55" s="33"/>
      <c r="G55" s="33"/>
      <c r="H55" s="34">
        <f t="shared" si="18"/>
        <v>0</v>
      </c>
      <c r="I55" s="35"/>
      <c r="J55" s="36">
        <f t="shared" si="15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41" t="s">
        <v>18</v>
      </c>
      <c r="X55" s="41"/>
      <c r="Y55" s="41"/>
    </row>
    <row r="56" spans="1:26" s="42" customFormat="1" ht="26.25" hidden="1" customHeight="1">
      <c r="A56" s="28"/>
      <c r="B56" s="29"/>
      <c r="C56" s="30"/>
      <c r="D56" s="31"/>
      <c r="E56" s="32">
        <f t="shared" si="7"/>
        <v>0</v>
      </c>
      <c r="F56" s="33"/>
      <c r="G56" s="33"/>
      <c r="H56" s="34">
        <f t="shared" si="18"/>
        <v>0</v>
      </c>
      <c r="I56" s="35"/>
      <c r="J56" s="36">
        <f t="shared" si="15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41" t="s">
        <v>18</v>
      </c>
      <c r="X56" s="41"/>
      <c r="Y56" s="41"/>
    </row>
    <row r="57" spans="1:26" s="42" customFormat="1" ht="26.25" hidden="1" customHeight="1">
      <c r="A57" s="28"/>
      <c r="B57" s="29"/>
      <c r="C57" s="30"/>
      <c r="D57" s="31"/>
      <c r="E57" s="32">
        <f t="shared" si="7"/>
        <v>0</v>
      </c>
      <c r="F57" s="33"/>
      <c r="G57" s="33"/>
      <c r="H57" s="34">
        <f t="shared" si="18"/>
        <v>0</v>
      </c>
      <c r="I57" s="35"/>
      <c r="J57" s="36">
        <f t="shared" si="15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</row>
    <row r="60" spans="1:26" s="66" customFormat="1" ht="30.75" customHeight="1">
      <c r="B60" s="67"/>
      <c r="D60" s="68"/>
      <c r="E60" s="69">
        <f>SUM(E2:E59)</f>
        <v>44</v>
      </c>
      <c r="F60" s="70">
        <f>SUM(F2:F59)</f>
        <v>1</v>
      </c>
      <c r="G60" s="70">
        <f>SUM(G2:G59)</f>
        <v>3</v>
      </c>
      <c r="H60" s="71">
        <f>E60-F60-G60</f>
        <v>40</v>
      </c>
      <c r="I60" s="72">
        <f t="shared" ref="I60:Q60" si="19">SUM(I2:I59)</f>
        <v>43</v>
      </c>
      <c r="J60" s="73" t="e">
        <f t="shared" si="19"/>
        <v>#VALUE!</v>
      </c>
      <c r="K60" s="74">
        <f t="shared" si="19"/>
        <v>8</v>
      </c>
      <c r="L60" s="75">
        <f t="shared" si="19"/>
        <v>33</v>
      </c>
      <c r="M60" s="76">
        <f t="shared" si="19"/>
        <v>0</v>
      </c>
      <c r="N60" s="99">
        <f t="shared" si="19"/>
        <v>0</v>
      </c>
      <c r="O60" s="110">
        <f t="shared" si="19"/>
        <v>2</v>
      </c>
      <c r="P60" s="104">
        <f t="shared" si="19"/>
        <v>0</v>
      </c>
      <c r="Q60" s="76">
        <f t="shared" si="19"/>
        <v>0</v>
      </c>
      <c r="R60" s="77">
        <f>SUM(L60:Q60)</f>
        <v>35</v>
      </c>
      <c r="S60" s="189" t="s">
        <v>19</v>
      </c>
      <c r="T60" s="190"/>
      <c r="U60" s="190"/>
      <c r="V60" s="191"/>
      <c r="W60" s="78">
        <v>1</v>
      </c>
      <c r="X60" s="78"/>
      <c r="Y60" s="78">
        <f>SUM(Y2:Y59)</f>
        <v>7</v>
      </c>
      <c r="Z60" s="79">
        <f>SUM(X60:Y60)</f>
        <v>7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46</v>
      </c>
      <c r="J62" s="66"/>
      <c r="K62" s="91"/>
      <c r="M62" s="80">
        <f>L60+M60</f>
        <v>33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00B050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I12" sqref="I1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6" s="14" customFormat="1" ht="82.5">
      <c r="A1" s="125">
        <v>45355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6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6" s="42" customFormat="1" ht="26.25" customHeight="1">
      <c r="A3" s="28">
        <v>0.41666666666666669</v>
      </c>
      <c r="B3" s="129" t="s">
        <v>43</v>
      </c>
      <c r="C3" s="30">
        <v>3754</v>
      </c>
      <c r="D3" s="31">
        <v>3768</v>
      </c>
      <c r="E3" s="32">
        <f>IF(ISBLANK(D3),0,(D3-C3+1))</f>
        <v>15</v>
      </c>
      <c r="F3" s="33">
        <v>1</v>
      </c>
      <c r="G3" s="33">
        <v>1</v>
      </c>
      <c r="H3" s="34">
        <f>E3-G3-F3</f>
        <v>13</v>
      </c>
      <c r="I3" s="133">
        <f>13+1</f>
        <v>14</v>
      </c>
      <c r="J3" s="36">
        <f>IF(ISBLANK(I3),-90,(-((I3)-SUM(L3:Q3,K3))))</f>
        <v>1</v>
      </c>
      <c r="K3" s="134">
        <v>9</v>
      </c>
      <c r="L3" s="38">
        <v>0</v>
      </c>
      <c r="M3" s="39">
        <v>0</v>
      </c>
      <c r="N3" s="96">
        <v>4</v>
      </c>
      <c r="O3" s="112">
        <v>1</v>
      </c>
      <c r="P3" s="38">
        <v>0</v>
      </c>
      <c r="Q3" s="135">
        <v>1</v>
      </c>
      <c r="R3" s="195" t="s">
        <v>50</v>
      </c>
      <c r="S3" s="196"/>
      <c r="T3" s="196"/>
      <c r="U3" s="196"/>
      <c r="V3" s="197"/>
      <c r="W3" s="39" t="s">
        <v>18</v>
      </c>
      <c r="X3" s="136">
        <f>4+0</f>
        <v>4</v>
      </c>
      <c r="Y3" s="136">
        <f>4+0</f>
        <v>4</v>
      </c>
      <c r="Z3" s="137" t="s">
        <v>51</v>
      </c>
    </row>
    <row r="4" spans="1:26" s="42" customFormat="1" ht="26.25" customHeight="1">
      <c r="A4" s="130">
        <v>0.41666666666666669</v>
      </c>
      <c r="B4" s="131" t="s">
        <v>44</v>
      </c>
      <c r="C4" s="45" t="s">
        <v>18</v>
      </c>
      <c r="D4" s="46" t="s">
        <v>18</v>
      </c>
      <c r="E4" s="32" t="s">
        <v>18</v>
      </c>
      <c r="F4" s="47" t="s">
        <v>18</v>
      </c>
      <c r="G4" s="48" t="s">
        <v>18</v>
      </c>
      <c r="H4" s="34" t="s">
        <v>18</v>
      </c>
      <c r="I4" s="49" t="s">
        <v>18</v>
      </c>
      <c r="J4" s="36" t="e">
        <f t="shared" ref="J4" si="0">IF(ISBLANK(I4),-90,(I4-SUM(L4:Q4,K4)))</f>
        <v>#VALUE!</v>
      </c>
      <c r="K4" s="50" t="s">
        <v>18</v>
      </c>
      <c r="L4" s="51" t="s">
        <v>18</v>
      </c>
      <c r="M4" s="52" t="s">
        <v>18</v>
      </c>
      <c r="N4" s="97" t="s">
        <v>18</v>
      </c>
      <c r="O4" s="108" t="s">
        <v>18</v>
      </c>
      <c r="P4" s="51" t="s">
        <v>18</v>
      </c>
      <c r="Q4" s="53" t="s">
        <v>18</v>
      </c>
      <c r="R4" s="198" t="s">
        <v>52</v>
      </c>
      <c r="S4" s="199"/>
      <c r="T4" s="199"/>
      <c r="U4" s="199"/>
      <c r="V4" s="200"/>
      <c r="W4" s="48">
        <v>91</v>
      </c>
      <c r="X4" s="48" t="s">
        <v>18</v>
      </c>
      <c r="Y4" s="48" t="s">
        <v>18</v>
      </c>
    </row>
    <row r="5" spans="1:26" s="42" customFormat="1" ht="26.25" customHeight="1">
      <c r="A5" s="28">
        <v>0.45833333333333331</v>
      </c>
      <c r="B5" s="129" t="s">
        <v>45</v>
      </c>
      <c r="C5" s="30">
        <v>3769</v>
      </c>
      <c r="D5" s="31">
        <v>3783</v>
      </c>
      <c r="E5" s="32">
        <f t="shared" ref="E5:E57" si="1">IF(ISBLANK(D5),0,(D5-C5+1))</f>
        <v>15</v>
      </c>
      <c r="F5" s="33">
        <v>0</v>
      </c>
      <c r="G5" s="33">
        <v>1</v>
      </c>
      <c r="H5" s="34">
        <f t="shared" ref="H5:H9" si="2">E5-G5-F5</f>
        <v>14</v>
      </c>
      <c r="I5" s="133">
        <f>14+1</f>
        <v>15</v>
      </c>
      <c r="J5" s="36">
        <f>IF(ISBLANK(I5),-90,(-((I5)-SUM(L5:Q5,K5))))</f>
        <v>1</v>
      </c>
      <c r="K5" s="138">
        <v>12</v>
      </c>
      <c r="L5" s="38">
        <v>0</v>
      </c>
      <c r="M5" s="39">
        <v>0</v>
      </c>
      <c r="N5" s="96">
        <v>2</v>
      </c>
      <c r="O5" s="112">
        <v>1</v>
      </c>
      <c r="P5" s="139">
        <v>1</v>
      </c>
      <c r="Q5" s="40">
        <v>0</v>
      </c>
      <c r="R5" s="192" t="s">
        <v>53</v>
      </c>
      <c r="S5" s="193"/>
      <c r="T5" s="193"/>
      <c r="U5" s="193"/>
      <c r="V5" s="194"/>
      <c r="W5" s="39" t="s">
        <v>18</v>
      </c>
      <c r="X5" s="39">
        <v>10</v>
      </c>
      <c r="Y5" s="39">
        <v>2</v>
      </c>
      <c r="Z5" s="137" t="s">
        <v>54</v>
      </c>
    </row>
    <row r="6" spans="1:26" s="42" customFormat="1" ht="26.25" customHeight="1">
      <c r="A6" s="28">
        <v>0.5</v>
      </c>
      <c r="B6" s="129" t="s">
        <v>46</v>
      </c>
      <c r="C6" s="30">
        <v>3784</v>
      </c>
      <c r="D6" s="31">
        <v>3791</v>
      </c>
      <c r="E6" s="32">
        <f t="shared" si="1"/>
        <v>8</v>
      </c>
      <c r="F6" s="33">
        <v>0</v>
      </c>
      <c r="G6" s="33">
        <v>0</v>
      </c>
      <c r="H6" s="34">
        <f t="shared" si="2"/>
        <v>8</v>
      </c>
      <c r="I6" s="133">
        <f>8+0</f>
        <v>8</v>
      </c>
      <c r="J6" s="36">
        <f t="shared" ref="J6:J12" si="3">IF(ISBLANK(I6),-90,(-((I6)-SUM(L6:Q6,K6))))</f>
        <v>1</v>
      </c>
      <c r="K6" s="140">
        <v>7</v>
      </c>
      <c r="L6" s="38">
        <v>0</v>
      </c>
      <c r="M6" s="39">
        <v>1</v>
      </c>
      <c r="N6" s="96">
        <v>0</v>
      </c>
      <c r="O6" s="112">
        <v>0</v>
      </c>
      <c r="P6" s="38">
        <v>0</v>
      </c>
      <c r="Q6" s="135">
        <v>1</v>
      </c>
      <c r="R6" s="192"/>
      <c r="S6" s="193"/>
      <c r="T6" s="193"/>
      <c r="U6" s="193"/>
      <c r="V6" s="194"/>
      <c r="W6" s="39" t="s">
        <v>18</v>
      </c>
      <c r="X6" s="39">
        <f>1+1+1+(1+1)</f>
        <v>5</v>
      </c>
      <c r="Y6" s="39">
        <v>2</v>
      </c>
      <c r="Z6" s="137" t="s">
        <v>55</v>
      </c>
    </row>
    <row r="7" spans="1:26" s="42" customFormat="1" ht="26.25" customHeight="1">
      <c r="A7" s="28">
        <v>0.52083333333333337</v>
      </c>
      <c r="B7" s="129" t="s">
        <v>47</v>
      </c>
      <c r="C7" s="30">
        <v>3792</v>
      </c>
      <c r="D7" s="31">
        <v>3796</v>
      </c>
      <c r="E7" s="32">
        <f t="shared" si="1"/>
        <v>5</v>
      </c>
      <c r="F7" s="33">
        <v>1</v>
      </c>
      <c r="G7" s="33">
        <v>0</v>
      </c>
      <c r="H7" s="34">
        <f t="shared" si="2"/>
        <v>4</v>
      </c>
      <c r="I7" s="133">
        <f>4+0</f>
        <v>4</v>
      </c>
      <c r="J7" s="36">
        <f t="shared" si="3"/>
        <v>0</v>
      </c>
      <c r="K7" s="141">
        <v>1</v>
      </c>
      <c r="L7" s="38">
        <v>0</v>
      </c>
      <c r="M7" s="39">
        <v>0</v>
      </c>
      <c r="N7" s="96">
        <v>2</v>
      </c>
      <c r="O7" s="112">
        <v>1</v>
      </c>
      <c r="P7" s="38">
        <v>0</v>
      </c>
      <c r="Q7" s="40">
        <v>0</v>
      </c>
      <c r="R7" s="201" t="s">
        <v>56</v>
      </c>
      <c r="S7" s="202"/>
      <c r="T7" s="202"/>
      <c r="U7" s="202"/>
      <c r="V7" s="203"/>
      <c r="W7" s="39" t="s">
        <v>18</v>
      </c>
      <c r="X7" s="39">
        <v>1</v>
      </c>
      <c r="Y7" s="39">
        <v>0</v>
      </c>
    </row>
    <row r="8" spans="1:26" s="42" customFormat="1" ht="26.25" customHeight="1">
      <c r="A8" s="28">
        <v>4.1666666666666664E-2</v>
      </c>
      <c r="B8" s="129" t="s">
        <v>45</v>
      </c>
      <c r="C8" s="30">
        <v>3797</v>
      </c>
      <c r="D8" s="31">
        <v>3805</v>
      </c>
      <c r="E8" s="32">
        <f t="shared" si="1"/>
        <v>9</v>
      </c>
      <c r="F8" s="33">
        <v>0</v>
      </c>
      <c r="G8" s="33">
        <v>3</v>
      </c>
      <c r="H8" s="34">
        <f t="shared" si="2"/>
        <v>6</v>
      </c>
      <c r="I8" s="133">
        <f>6+3</f>
        <v>9</v>
      </c>
      <c r="J8" s="36">
        <f t="shared" si="3"/>
        <v>0</v>
      </c>
      <c r="K8" s="141">
        <v>3</v>
      </c>
      <c r="L8" s="38">
        <v>0</v>
      </c>
      <c r="M8" s="39">
        <v>0</v>
      </c>
      <c r="N8" s="96">
        <v>3</v>
      </c>
      <c r="O8" s="112">
        <v>3</v>
      </c>
      <c r="P8" s="38">
        <v>0</v>
      </c>
      <c r="Q8" s="40">
        <v>0</v>
      </c>
      <c r="R8" s="192"/>
      <c r="S8" s="193"/>
      <c r="T8" s="193"/>
      <c r="U8" s="193"/>
      <c r="V8" s="194"/>
      <c r="W8" s="39" t="s">
        <v>18</v>
      </c>
      <c r="X8" s="39">
        <v>2</v>
      </c>
      <c r="Y8" s="39">
        <v>1</v>
      </c>
    </row>
    <row r="9" spans="1:26" s="42" customFormat="1" ht="26.25" customHeight="1">
      <c r="A9" s="28">
        <v>8.3333333333333329E-2</v>
      </c>
      <c r="B9" s="129" t="s">
        <v>46</v>
      </c>
      <c r="C9" s="30">
        <v>3806</v>
      </c>
      <c r="D9" s="31">
        <v>3820</v>
      </c>
      <c r="E9" s="32">
        <f t="shared" si="1"/>
        <v>15</v>
      </c>
      <c r="F9" s="33">
        <v>3</v>
      </c>
      <c r="G9" s="33">
        <v>5</v>
      </c>
      <c r="H9" s="34">
        <f t="shared" si="2"/>
        <v>7</v>
      </c>
      <c r="I9" s="133">
        <f>7+5</f>
        <v>12</v>
      </c>
      <c r="J9" s="36">
        <f t="shared" si="3"/>
        <v>0</v>
      </c>
      <c r="K9" s="141">
        <v>3</v>
      </c>
      <c r="L9" s="38">
        <v>0</v>
      </c>
      <c r="M9" s="39">
        <v>0</v>
      </c>
      <c r="N9" s="96">
        <v>4</v>
      </c>
      <c r="O9" s="112">
        <v>5</v>
      </c>
      <c r="P9" s="38">
        <v>0</v>
      </c>
      <c r="Q9" s="40">
        <v>0</v>
      </c>
      <c r="R9" s="204" t="s">
        <v>57</v>
      </c>
      <c r="S9" s="205"/>
      <c r="T9" s="205"/>
      <c r="U9" s="205"/>
      <c r="V9" s="206"/>
      <c r="W9" s="39" t="s">
        <v>18</v>
      </c>
      <c r="X9" s="39">
        <f>2</f>
        <v>2</v>
      </c>
      <c r="Y9" s="39">
        <v>1</v>
      </c>
    </row>
    <row r="10" spans="1:26" s="42" customFormat="1" ht="26.25" customHeight="1">
      <c r="A10" s="28">
        <v>0.10416666666666667</v>
      </c>
      <c r="B10" s="129" t="s">
        <v>48</v>
      </c>
      <c r="C10" s="30">
        <v>3821</v>
      </c>
      <c r="D10" s="31">
        <v>3822</v>
      </c>
      <c r="E10" s="32">
        <f t="shared" si="1"/>
        <v>2</v>
      </c>
      <c r="F10" s="33">
        <v>0</v>
      </c>
      <c r="G10" s="33">
        <v>1</v>
      </c>
      <c r="H10" s="34">
        <f>E10-G10-F10</f>
        <v>1</v>
      </c>
      <c r="I10" s="133">
        <f>1+1</f>
        <v>2</v>
      </c>
      <c r="J10" s="36">
        <f t="shared" si="3"/>
        <v>0</v>
      </c>
      <c r="K10" s="141">
        <v>1</v>
      </c>
      <c r="L10" s="38">
        <v>0</v>
      </c>
      <c r="M10" s="39">
        <v>0</v>
      </c>
      <c r="N10" s="96">
        <v>0</v>
      </c>
      <c r="O10" s="112">
        <v>1</v>
      </c>
      <c r="P10" s="38">
        <v>0</v>
      </c>
      <c r="Q10" s="40">
        <v>0</v>
      </c>
      <c r="R10" s="207" t="s">
        <v>58</v>
      </c>
      <c r="S10" s="208"/>
      <c r="T10" s="208"/>
      <c r="U10" s="208"/>
      <c r="V10" s="209"/>
      <c r="W10" s="39" t="s">
        <v>18</v>
      </c>
      <c r="X10" s="39">
        <f>1+0</f>
        <v>1</v>
      </c>
      <c r="Y10" s="39">
        <f>0</f>
        <v>0</v>
      </c>
    </row>
    <row r="11" spans="1:26" s="42" customFormat="1" ht="26.25" customHeight="1">
      <c r="A11" s="28">
        <v>0.125</v>
      </c>
      <c r="B11" s="129" t="s">
        <v>49</v>
      </c>
      <c r="C11" s="30">
        <v>3823</v>
      </c>
      <c r="D11" s="31">
        <v>3826</v>
      </c>
      <c r="E11" s="32">
        <f t="shared" si="1"/>
        <v>4</v>
      </c>
      <c r="F11" s="33">
        <v>1</v>
      </c>
      <c r="G11" s="33">
        <v>0</v>
      </c>
      <c r="H11" s="34">
        <f t="shared" ref="H11:H18" si="4">E11-G11-F11</f>
        <v>3</v>
      </c>
      <c r="I11" s="133">
        <f>3+0</f>
        <v>3</v>
      </c>
      <c r="J11" s="36">
        <f t="shared" si="3"/>
        <v>0</v>
      </c>
      <c r="K11" s="141">
        <v>2</v>
      </c>
      <c r="L11" s="38">
        <v>0</v>
      </c>
      <c r="M11" s="39">
        <v>0</v>
      </c>
      <c r="N11" s="96">
        <v>1</v>
      </c>
      <c r="O11" s="112">
        <v>0</v>
      </c>
      <c r="P11" s="38">
        <v>0</v>
      </c>
      <c r="Q11" s="40">
        <v>0</v>
      </c>
      <c r="R11" s="195" t="s">
        <v>59</v>
      </c>
      <c r="S11" s="196"/>
      <c r="T11" s="196"/>
      <c r="U11" s="196"/>
      <c r="V11" s="197"/>
      <c r="W11" s="39" t="s">
        <v>18</v>
      </c>
      <c r="X11" s="39">
        <f>2</f>
        <v>2</v>
      </c>
      <c r="Y11" s="39">
        <v>0</v>
      </c>
    </row>
    <row r="12" spans="1:26" s="42" customFormat="1" ht="26.25" customHeight="1">
      <c r="A12" s="28" t="s">
        <v>68</v>
      </c>
      <c r="B12" s="129" t="s">
        <v>45</v>
      </c>
      <c r="C12" s="30">
        <v>3827</v>
      </c>
      <c r="D12" s="31">
        <v>3838</v>
      </c>
      <c r="E12" s="32">
        <f t="shared" si="1"/>
        <v>12</v>
      </c>
      <c r="F12" s="33">
        <v>0</v>
      </c>
      <c r="G12" s="132">
        <v>4</v>
      </c>
      <c r="H12" s="34">
        <f t="shared" si="4"/>
        <v>8</v>
      </c>
      <c r="I12" s="133">
        <f>8+4</f>
        <v>12</v>
      </c>
      <c r="J12" s="36">
        <f t="shared" si="3"/>
        <v>1</v>
      </c>
      <c r="K12" s="141">
        <v>7</v>
      </c>
      <c r="L12" s="38">
        <v>0</v>
      </c>
      <c r="M12" s="39">
        <v>0</v>
      </c>
      <c r="N12" s="142">
        <v>2</v>
      </c>
      <c r="O12" s="143">
        <v>4</v>
      </c>
      <c r="P12" s="38">
        <v>0</v>
      </c>
      <c r="Q12" s="40">
        <v>0</v>
      </c>
      <c r="R12" s="210"/>
      <c r="S12" s="211"/>
      <c r="T12" s="211"/>
      <c r="U12" s="211"/>
      <c r="V12" s="212"/>
      <c r="W12" s="39" t="s">
        <v>18</v>
      </c>
      <c r="X12" s="39">
        <f>6</f>
        <v>6</v>
      </c>
      <c r="Y12" s="39">
        <f>1</f>
        <v>1</v>
      </c>
      <c r="Z12" s="137" t="s">
        <v>60</v>
      </c>
    </row>
    <row r="13" spans="1:26" s="42" customFormat="1" ht="26.25" hidden="1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4"/>
        <v>0</v>
      </c>
      <c r="I13" s="35"/>
      <c r="J13" s="36">
        <f t="shared" ref="J13:J58" si="5">IF(ISBLANK(I13),-90,(-((I13)-(SUM(L13:Q13,K13)))))</f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39" t="s">
        <v>18</v>
      </c>
      <c r="X13" s="39"/>
      <c r="Y13" s="39"/>
    </row>
    <row r="14" spans="1:26" s="42" customFormat="1" ht="26.25" hidden="1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4"/>
        <v>0</v>
      </c>
      <c r="I14" s="35"/>
      <c r="J14" s="36">
        <f t="shared" si="5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39" t="s">
        <v>18</v>
      </c>
      <c r="X14" s="39"/>
      <c r="Y14" s="39"/>
    </row>
    <row r="15" spans="1:26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4"/>
        <v>0</v>
      </c>
      <c r="I15" s="35"/>
      <c r="J15" s="36">
        <f t="shared" si="5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6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4"/>
        <v>0</v>
      </c>
      <c r="I16" s="35"/>
      <c r="J16" s="36">
        <f t="shared" si="5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4"/>
        <v>0</v>
      </c>
      <c r="I17" s="35"/>
      <c r="J17" s="36">
        <f t="shared" si="5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4"/>
        <v>0</v>
      </c>
      <c r="I18" s="35"/>
      <c r="J18" s="36">
        <f t="shared" si="5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5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6">E20-G20-F20</f>
        <v>0</v>
      </c>
      <c r="I20" s="35"/>
      <c r="J20" s="36">
        <f t="shared" si="5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6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6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6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6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7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7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7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7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7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7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7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7"/>
        <v>0</v>
      </c>
      <c r="I33" s="35"/>
      <c r="J33" s="36">
        <f t="shared" si="5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5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5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5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5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5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5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5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5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5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5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5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5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5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5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5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5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5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5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5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5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5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5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5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5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85</v>
      </c>
      <c r="F60" s="70">
        <f>SUM(F2:F59)</f>
        <v>6</v>
      </c>
      <c r="G60" s="70">
        <f>SUM(G2:G59)</f>
        <v>15</v>
      </c>
      <c r="H60" s="71">
        <f>E60-F60-G60</f>
        <v>64</v>
      </c>
      <c r="I60" s="72">
        <f>SUM(I2:I59)</f>
        <v>79</v>
      </c>
      <c r="J60" s="73" t="e">
        <f t="shared" ref="J60:Q60" si="11">SUM(J2:J59)</f>
        <v>#VALUE!</v>
      </c>
      <c r="K60" s="74">
        <f>SUM(K2:K59)</f>
        <v>45</v>
      </c>
      <c r="L60" s="75">
        <f>SUM(L2:L59)</f>
        <v>0</v>
      </c>
      <c r="M60" s="76">
        <f t="shared" si="11"/>
        <v>1</v>
      </c>
      <c r="N60" s="99">
        <f t="shared" si="11"/>
        <v>18</v>
      </c>
      <c r="O60" s="110">
        <f>SUM(O2:O59)</f>
        <v>16</v>
      </c>
      <c r="P60" s="104">
        <f t="shared" si="11"/>
        <v>1</v>
      </c>
      <c r="Q60" s="76">
        <f t="shared" si="11"/>
        <v>2</v>
      </c>
      <c r="R60" s="77">
        <f>SUM(L60:Q60)</f>
        <v>38</v>
      </c>
      <c r="S60" s="189" t="s">
        <v>19</v>
      </c>
      <c r="T60" s="190"/>
      <c r="U60" s="190"/>
      <c r="V60" s="191"/>
      <c r="W60" s="120">
        <v>1</v>
      </c>
      <c r="X60" s="120">
        <f>SUM(X2:X59)</f>
        <v>33</v>
      </c>
      <c r="Y60" s="120">
        <f>SUM(Y2:Y59)</f>
        <v>11</v>
      </c>
      <c r="Z60" s="79">
        <f>SUM(X60:Y60)</f>
        <v>44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94</v>
      </c>
      <c r="J62" s="66"/>
      <c r="K62" s="91"/>
      <c r="M62" s="80">
        <f>L60+M60</f>
        <v>1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rgb="FF92D050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H5" sqref="H5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45356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5" s="42" customFormat="1" ht="26.25" customHeight="1">
      <c r="A3" s="130">
        <v>0.41666666666666669</v>
      </c>
      <c r="B3" s="131" t="s">
        <v>61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 t="shared" ref="J3:J6" si="0">IF(ISBLANK(I3),-90,(I3-SUM(L3:Q3,K3)))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13" t="s">
        <v>64</v>
      </c>
      <c r="S3" s="214"/>
      <c r="T3" s="214"/>
      <c r="U3" s="214"/>
      <c r="V3" s="214"/>
      <c r="W3" s="39">
        <v>120</v>
      </c>
      <c r="X3" s="39" t="s">
        <v>18</v>
      </c>
      <c r="Y3" s="39" t="s">
        <v>18</v>
      </c>
    </row>
    <row r="4" spans="1:25" s="42" customFormat="1" ht="26.25" customHeight="1">
      <c r="A4" s="144">
        <v>0.41666666666666669</v>
      </c>
      <c r="B4" s="145" t="s">
        <v>62</v>
      </c>
      <c r="C4" s="146" t="s">
        <v>18</v>
      </c>
      <c r="D4" s="147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f t="shared" si="0"/>
        <v>#VALUE!</v>
      </c>
      <c r="K4" s="148" t="s">
        <v>18</v>
      </c>
      <c r="L4" s="149" t="s">
        <v>18</v>
      </c>
      <c r="M4" s="150" t="s">
        <v>18</v>
      </c>
      <c r="N4" s="151" t="s">
        <v>18</v>
      </c>
      <c r="O4" s="152" t="s">
        <v>18</v>
      </c>
      <c r="P4" s="149" t="s">
        <v>18</v>
      </c>
      <c r="Q4" s="153" t="s">
        <v>18</v>
      </c>
      <c r="R4" s="215" t="s">
        <v>65</v>
      </c>
      <c r="S4" s="216"/>
      <c r="T4" s="216"/>
      <c r="U4" s="216"/>
      <c r="V4" s="216"/>
      <c r="W4" s="39" t="s">
        <v>18</v>
      </c>
      <c r="X4" s="39" t="s">
        <v>18</v>
      </c>
      <c r="Y4" s="39" t="s">
        <v>18</v>
      </c>
    </row>
    <row r="5" spans="1:25" s="42" customFormat="1" ht="26.25" customHeight="1">
      <c r="A5" s="144">
        <v>0.5</v>
      </c>
      <c r="B5" s="145" t="s">
        <v>62</v>
      </c>
      <c r="C5" s="146" t="s">
        <v>18</v>
      </c>
      <c r="D5" s="147" t="s">
        <v>18</v>
      </c>
      <c r="E5" s="32" t="s">
        <v>18</v>
      </c>
      <c r="F5" s="33" t="s">
        <v>18</v>
      </c>
      <c r="G5" s="33" t="s">
        <v>18</v>
      </c>
      <c r="H5" s="34" t="s">
        <v>18</v>
      </c>
      <c r="I5" s="35" t="s">
        <v>18</v>
      </c>
      <c r="J5" s="36" t="e">
        <f t="shared" si="0"/>
        <v>#VALUE!</v>
      </c>
      <c r="K5" s="148" t="s">
        <v>18</v>
      </c>
      <c r="L5" s="149" t="s">
        <v>18</v>
      </c>
      <c r="M5" s="150" t="s">
        <v>18</v>
      </c>
      <c r="N5" s="151" t="s">
        <v>18</v>
      </c>
      <c r="O5" s="152" t="s">
        <v>18</v>
      </c>
      <c r="P5" s="149" t="s">
        <v>18</v>
      </c>
      <c r="Q5" s="153" t="s">
        <v>18</v>
      </c>
      <c r="R5" s="215" t="s">
        <v>66</v>
      </c>
      <c r="S5" s="216"/>
      <c r="T5" s="216"/>
      <c r="U5" s="216"/>
      <c r="V5" s="216"/>
      <c r="W5" s="39" t="s">
        <v>18</v>
      </c>
      <c r="X5" s="39" t="s">
        <v>18</v>
      </c>
      <c r="Y5" s="39" t="s">
        <v>18</v>
      </c>
    </row>
    <row r="6" spans="1:25" s="42" customFormat="1" ht="26.25" customHeight="1">
      <c r="A6" s="130">
        <v>6.25E-2</v>
      </c>
      <c r="B6" s="131" t="s">
        <v>63</v>
      </c>
      <c r="C6" s="45" t="s">
        <v>18</v>
      </c>
      <c r="D6" s="46" t="s">
        <v>18</v>
      </c>
      <c r="E6" s="32" t="s">
        <v>18</v>
      </c>
      <c r="F6" s="47" t="s">
        <v>18</v>
      </c>
      <c r="G6" s="48" t="s">
        <v>18</v>
      </c>
      <c r="H6" s="34" t="s">
        <v>18</v>
      </c>
      <c r="I6" s="49" t="s">
        <v>18</v>
      </c>
      <c r="J6" s="36" t="e">
        <f t="shared" si="0"/>
        <v>#VALUE!</v>
      </c>
      <c r="K6" s="50" t="s">
        <v>18</v>
      </c>
      <c r="L6" s="51" t="s">
        <v>18</v>
      </c>
      <c r="M6" s="52" t="s">
        <v>18</v>
      </c>
      <c r="N6" s="97" t="s">
        <v>18</v>
      </c>
      <c r="O6" s="108" t="s">
        <v>18</v>
      </c>
      <c r="P6" s="51" t="s">
        <v>18</v>
      </c>
      <c r="Q6" s="53" t="s">
        <v>18</v>
      </c>
      <c r="R6" s="213" t="s">
        <v>67</v>
      </c>
      <c r="S6" s="214"/>
      <c r="T6" s="214"/>
      <c r="U6" s="214"/>
      <c r="V6" s="214"/>
      <c r="W6" s="39">
        <v>22</v>
      </c>
      <c r="X6" s="39" t="s">
        <v>18</v>
      </c>
      <c r="Y6" s="39" t="s">
        <v>18</v>
      </c>
    </row>
    <row r="7" spans="1:25" s="42" customFormat="1" ht="26.25" hidden="1" customHeight="1">
      <c r="A7" s="28"/>
      <c r="B7" s="29"/>
      <c r="C7" s="30"/>
      <c r="D7" s="31"/>
      <c r="E7" s="32">
        <f t="shared" ref="E7:E57" si="1">IF(ISBLANK(D7),0,(D7-C7+1))</f>
        <v>0</v>
      </c>
      <c r="F7" s="33"/>
      <c r="G7" s="33"/>
      <c r="H7" s="34">
        <f t="shared" ref="H7:H9" si="2">E7-G7-F7</f>
        <v>0</v>
      </c>
      <c r="I7" s="35"/>
      <c r="J7" s="36">
        <f t="shared" ref="J7:J58" si="3">IF(ISBLANK(I7),-90,(-((I7)-(SUM(L7:Q7,K7)))))</f>
        <v>-90</v>
      </c>
      <c r="K7" s="37"/>
      <c r="L7" s="38"/>
      <c r="M7" s="39"/>
      <c r="N7" s="96"/>
      <c r="O7" s="112"/>
      <c r="P7" s="38"/>
      <c r="Q7" s="40"/>
      <c r="R7" s="174"/>
      <c r="S7" s="175"/>
      <c r="T7" s="175"/>
      <c r="U7" s="175"/>
      <c r="V7" s="176"/>
      <c r="W7" s="39" t="s">
        <v>18</v>
      </c>
      <c r="X7" s="39"/>
      <c r="Y7" s="39"/>
    </row>
    <row r="8" spans="1:25" s="42" customFormat="1" ht="26.25" hidden="1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3"/>
        <v>-90</v>
      </c>
      <c r="K8" s="37"/>
      <c r="L8" s="38"/>
      <c r="M8" s="39"/>
      <c r="N8" s="96"/>
      <c r="O8" s="112"/>
      <c r="P8" s="38"/>
      <c r="Q8" s="40"/>
      <c r="R8" s="174"/>
      <c r="S8" s="175"/>
      <c r="T8" s="175"/>
      <c r="U8" s="175"/>
      <c r="V8" s="176"/>
      <c r="W8" s="39" t="s">
        <v>18</v>
      </c>
      <c r="X8" s="39"/>
      <c r="Y8" s="39"/>
    </row>
    <row r="9" spans="1:25" s="42" customFormat="1" ht="26.25" hidden="1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3"/>
        <v>-90</v>
      </c>
      <c r="K9" s="37"/>
      <c r="L9" s="38"/>
      <c r="M9" s="39"/>
      <c r="N9" s="96"/>
      <c r="O9" s="112"/>
      <c r="P9" s="38"/>
      <c r="Q9" s="40"/>
      <c r="R9" s="174"/>
      <c r="S9" s="175"/>
      <c r="T9" s="175"/>
      <c r="U9" s="175"/>
      <c r="V9" s="176"/>
      <c r="W9" s="39" t="s">
        <v>18</v>
      </c>
      <c r="X9" s="39"/>
      <c r="Y9" s="39"/>
    </row>
    <row r="10" spans="1:25" s="42" customFormat="1" ht="26.25" hidden="1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3"/>
        <v>-90</v>
      </c>
      <c r="K10" s="37"/>
      <c r="L10" s="38"/>
      <c r="M10" s="39"/>
      <c r="N10" s="96"/>
      <c r="O10" s="112"/>
      <c r="P10" s="38"/>
      <c r="Q10" s="40"/>
      <c r="R10" s="174"/>
      <c r="S10" s="175"/>
      <c r="T10" s="175"/>
      <c r="U10" s="175"/>
      <c r="V10" s="176"/>
      <c r="W10" s="39" t="s">
        <v>18</v>
      </c>
      <c r="X10" s="39"/>
      <c r="Y10" s="39"/>
    </row>
    <row r="11" spans="1:25" s="42" customFormat="1" ht="26.25" hidden="1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4">E11-G11-F11</f>
        <v>0</v>
      </c>
      <c r="I11" s="35"/>
      <c r="J11" s="36">
        <f t="shared" si="3"/>
        <v>-90</v>
      </c>
      <c r="K11" s="37"/>
      <c r="L11" s="38"/>
      <c r="M11" s="39"/>
      <c r="N11" s="96"/>
      <c r="O11" s="112"/>
      <c r="P11" s="38"/>
      <c r="Q11" s="40"/>
      <c r="R11" s="174"/>
      <c r="S11" s="175"/>
      <c r="T11" s="175"/>
      <c r="U11" s="175"/>
      <c r="V11" s="176"/>
      <c r="W11" s="39" t="s">
        <v>18</v>
      </c>
      <c r="X11" s="39"/>
      <c r="Y11" s="39"/>
    </row>
    <row r="12" spans="1:25" s="42" customFormat="1" ht="26.25" hidden="1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4"/>
        <v>0</v>
      </c>
      <c r="I12" s="35"/>
      <c r="J12" s="36">
        <f t="shared" si="3"/>
        <v>-90</v>
      </c>
      <c r="K12" s="37"/>
      <c r="L12" s="38"/>
      <c r="M12" s="39"/>
      <c r="N12" s="96"/>
      <c r="O12" s="112"/>
      <c r="P12" s="38"/>
      <c r="Q12" s="40"/>
      <c r="R12" s="174"/>
      <c r="S12" s="175"/>
      <c r="T12" s="175"/>
      <c r="U12" s="175"/>
      <c r="V12" s="176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4"/>
        <v>0</v>
      </c>
      <c r="I13" s="35"/>
      <c r="J13" s="36">
        <f t="shared" si="3"/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39" t="s">
        <v>18</v>
      </c>
      <c r="X13" s="39"/>
      <c r="Y13" s="39"/>
    </row>
    <row r="14" spans="1:25" s="42" customFormat="1" ht="26.25" hidden="1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4"/>
        <v>0</v>
      </c>
      <c r="I14" s="35"/>
      <c r="J14" s="36">
        <f t="shared" si="3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4"/>
        <v>0</v>
      </c>
      <c r="I15" s="35"/>
      <c r="J15" s="36">
        <f t="shared" si="3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4"/>
        <v>0</v>
      </c>
      <c r="I16" s="35"/>
      <c r="J16" s="36">
        <f t="shared" si="3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4"/>
        <v>0</v>
      </c>
      <c r="I17" s="35"/>
      <c r="J17" s="36">
        <f t="shared" si="3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4"/>
        <v>0</v>
      </c>
      <c r="I18" s="35"/>
      <c r="J18" s="36">
        <f t="shared" si="3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3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5">E20-G20-F20</f>
        <v>0</v>
      </c>
      <c r="I20" s="35"/>
      <c r="J20" s="36">
        <f t="shared" si="3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5"/>
        <v>0</v>
      </c>
      <c r="I21" s="35"/>
      <c r="J21" s="36">
        <f t="shared" si="3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3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3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3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3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6">E26-G26-F26</f>
        <v>0</v>
      </c>
      <c r="I26" s="35"/>
      <c r="J26" s="36">
        <f t="shared" si="3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3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3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3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3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3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3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6"/>
        <v>0</v>
      </c>
      <c r="I33" s="35"/>
      <c r="J33" s="36">
        <f t="shared" si="3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6"/>
        <v>0</v>
      </c>
      <c r="I34" s="35"/>
      <c r="J34" s="36">
        <f t="shared" si="3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3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7">E36-G36-F36</f>
        <v>0</v>
      </c>
      <c r="I36" s="35"/>
      <c r="J36" s="36">
        <f t="shared" si="3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7"/>
        <v>0</v>
      </c>
      <c r="I37" s="35"/>
      <c r="J37" s="36">
        <f t="shared" si="3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7"/>
        <v>0</v>
      </c>
      <c r="I38" s="35"/>
      <c r="J38" s="36">
        <f t="shared" si="3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7"/>
        <v>0</v>
      </c>
      <c r="I39" s="35"/>
      <c r="J39" s="36">
        <f t="shared" si="3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7"/>
        <v>0</v>
      </c>
      <c r="I40" s="35"/>
      <c r="J40" s="36">
        <f t="shared" si="3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7"/>
        <v>0</v>
      </c>
      <c r="I41" s="35"/>
      <c r="J41" s="36">
        <f t="shared" si="3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7"/>
        <v>0</v>
      </c>
      <c r="I42" s="35"/>
      <c r="J42" s="36">
        <f t="shared" si="3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3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8">E44-G44-F44</f>
        <v>0</v>
      </c>
      <c r="I44" s="35"/>
      <c r="J44" s="36">
        <f t="shared" si="3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8"/>
        <v>0</v>
      </c>
      <c r="I45" s="35"/>
      <c r="J45" s="36">
        <f t="shared" si="3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8"/>
        <v>0</v>
      </c>
      <c r="I46" s="35"/>
      <c r="J46" s="36">
        <f t="shared" si="3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8"/>
        <v>0</v>
      </c>
      <c r="I47" s="35"/>
      <c r="J47" s="36">
        <f t="shared" si="3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8"/>
        <v>0</v>
      </c>
      <c r="I48" s="35"/>
      <c r="J48" s="36">
        <f t="shared" si="3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8"/>
        <v>0</v>
      </c>
      <c r="I49" s="35"/>
      <c r="J49" s="36">
        <f t="shared" si="3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3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9">E51-G51-F51</f>
        <v>0</v>
      </c>
      <c r="I51" s="35"/>
      <c r="J51" s="36">
        <f t="shared" si="3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9"/>
        <v>0</v>
      </c>
      <c r="I52" s="35"/>
      <c r="J52" s="36">
        <f t="shared" si="3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9"/>
        <v>0</v>
      </c>
      <c r="I53" s="35"/>
      <c r="J53" s="36">
        <f t="shared" si="3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9"/>
        <v>0</v>
      </c>
      <c r="I54" s="35"/>
      <c r="J54" s="36">
        <f t="shared" si="3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9"/>
        <v>0</v>
      </c>
      <c r="I55" s="35"/>
      <c r="J55" s="36">
        <f t="shared" si="3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9"/>
        <v>0</v>
      </c>
      <c r="I56" s="35"/>
      <c r="J56" s="36">
        <f t="shared" si="3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9"/>
        <v>0</v>
      </c>
      <c r="I57" s="35"/>
      <c r="J57" s="36">
        <f t="shared" si="3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3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0">SUM(J2:J59)</f>
        <v>#VALUE!</v>
      </c>
      <c r="K60" s="74">
        <f>SUM(K2:K59)</f>
        <v>0</v>
      </c>
      <c r="L60" s="75">
        <f>SUM(L2:L59)</f>
        <v>0</v>
      </c>
      <c r="M60" s="76">
        <f t="shared" si="10"/>
        <v>0</v>
      </c>
      <c r="N60" s="99">
        <f t="shared" si="10"/>
        <v>0</v>
      </c>
      <c r="O60" s="110">
        <f>SUM(O2:O59)</f>
        <v>0</v>
      </c>
      <c r="P60" s="104">
        <f t="shared" si="10"/>
        <v>0</v>
      </c>
      <c r="Q60" s="76">
        <f t="shared" si="10"/>
        <v>0</v>
      </c>
      <c r="R60" s="77">
        <f>SUM(L60:Q60)</f>
        <v>0</v>
      </c>
      <c r="S60" s="189" t="s">
        <v>19</v>
      </c>
      <c r="T60" s="190"/>
      <c r="U60" s="190"/>
      <c r="V60" s="191"/>
      <c r="W60" s="120">
        <f>SUM(W2:W59)</f>
        <v>142</v>
      </c>
      <c r="X60" s="120">
        <f>SUM(X21:X59)</f>
        <v>0</v>
      </c>
      <c r="Y60" s="120">
        <f>SUM(Y21:Y59)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rgb="FF92D050"/>
    <pageSetUpPr fitToPage="1"/>
  </sheetPr>
  <dimension ref="A1:Z63"/>
  <sheetViews>
    <sheetView zoomScale="80" zoomScaleNormal="80" workbookViewId="0">
      <pane ySplit="2" topLeftCell="A8" activePane="bottomLeft" state="frozen"/>
      <selection activeCell="B8" sqref="B8"/>
      <selection pane="bottomLeft" activeCell="B8" sqref="B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45357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5" s="42" customFormat="1" ht="26.25" customHeight="1">
      <c r="A3" s="28">
        <v>0.41666666666666669</v>
      </c>
      <c r="B3" s="29" t="s">
        <v>69</v>
      </c>
      <c r="C3" s="30" t="s">
        <v>18</v>
      </c>
      <c r="D3" s="31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35" t="s">
        <v>18</v>
      </c>
      <c r="J3" s="36" t="e">
        <v>#VALUE!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126">
        <v>0</v>
      </c>
      <c r="S3" s="127"/>
      <c r="T3" s="127"/>
      <c r="U3" s="127"/>
      <c r="V3" s="128"/>
      <c r="W3" s="39"/>
      <c r="X3" s="39" t="s">
        <v>18</v>
      </c>
      <c r="Y3" s="39" t="s">
        <v>18</v>
      </c>
    </row>
    <row r="4" spans="1:25" s="42" customFormat="1" ht="26.25" customHeight="1">
      <c r="A4" s="28" t="s">
        <v>70</v>
      </c>
      <c r="B4" s="29">
        <v>0</v>
      </c>
      <c r="C4" s="30" t="s">
        <v>18</v>
      </c>
      <c r="D4" s="31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v>#VALUE!</v>
      </c>
      <c r="K4" s="37" t="s">
        <v>18</v>
      </c>
      <c r="L4" s="38" t="s">
        <v>18</v>
      </c>
      <c r="M4" s="39" t="s">
        <v>18</v>
      </c>
      <c r="N4" s="96" t="s">
        <v>18</v>
      </c>
      <c r="O4" s="112" t="s">
        <v>18</v>
      </c>
      <c r="P4" s="38" t="s">
        <v>18</v>
      </c>
      <c r="Q4" s="40" t="s">
        <v>18</v>
      </c>
      <c r="R4" s="126" t="s">
        <v>18</v>
      </c>
      <c r="S4" s="127"/>
      <c r="T4" s="127"/>
      <c r="U4" s="127"/>
      <c r="V4" s="128"/>
      <c r="W4" s="39" t="s">
        <v>18</v>
      </c>
      <c r="X4" s="39" t="s">
        <v>18</v>
      </c>
      <c r="Y4" s="39" t="s">
        <v>18</v>
      </c>
    </row>
    <row r="5" spans="1:25" s="42" customFormat="1" ht="26.25" customHeight="1">
      <c r="A5" s="28" t="s">
        <v>70</v>
      </c>
      <c r="B5" s="29">
        <v>0</v>
      </c>
      <c r="C5" s="30" t="s">
        <v>18</v>
      </c>
      <c r="D5" s="31" t="s">
        <v>18</v>
      </c>
      <c r="E5" s="32" t="s">
        <v>18</v>
      </c>
      <c r="F5" s="33" t="s">
        <v>18</v>
      </c>
      <c r="G5" s="33" t="s">
        <v>18</v>
      </c>
      <c r="H5" s="34" t="s">
        <v>18</v>
      </c>
      <c r="I5" s="35" t="s">
        <v>18</v>
      </c>
      <c r="J5" s="36" t="e">
        <v>#VALUE!</v>
      </c>
      <c r="K5" s="37" t="s">
        <v>18</v>
      </c>
      <c r="L5" s="38" t="s">
        <v>18</v>
      </c>
      <c r="M5" s="39" t="s">
        <v>18</v>
      </c>
      <c r="N5" s="96" t="s">
        <v>18</v>
      </c>
      <c r="O5" s="112" t="s">
        <v>18</v>
      </c>
      <c r="P5" s="38" t="s">
        <v>18</v>
      </c>
      <c r="Q5" s="40" t="s">
        <v>18</v>
      </c>
      <c r="R5" s="126" t="s">
        <v>18</v>
      </c>
      <c r="S5" s="127"/>
      <c r="T5" s="127"/>
      <c r="U5" s="127"/>
      <c r="V5" s="128"/>
      <c r="W5" s="39" t="s">
        <v>18</v>
      </c>
      <c r="X5" s="39" t="s">
        <v>18</v>
      </c>
      <c r="Y5" s="39" t="s">
        <v>18</v>
      </c>
    </row>
    <row r="6" spans="1:25" s="42" customFormat="1" ht="26.25" customHeight="1">
      <c r="A6" s="28" t="s">
        <v>70</v>
      </c>
      <c r="B6" s="29">
        <v>0</v>
      </c>
      <c r="C6" s="30" t="s">
        <v>18</v>
      </c>
      <c r="D6" s="31" t="s">
        <v>18</v>
      </c>
      <c r="E6" s="32" t="s">
        <v>18</v>
      </c>
      <c r="F6" s="33" t="s">
        <v>18</v>
      </c>
      <c r="G6" s="33" t="s">
        <v>18</v>
      </c>
      <c r="H6" s="34" t="s">
        <v>18</v>
      </c>
      <c r="I6" s="35" t="s">
        <v>18</v>
      </c>
      <c r="J6" s="36" t="e">
        <v>#VALUE!</v>
      </c>
      <c r="K6" s="37" t="s">
        <v>18</v>
      </c>
      <c r="L6" s="38" t="s">
        <v>18</v>
      </c>
      <c r="M6" s="39" t="s">
        <v>18</v>
      </c>
      <c r="N6" s="96" t="s">
        <v>18</v>
      </c>
      <c r="O6" s="112" t="s">
        <v>18</v>
      </c>
      <c r="P6" s="38" t="s">
        <v>18</v>
      </c>
      <c r="Q6" s="40" t="s">
        <v>18</v>
      </c>
      <c r="R6" s="126" t="s">
        <v>18</v>
      </c>
      <c r="S6" s="127"/>
      <c r="T6" s="127"/>
      <c r="U6" s="127"/>
      <c r="V6" s="128"/>
      <c r="W6" s="39" t="s">
        <v>18</v>
      </c>
      <c r="X6" s="39" t="s">
        <v>18</v>
      </c>
      <c r="Y6" s="39" t="s">
        <v>18</v>
      </c>
    </row>
    <row r="7" spans="1:25" s="42" customFormat="1" ht="26.25" customHeight="1">
      <c r="A7" s="28" t="s">
        <v>70</v>
      </c>
      <c r="B7" s="29">
        <v>0</v>
      </c>
      <c r="C7" s="30" t="s">
        <v>18</v>
      </c>
      <c r="D7" s="31" t="s">
        <v>18</v>
      </c>
      <c r="E7" s="32" t="s">
        <v>18</v>
      </c>
      <c r="F7" s="33" t="s">
        <v>18</v>
      </c>
      <c r="G7" s="33" t="s">
        <v>18</v>
      </c>
      <c r="H7" s="34" t="s">
        <v>18</v>
      </c>
      <c r="I7" s="35" t="s">
        <v>18</v>
      </c>
      <c r="J7" s="36" t="e">
        <v>#VALUE!</v>
      </c>
      <c r="K7" s="37" t="s">
        <v>18</v>
      </c>
      <c r="L7" s="38" t="s">
        <v>18</v>
      </c>
      <c r="M7" s="39" t="s">
        <v>18</v>
      </c>
      <c r="N7" s="96" t="s">
        <v>18</v>
      </c>
      <c r="O7" s="112" t="s">
        <v>18</v>
      </c>
      <c r="P7" s="38" t="s">
        <v>18</v>
      </c>
      <c r="Q7" s="40" t="s">
        <v>18</v>
      </c>
      <c r="R7" s="126" t="s">
        <v>18</v>
      </c>
      <c r="S7" s="127"/>
      <c r="T7" s="127"/>
      <c r="U7" s="127"/>
      <c r="V7" s="128"/>
      <c r="W7" s="39" t="s">
        <v>18</v>
      </c>
      <c r="X7" s="39" t="s">
        <v>18</v>
      </c>
      <c r="Y7" s="39" t="s">
        <v>18</v>
      </c>
    </row>
    <row r="8" spans="1:25" s="42" customFormat="1" ht="26.25" customHeight="1">
      <c r="A8" s="28" t="s">
        <v>70</v>
      </c>
      <c r="B8" s="29">
        <v>0</v>
      </c>
      <c r="C8" s="30" t="s">
        <v>18</v>
      </c>
      <c r="D8" s="31" t="s">
        <v>18</v>
      </c>
      <c r="E8" s="32" t="s">
        <v>18</v>
      </c>
      <c r="F8" s="33" t="s">
        <v>18</v>
      </c>
      <c r="G8" s="33" t="s">
        <v>18</v>
      </c>
      <c r="H8" s="34" t="s">
        <v>18</v>
      </c>
      <c r="I8" s="35" t="s">
        <v>18</v>
      </c>
      <c r="J8" s="36" t="e">
        <v>#VALUE!</v>
      </c>
      <c r="K8" s="37" t="s">
        <v>18</v>
      </c>
      <c r="L8" s="38" t="s">
        <v>18</v>
      </c>
      <c r="M8" s="39" t="s">
        <v>18</v>
      </c>
      <c r="N8" s="96" t="s">
        <v>18</v>
      </c>
      <c r="O8" s="112" t="s">
        <v>18</v>
      </c>
      <c r="P8" s="38" t="s">
        <v>18</v>
      </c>
      <c r="Q8" s="40" t="s">
        <v>18</v>
      </c>
      <c r="R8" s="126" t="s">
        <v>18</v>
      </c>
      <c r="S8" s="127"/>
      <c r="T8" s="127"/>
      <c r="U8" s="127"/>
      <c r="V8" s="128"/>
      <c r="W8" s="39" t="s">
        <v>18</v>
      </c>
      <c r="X8" s="39" t="s">
        <v>18</v>
      </c>
      <c r="Y8" s="39" t="s">
        <v>18</v>
      </c>
    </row>
    <row r="9" spans="1:25" s="42" customFormat="1" ht="26.25" customHeight="1">
      <c r="A9" s="28">
        <v>0.41666666666666669</v>
      </c>
      <c r="B9" s="29" t="s">
        <v>71</v>
      </c>
      <c r="C9" s="30" t="s">
        <v>18</v>
      </c>
      <c r="D9" s="31" t="s">
        <v>18</v>
      </c>
      <c r="E9" s="32" t="s">
        <v>18</v>
      </c>
      <c r="F9" s="33" t="s">
        <v>18</v>
      </c>
      <c r="G9" s="33" t="s">
        <v>18</v>
      </c>
      <c r="H9" s="34" t="s">
        <v>18</v>
      </c>
      <c r="I9" s="35" t="s">
        <v>18</v>
      </c>
      <c r="J9" s="36" t="e">
        <v>#VALUE!</v>
      </c>
      <c r="K9" s="37" t="s">
        <v>18</v>
      </c>
      <c r="L9" s="38" t="s">
        <v>18</v>
      </c>
      <c r="M9" s="39" t="s">
        <v>18</v>
      </c>
      <c r="N9" s="96" t="s">
        <v>18</v>
      </c>
      <c r="O9" s="112" t="s">
        <v>18</v>
      </c>
      <c r="P9" s="38" t="s">
        <v>18</v>
      </c>
      <c r="Q9" s="40" t="s">
        <v>18</v>
      </c>
      <c r="R9" s="126" t="s">
        <v>72</v>
      </c>
      <c r="S9" s="127"/>
      <c r="T9" s="127"/>
      <c r="U9" s="127"/>
      <c r="V9" s="128"/>
      <c r="W9" s="39" t="s">
        <v>18</v>
      </c>
      <c r="X9" s="39" t="s">
        <v>18</v>
      </c>
      <c r="Y9" s="39" t="s">
        <v>18</v>
      </c>
    </row>
    <row r="10" spans="1:25" s="42" customFormat="1" ht="26.25" customHeight="1">
      <c r="A10" s="28">
        <v>0.5</v>
      </c>
      <c r="B10" s="29" t="s">
        <v>62</v>
      </c>
      <c r="C10" s="30" t="s">
        <v>18</v>
      </c>
      <c r="D10" s="31" t="s">
        <v>18</v>
      </c>
      <c r="E10" s="32" t="s">
        <v>18</v>
      </c>
      <c r="F10" s="33" t="s">
        <v>18</v>
      </c>
      <c r="G10" s="33" t="s">
        <v>18</v>
      </c>
      <c r="H10" s="34" t="s">
        <v>18</v>
      </c>
      <c r="I10" s="35" t="s">
        <v>18</v>
      </c>
      <c r="J10" s="36" t="e">
        <v>#VALUE!</v>
      </c>
      <c r="K10" s="37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 t="s">
        <v>18</v>
      </c>
      <c r="Q10" s="40" t="s">
        <v>18</v>
      </c>
      <c r="R10" s="126" t="s">
        <v>72</v>
      </c>
      <c r="S10" s="127"/>
      <c r="T10" s="127"/>
      <c r="U10" s="127"/>
      <c r="V10" s="128"/>
      <c r="W10" s="39" t="s">
        <v>18</v>
      </c>
      <c r="X10" s="39" t="s">
        <v>18</v>
      </c>
      <c r="Y10" s="39" t="s">
        <v>18</v>
      </c>
    </row>
    <row r="11" spans="1:25" s="42" customFormat="1" ht="26.25" customHeight="1">
      <c r="A11" s="28">
        <v>0.5</v>
      </c>
      <c r="B11" s="29" t="s">
        <v>73</v>
      </c>
      <c r="C11" s="30" t="s">
        <v>18</v>
      </c>
      <c r="D11" s="31" t="s">
        <v>18</v>
      </c>
      <c r="E11" s="32" t="s">
        <v>18</v>
      </c>
      <c r="F11" s="33" t="s">
        <v>18</v>
      </c>
      <c r="G11" s="33" t="s">
        <v>18</v>
      </c>
      <c r="H11" s="34" t="s">
        <v>18</v>
      </c>
      <c r="I11" s="35" t="s">
        <v>18</v>
      </c>
      <c r="J11" s="36" t="e">
        <v>#VALUE!</v>
      </c>
      <c r="K11" s="37" t="s">
        <v>18</v>
      </c>
      <c r="L11" s="38" t="s">
        <v>18</v>
      </c>
      <c r="M11" s="39" t="s">
        <v>18</v>
      </c>
      <c r="N11" s="96" t="s">
        <v>18</v>
      </c>
      <c r="O11" s="112" t="s">
        <v>18</v>
      </c>
      <c r="P11" s="38" t="s">
        <v>18</v>
      </c>
      <c r="Q11" s="40" t="s">
        <v>18</v>
      </c>
      <c r="R11" s="126" t="s">
        <v>72</v>
      </c>
      <c r="S11" s="127"/>
      <c r="T11" s="127"/>
      <c r="U11" s="127"/>
      <c r="V11" s="128"/>
      <c r="W11" s="39" t="s">
        <v>18</v>
      </c>
      <c r="X11" s="39" t="s">
        <v>18</v>
      </c>
      <c r="Y11" s="39" t="s">
        <v>18</v>
      </c>
    </row>
    <row r="12" spans="1:25" s="42" customFormat="1" ht="26.25" customHeight="1">
      <c r="A12" s="28">
        <v>8.3333333333333329E-2</v>
      </c>
      <c r="B12" s="29" t="s">
        <v>63</v>
      </c>
      <c r="C12" s="30" t="s">
        <v>18</v>
      </c>
      <c r="D12" s="31" t="s">
        <v>18</v>
      </c>
      <c r="E12" s="32" t="s">
        <v>18</v>
      </c>
      <c r="F12" s="33" t="s">
        <v>18</v>
      </c>
      <c r="G12" s="33" t="s">
        <v>18</v>
      </c>
      <c r="H12" s="34" t="s">
        <v>18</v>
      </c>
      <c r="I12" s="35" t="s">
        <v>18</v>
      </c>
      <c r="J12" s="36" t="e">
        <v>#VALUE!</v>
      </c>
      <c r="K12" s="37" t="s">
        <v>18</v>
      </c>
      <c r="L12" s="38" t="s">
        <v>18</v>
      </c>
      <c r="M12" s="39" t="s">
        <v>18</v>
      </c>
      <c r="N12" s="96" t="s">
        <v>18</v>
      </c>
      <c r="O12" s="112" t="s">
        <v>18</v>
      </c>
      <c r="P12" s="38" t="s">
        <v>18</v>
      </c>
      <c r="Q12" s="40" t="s">
        <v>18</v>
      </c>
      <c r="R12" s="126">
        <v>0</v>
      </c>
      <c r="S12" s="127"/>
      <c r="T12" s="127"/>
      <c r="U12" s="127"/>
      <c r="V12" s="128"/>
      <c r="W12" s="39"/>
      <c r="X12" s="39" t="s">
        <v>18</v>
      </c>
      <c r="Y12" s="39" t="s">
        <v>18</v>
      </c>
    </row>
    <row r="13" spans="1:25" s="42" customFormat="1" ht="26.25" customHeight="1">
      <c r="A13" s="28">
        <v>8.3333333333333329E-2</v>
      </c>
      <c r="B13" s="29" t="s">
        <v>74</v>
      </c>
      <c r="C13" s="30" t="s">
        <v>18</v>
      </c>
      <c r="D13" s="31" t="s">
        <v>18</v>
      </c>
      <c r="E13" s="32" t="s">
        <v>18</v>
      </c>
      <c r="F13" s="33" t="s">
        <v>18</v>
      </c>
      <c r="G13" s="33" t="s">
        <v>18</v>
      </c>
      <c r="H13" s="34" t="s">
        <v>18</v>
      </c>
      <c r="I13" s="35" t="s">
        <v>18</v>
      </c>
      <c r="J13" s="36" t="e">
        <v>#VALUE!</v>
      </c>
      <c r="K13" s="37" t="s">
        <v>18</v>
      </c>
      <c r="L13" s="38" t="s">
        <v>18</v>
      </c>
      <c r="M13" s="39" t="s">
        <v>18</v>
      </c>
      <c r="N13" s="96" t="s">
        <v>18</v>
      </c>
      <c r="O13" s="112" t="s">
        <v>18</v>
      </c>
      <c r="P13" s="38" t="s">
        <v>18</v>
      </c>
      <c r="Q13" s="40" t="s">
        <v>18</v>
      </c>
      <c r="R13" s="126">
        <v>0</v>
      </c>
      <c r="S13" s="127"/>
      <c r="T13" s="127"/>
      <c r="U13" s="127"/>
      <c r="V13" s="128"/>
      <c r="W13" s="39"/>
      <c r="X13" s="39" t="s">
        <v>18</v>
      </c>
      <c r="Y13" s="39" t="s">
        <v>18</v>
      </c>
    </row>
    <row r="14" spans="1:25" s="42" customFormat="1" ht="26.25" customHeight="1">
      <c r="A14" s="28">
        <v>0.22916666666666666</v>
      </c>
      <c r="B14" s="29" t="s">
        <v>75</v>
      </c>
      <c r="C14" s="30" t="s">
        <v>18</v>
      </c>
      <c r="D14" s="31" t="s">
        <v>18</v>
      </c>
      <c r="E14" s="32" t="s">
        <v>18</v>
      </c>
      <c r="F14" s="33" t="s">
        <v>18</v>
      </c>
      <c r="G14" s="33" t="s">
        <v>18</v>
      </c>
      <c r="H14" s="34" t="s">
        <v>18</v>
      </c>
      <c r="I14" s="35" t="s">
        <v>18</v>
      </c>
      <c r="J14" s="36" t="e">
        <v>#VALUE!</v>
      </c>
      <c r="K14" s="37" t="s">
        <v>18</v>
      </c>
      <c r="L14" s="38" t="s">
        <v>18</v>
      </c>
      <c r="M14" s="39" t="s">
        <v>18</v>
      </c>
      <c r="N14" s="96" t="s">
        <v>18</v>
      </c>
      <c r="O14" s="112" t="s">
        <v>18</v>
      </c>
      <c r="P14" s="38" t="s">
        <v>18</v>
      </c>
      <c r="Q14" s="40" t="s">
        <v>18</v>
      </c>
      <c r="R14" s="126" t="s">
        <v>76</v>
      </c>
      <c r="S14" s="127"/>
      <c r="T14" s="127"/>
      <c r="U14" s="127"/>
      <c r="V14" s="128"/>
      <c r="W14" s="39" t="s">
        <v>18</v>
      </c>
      <c r="X14" s="39" t="s">
        <v>18</v>
      </c>
      <c r="Y14" s="39" t="s">
        <v>18</v>
      </c>
    </row>
    <row r="15" spans="1:25" s="42" customFormat="1" ht="26.25" hidden="1" customHeight="1">
      <c r="A15" s="28"/>
      <c r="B15" s="29"/>
      <c r="C15" s="30"/>
      <c r="D15" s="31"/>
      <c r="E15" s="32">
        <f t="shared" ref="E15:E57" si="0">IF(ISBLANK(D15),0,(D15-C15+1))</f>
        <v>0</v>
      </c>
      <c r="F15" s="33"/>
      <c r="G15" s="33"/>
      <c r="H15" s="34">
        <f t="shared" ref="H15:H18" si="1">E15-G15-F15</f>
        <v>0</v>
      </c>
      <c r="I15" s="35"/>
      <c r="J15" s="36">
        <f t="shared" ref="J15:J58" si="2">IF(ISBLANK(I15),-90,(-((I15)-(SUM(L15:Q15,K15)))))</f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0"/>
        <v>0</v>
      </c>
      <c r="F16" s="33"/>
      <c r="G16" s="33"/>
      <c r="H16" s="34">
        <f t="shared" si="1"/>
        <v>0</v>
      </c>
      <c r="I16" s="35"/>
      <c r="J16" s="36">
        <f t="shared" si="2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0"/>
        <v>0</v>
      </c>
      <c r="F17" s="33"/>
      <c r="G17" s="33"/>
      <c r="H17" s="34">
        <f t="shared" si="1"/>
        <v>0</v>
      </c>
      <c r="I17" s="35"/>
      <c r="J17" s="36">
        <f t="shared" si="2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0"/>
        <v>0</v>
      </c>
      <c r="F18" s="33"/>
      <c r="G18" s="33"/>
      <c r="H18" s="34">
        <f t="shared" si="1"/>
        <v>0</v>
      </c>
      <c r="I18" s="35"/>
      <c r="J18" s="36">
        <f t="shared" si="2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0"/>
        <v>0</v>
      </c>
      <c r="F19" s="33"/>
      <c r="G19" s="33"/>
      <c r="H19" s="34">
        <f>E19-G19-F19</f>
        <v>0</v>
      </c>
      <c r="I19" s="35"/>
      <c r="J19" s="36">
        <f t="shared" si="2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0"/>
        <v>0</v>
      </c>
      <c r="F20" s="33"/>
      <c r="G20" s="33"/>
      <c r="H20" s="34">
        <f t="shared" ref="H20:H24" si="3">E20-G20-F20</f>
        <v>0</v>
      </c>
      <c r="I20" s="35"/>
      <c r="J20" s="36">
        <f t="shared" si="2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0"/>
        <v>0</v>
      </c>
      <c r="F21" s="33"/>
      <c r="G21" s="33"/>
      <c r="H21" s="34">
        <f t="shared" si="3"/>
        <v>0</v>
      </c>
      <c r="I21" s="35"/>
      <c r="J21" s="36">
        <f t="shared" si="2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0"/>
        <v>0</v>
      </c>
      <c r="F22" s="33"/>
      <c r="G22" s="33"/>
      <c r="H22" s="34">
        <f t="shared" si="3"/>
        <v>0</v>
      </c>
      <c r="I22" s="35"/>
      <c r="J22" s="36">
        <f t="shared" si="2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0"/>
        <v>0</v>
      </c>
      <c r="F23" s="33"/>
      <c r="G23" s="33"/>
      <c r="H23" s="34">
        <f t="shared" si="3"/>
        <v>0</v>
      </c>
      <c r="I23" s="35"/>
      <c r="J23" s="36">
        <f t="shared" si="2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0"/>
        <v>0</v>
      </c>
      <c r="F24" s="33"/>
      <c r="G24" s="33"/>
      <c r="H24" s="34">
        <f t="shared" si="3"/>
        <v>0</v>
      </c>
      <c r="I24" s="35"/>
      <c r="J24" s="36">
        <f t="shared" si="2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0"/>
        <v>0</v>
      </c>
      <c r="F25" s="33"/>
      <c r="G25" s="33"/>
      <c r="H25" s="34">
        <f>E25-G25-F25</f>
        <v>0</v>
      </c>
      <c r="I25" s="35"/>
      <c r="J25" s="36">
        <f t="shared" si="2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0"/>
        <v>0</v>
      </c>
      <c r="F26" s="33"/>
      <c r="G26" s="33"/>
      <c r="H26" s="34">
        <f t="shared" ref="H26:H34" si="4">E26-G26-F26</f>
        <v>0</v>
      </c>
      <c r="I26" s="35"/>
      <c r="J26" s="36">
        <f t="shared" si="2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0"/>
        <v>0</v>
      </c>
      <c r="F27" s="33"/>
      <c r="G27" s="33"/>
      <c r="H27" s="34">
        <f t="shared" si="4"/>
        <v>0</v>
      </c>
      <c r="I27" s="35"/>
      <c r="J27" s="36">
        <f t="shared" si="2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0"/>
        <v>0</v>
      </c>
      <c r="F28" s="33"/>
      <c r="G28" s="33"/>
      <c r="H28" s="34">
        <f t="shared" si="4"/>
        <v>0</v>
      </c>
      <c r="I28" s="35"/>
      <c r="J28" s="36">
        <f t="shared" si="2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0"/>
        <v>0</v>
      </c>
      <c r="F29" s="33"/>
      <c r="G29" s="33"/>
      <c r="H29" s="34">
        <f t="shared" si="4"/>
        <v>0</v>
      </c>
      <c r="I29" s="35"/>
      <c r="J29" s="36">
        <f t="shared" si="2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0"/>
        <v>0</v>
      </c>
      <c r="F30" s="33"/>
      <c r="G30" s="33"/>
      <c r="H30" s="34">
        <f t="shared" si="4"/>
        <v>0</v>
      </c>
      <c r="I30" s="35"/>
      <c r="J30" s="36">
        <f t="shared" si="2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0"/>
        <v>0</v>
      </c>
      <c r="F31" s="33"/>
      <c r="G31" s="33"/>
      <c r="H31" s="34">
        <f t="shared" si="4"/>
        <v>0</v>
      </c>
      <c r="I31" s="35"/>
      <c r="J31" s="36">
        <f t="shared" si="2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0"/>
        <v>0</v>
      </c>
      <c r="F32" s="33"/>
      <c r="G32" s="33"/>
      <c r="H32" s="34">
        <f t="shared" si="4"/>
        <v>0</v>
      </c>
      <c r="I32" s="35"/>
      <c r="J32" s="36">
        <f t="shared" si="2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0"/>
        <v>0</v>
      </c>
      <c r="F33" s="33"/>
      <c r="G33" s="33"/>
      <c r="H33" s="34">
        <f t="shared" si="4"/>
        <v>0</v>
      </c>
      <c r="I33" s="35"/>
      <c r="J33" s="36">
        <f t="shared" si="2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0"/>
        <v>0</v>
      </c>
      <c r="F34" s="33"/>
      <c r="G34" s="33"/>
      <c r="H34" s="34">
        <f t="shared" si="4"/>
        <v>0</v>
      </c>
      <c r="I34" s="35"/>
      <c r="J34" s="36">
        <f t="shared" si="2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0"/>
        <v>0</v>
      </c>
      <c r="F35" s="33"/>
      <c r="G35" s="33"/>
      <c r="H35" s="34">
        <f>E35-G35-F35</f>
        <v>0</v>
      </c>
      <c r="I35" s="35"/>
      <c r="J35" s="36">
        <f t="shared" si="2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0"/>
        <v>0</v>
      </c>
      <c r="F36" s="33"/>
      <c r="G36" s="33"/>
      <c r="H36" s="34">
        <f t="shared" ref="H36:H42" si="5">E36-G36-F36</f>
        <v>0</v>
      </c>
      <c r="I36" s="35"/>
      <c r="J36" s="36">
        <f t="shared" si="2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0"/>
        <v>0</v>
      </c>
      <c r="F37" s="33"/>
      <c r="G37" s="33"/>
      <c r="H37" s="34">
        <f t="shared" si="5"/>
        <v>0</v>
      </c>
      <c r="I37" s="35"/>
      <c r="J37" s="36">
        <f t="shared" si="2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0"/>
        <v>0</v>
      </c>
      <c r="F38" s="33"/>
      <c r="G38" s="33"/>
      <c r="H38" s="34">
        <f t="shared" si="5"/>
        <v>0</v>
      </c>
      <c r="I38" s="35"/>
      <c r="J38" s="36">
        <f t="shared" si="2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0"/>
        <v>0</v>
      </c>
      <c r="F39" s="33"/>
      <c r="G39" s="33"/>
      <c r="H39" s="34">
        <f t="shared" si="5"/>
        <v>0</v>
      </c>
      <c r="I39" s="35"/>
      <c r="J39" s="36">
        <f t="shared" si="2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0"/>
        <v>0</v>
      </c>
      <c r="F40" s="33"/>
      <c r="G40" s="33"/>
      <c r="H40" s="34">
        <f t="shared" si="5"/>
        <v>0</v>
      </c>
      <c r="I40" s="35"/>
      <c r="J40" s="36">
        <f t="shared" si="2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0"/>
        <v>0</v>
      </c>
      <c r="F41" s="33"/>
      <c r="G41" s="33"/>
      <c r="H41" s="34">
        <f t="shared" si="5"/>
        <v>0</v>
      </c>
      <c r="I41" s="35"/>
      <c r="J41" s="36">
        <f t="shared" si="2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0"/>
        <v>0</v>
      </c>
      <c r="F42" s="33"/>
      <c r="G42" s="33"/>
      <c r="H42" s="34">
        <f t="shared" si="5"/>
        <v>0</v>
      </c>
      <c r="I42" s="35"/>
      <c r="J42" s="36">
        <f t="shared" si="2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0"/>
        <v>0</v>
      </c>
      <c r="F43" s="33"/>
      <c r="G43" s="33"/>
      <c r="H43" s="34">
        <f>E43-G43-F43</f>
        <v>0</v>
      </c>
      <c r="I43" s="35"/>
      <c r="J43" s="36">
        <f t="shared" si="2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0"/>
        <v>0</v>
      </c>
      <c r="F44" s="33"/>
      <c r="G44" s="33"/>
      <c r="H44" s="34">
        <f t="shared" ref="H44:H49" si="6">E44-G44-F44</f>
        <v>0</v>
      </c>
      <c r="I44" s="35"/>
      <c r="J44" s="36">
        <f t="shared" si="2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0"/>
        <v>0</v>
      </c>
      <c r="F45" s="33"/>
      <c r="G45" s="33"/>
      <c r="H45" s="34">
        <f t="shared" si="6"/>
        <v>0</v>
      </c>
      <c r="I45" s="35"/>
      <c r="J45" s="36">
        <f t="shared" si="2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0"/>
        <v>0</v>
      </c>
      <c r="F46" s="33"/>
      <c r="G46" s="33"/>
      <c r="H46" s="34">
        <f t="shared" si="6"/>
        <v>0</v>
      </c>
      <c r="I46" s="35"/>
      <c r="J46" s="36">
        <f t="shared" si="2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0"/>
        <v>0</v>
      </c>
      <c r="F47" s="33"/>
      <c r="G47" s="33"/>
      <c r="H47" s="34">
        <f t="shared" si="6"/>
        <v>0</v>
      </c>
      <c r="I47" s="35"/>
      <c r="J47" s="36">
        <f t="shared" si="2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0"/>
        <v>0</v>
      </c>
      <c r="F48" s="33"/>
      <c r="G48" s="33"/>
      <c r="H48" s="34">
        <f t="shared" si="6"/>
        <v>0</v>
      </c>
      <c r="I48" s="35"/>
      <c r="J48" s="36">
        <f t="shared" si="2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0"/>
        <v>0</v>
      </c>
      <c r="F49" s="33"/>
      <c r="G49" s="33"/>
      <c r="H49" s="34">
        <f t="shared" si="6"/>
        <v>0</v>
      </c>
      <c r="I49" s="35"/>
      <c r="J49" s="36">
        <f t="shared" si="2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0"/>
        <v>0</v>
      </c>
      <c r="F50" s="33"/>
      <c r="G50" s="33"/>
      <c r="H50" s="34">
        <f>E50-G50-F50</f>
        <v>0</v>
      </c>
      <c r="I50" s="35"/>
      <c r="J50" s="36">
        <f t="shared" si="2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0"/>
        <v>0</v>
      </c>
      <c r="F51" s="33"/>
      <c r="G51" s="33"/>
      <c r="H51" s="34">
        <f t="shared" ref="H51:H57" si="7">E51-G51-F51</f>
        <v>0</v>
      </c>
      <c r="I51" s="35"/>
      <c r="J51" s="36">
        <f t="shared" si="2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0"/>
        <v>0</v>
      </c>
      <c r="F52" s="33"/>
      <c r="G52" s="33"/>
      <c r="H52" s="34">
        <f t="shared" si="7"/>
        <v>0</v>
      </c>
      <c r="I52" s="35"/>
      <c r="J52" s="36">
        <f t="shared" si="2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0"/>
        <v>0</v>
      </c>
      <c r="F53" s="33"/>
      <c r="G53" s="33"/>
      <c r="H53" s="34">
        <f t="shared" si="7"/>
        <v>0</v>
      </c>
      <c r="I53" s="35"/>
      <c r="J53" s="36">
        <f t="shared" si="2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0"/>
        <v>0</v>
      </c>
      <c r="F54" s="33"/>
      <c r="G54" s="33"/>
      <c r="H54" s="34">
        <f t="shared" si="7"/>
        <v>0</v>
      </c>
      <c r="I54" s="35"/>
      <c r="J54" s="36">
        <f t="shared" si="2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0"/>
        <v>0</v>
      </c>
      <c r="F55" s="33"/>
      <c r="G55" s="33"/>
      <c r="H55" s="34">
        <f t="shared" si="7"/>
        <v>0</v>
      </c>
      <c r="I55" s="35"/>
      <c r="J55" s="36">
        <f t="shared" si="2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0"/>
        <v>0</v>
      </c>
      <c r="F56" s="33"/>
      <c r="G56" s="33"/>
      <c r="H56" s="34">
        <f t="shared" si="7"/>
        <v>0</v>
      </c>
      <c r="I56" s="35"/>
      <c r="J56" s="36">
        <f t="shared" si="2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0"/>
        <v>0</v>
      </c>
      <c r="F57" s="33"/>
      <c r="G57" s="33"/>
      <c r="H57" s="34">
        <f t="shared" si="7"/>
        <v>0</v>
      </c>
      <c r="I57" s="35"/>
      <c r="J57" s="36">
        <f t="shared" si="2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2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8">SUM(J2:J59)</f>
        <v>#VALUE!</v>
      </c>
      <c r="K60" s="74">
        <f>SUM(K2:K59)</f>
        <v>0</v>
      </c>
      <c r="L60" s="75">
        <f>SUM(L2:L59)</f>
        <v>0</v>
      </c>
      <c r="M60" s="76">
        <f t="shared" si="8"/>
        <v>0</v>
      </c>
      <c r="N60" s="99">
        <f t="shared" si="8"/>
        <v>0</v>
      </c>
      <c r="O60" s="110">
        <f>SUM(O2:O59)</f>
        <v>0</v>
      </c>
      <c r="P60" s="104">
        <f t="shared" si="8"/>
        <v>0</v>
      </c>
      <c r="Q60" s="76">
        <f t="shared" si="8"/>
        <v>0</v>
      </c>
      <c r="R60" s="77">
        <f>SUM(L60:Q60)</f>
        <v>0</v>
      </c>
      <c r="S60" s="189" t="s">
        <v>19</v>
      </c>
      <c r="T60" s="190"/>
      <c r="U60" s="190"/>
      <c r="V60" s="191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49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:V1"/>
    <mergeCell ref="R2:V2"/>
    <mergeCell ref="R18:V18"/>
    <mergeCell ref="R15:V15"/>
    <mergeCell ref="R16:V16"/>
    <mergeCell ref="R17:V17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rgb="FF92D050"/>
  </sheetPr>
  <dimension ref="A1:Z63"/>
  <sheetViews>
    <sheetView zoomScale="80" zoomScaleNormal="80" workbookViewId="0">
      <pane ySplit="2" topLeftCell="A5" activePane="bottomLeft" state="frozen"/>
      <selection activeCell="B8" sqref="B8"/>
      <selection pane="bottomLeft" activeCell="B8" sqref="B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45358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74"/>
      <c r="S3" s="175"/>
      <c r="T3" s="175"/>
      <c r="U3" s="175"/>
      <c r="V3" s="176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74"/>
      <c r="S4" s="175"/>
      <c r="T4" s="175"/>
      <c r="U4" s="175"/>
      <c r="V4" s="176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74"/>
      <c r="S5" s="175"/>
      <c r="T5" s="175"/>
      <c r="U5" s="175"/>
      <c r="V5" s="176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74"/>
      <c r="S6" s="175"/>
      <c r="T6" s="175"/>
      <c r="U6" s="175"/>
      <c r="V6" s="176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74"/>
      <c r="S7" s="175"/>
      <c r="T7" s="175"/>
      <c r="U7" s="175"/>
      <c r="V7" s="176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74"/>
      <c r="S8" s="175"/>
      <c r="T8" s="175"/>
      <c r="U8" s="175"/>
      <c r="V8" s="176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74"/>
      <c r="S9" s="175"/>
      <c r="T9" s="175"/>
      <c r="U9" s="175"/>
      <c r="V9" s="176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74"/>
      <c r="S10" s="175"/>
      <c r="T10" s="175"/>
      <c r="U10" s="175"/>
      <c r="V10" s="176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74"/>
      <c r="S11" s="175"/>
      <c r="T11" s="175"/>
      <c r="U11" s="175"/>
      <c r="V11" s="176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74"/>
      <c r="S12" s="175"/>
      <c r="T12" s="175"/>
      <c r="U12" s="175"/>
      <c r="V12" s="176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89" t="s">
        <v>19</v>
      </c>
      <c r="T60" s="190"/>
      <c r="U60" s="190"/>
      <c r="V60" s="191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499984740745262"/>
  </sheetPr>
  <dimension ref="A1:Z63"/>
  <sheetViews>
    <sheetView zoomScale="80" zoomScaleNormal="80" workbookViewId="0">
      <pane ySplit="2" topLeftCell="A3" activePane="bottomLeft" state="frozen"/>
      <selection activeCell="O20" sqref="O20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45359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74"/>
      <c r="S3" s="175"/>
      <c r="T3" s="175"/>
      <c r="U3" s="175"/>
      <c r="V3" s="176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74"/>
      <c r="S4" s="175"/>
      <c r="T4" s="175"/>
      <c r="U4" s="175"/>
      <c r="V4" s="176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74"/>
      <c r="S5" s="175"/>
      <c r="T5" s="175"/>
      <c r="U5" s="175"/>
      <c r="V5" s="176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74"/>
      <c r="S6" s="175"/>
      <c r="T6" s="175"/>
      <c r="U6" s="175"/>
      <c r="V6" s="176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74"/>
      <c r="S7" s="175"/>
      <c r="T7" s="175"/>
      <c r="U7" s="175"/>
      <c r="V7" s="176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74"/>
      <c r="S8" s="175"/>
      <c r="T8" s="175"/>
      <c r="U8" s="175"/>
      <c r="V8" s="176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74"/>
      <c r="S9" s="175"/>
      <c r="T9" s="175"/>
      <c r="U9" s="175"/>
      <c r="V9" s="176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74"/>
      <c r="S10" s="175"/>
      <c r="T10" s="175"/>
      <c r="U10" s="175"/>
      <c r="V10" s="176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74"/>
      <c r="S11" s="175"/>
      <c r="T11" s="175"/>
      <c r="U11" s="175"/>
      <c r="V11" s="176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74"/>
      <c r="S12" s="175"/>
      <c r="T12" s="175"/>
      <c r="U12" s="175"/>
      <c r="V12" s="176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89" t="s">
        <v>19</v>
      </c>
      <c r="T60" s="190"/>
      <c r="U60" s="190"/>
      <c r="V60" s="191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499984740745262"/>
  </sheetPr>
  <dimension ref="A1:Z63"/>
  <sheetViews>
    <sheetView zoomScale="80" zoomScaleNormal="80" workbookViewId="0">
      <pane ySplit="2" topLeftCell="A44" activePane="bottomLeft" state="frozen"/>
      <selection activeCell="A2" sqref="A2"/>
      <selection pane="bottomLeft" activeCell="A2" sqref="A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>
        <v>45360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74"/>
      <c r="S3" s="175"/>
      <c r="T3" s="175"/>
      <c r="U3" s="175"/>
      <c r="V3" s="176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74"/>
      <c r="S4" s="175"/>
      <c r="T4" s="175"/>
      <c r="U4" s="175"/>
      <c r="V4" s="176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74"/>
      <c r="S5" s="175"/>
      <c r="T5" s="175"/>
      <c r="U5" s="175"/>
      <c r="V5" s="176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74"/>
      <c r="S6" s="175"/>
      <c r="T6" s="175"/>
      <c r="U6" s="175"/>
      <c r="V6" s="176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74"/>
      <c r="S7" s="175"/>
      <c r="T7" s="175"/>
      <c r="U7" s="175"/>
      <c r="V7" s="176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74"/>
      <c r="S8" s="175"/>
      <c r="T8" s="175"/>
      <c r="U8" s="175"/>
      <c r="V8" s="176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74"/>
      <c r="S9" s="175"/>
      <c r="T9" s="175"/>
      <c r="U9" s="175"/>
      <c r="V9" s="176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74"/>
      <c r="S10" s="175"/>
      <c r="T10" s="175"/>
      <c r="U10" s="175"/>
      <c r="V10" s="176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74"/>
      <c r="S11" s="175"/>
      <c r="T11" s="175"/>
      <c r="U11" s="175"/>
      <c r="V11" s="176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74"/>
      <c r="S12" s="175"/>
      <c r="T12" s="175"/>
      <c r="U12" s="175"/>
      <c r="V12" s="176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74"/>
      <c r="S13" s="175"/>
      <c r="T13" s="175"/>
      <c r="U13" s="175"/>
      <c r="V13" s="176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74"/>
      <c r="S14" s="175"/>
      <c r="T14" s="175"/>
      <c r="U14" s="175"/>
      <c r="V14" s="176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74"/>
      <c r="S15" s="175"/>
      <c r="T15" s="175"/>
      <c r="U15" s="175"/>
      <c r="V15" s="176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74"/>
      <c r="S16" s="175"/>
      <c r="T16" s="175"/>
      <c r="U16" s="175"/>
      <c r="V16" s="176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74"/>
      <c r="S17" s="175"/>
      <c r="T17" s="175"/>
      <c r="U17" s="175"/>
      <c r="V17" s="176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74"/>
      <c r="S18" s="175"/>
      <c r="T18" s="175"/>
      <c r="U18" s="175"/>
      <c r="V18" s="176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74"/>
      <c r="S19" s="175"/>
      <c r="T19" s="175"/>
      <c r="U19" s="175"/>
      <c r="V19" s="176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74"/>
      <c r="S20" s="175"/>
      <c r="T20" s="175"/>
      <c r="U20" s="175"/>
      <c r="V20" s="176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89" t="s">
        <v>19</v>
      </c>
      <c r="T60" s="190"/>
      <c r="U60" s="190"/>
      <c r="V60" s="191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rgb="FF00B050"/>
    <pageSetUpPr fitToPage="1"/>
  </sheetPr>
  <dimension ref="A1:Z63"/>
  <sheetViews>
    <sheetView zoomScale="80" zoomScaleNormal="80" workbookViewId="0">
      <pane ySplit="2" topLeftCell="A3" activePane="bottomLeft" state="frozen"/>
      <selection activeCell="A2" sqref="A2"/>
      <selection pane="bottomLeft" activeCell="A8" sqref="A8:XFD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6" s="14" customFormat="1" ht="82.5">
      <c r="A1" s="125">
        <v>45361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65" t="s">
        <v>14</v>
      </c>
      <c r="S1" s="166"/>
      <c r="T1" s="166"/>
      <c r="U1" s="166"/>
      <c r="V1" s="167"/>
      <c r="W1" s="119" t="s">
        <v>15</v>
      </c>
      <c r="X1" s="119" t="s">
        <v>16</v>
      </c>
      <c r="Y1" s="119" t="s">
        <v>17</v>
      </c>
    </row>
    <row r="2" spans="1:26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68"/>
      <c r="S2" s="169"/>
      <c r="T2" s="169"/>
      <c r="U2" s="169"/>
      <c r="V2" s="170"/>
      <c r="W2" s="121"/>
      <c r="X2" s="121"/>
      <c r="Y2" s="121"/>
    </row>
    <row r="3" spans="1:26" s="42" customFormat="1" ht="26.25" customHeight="1">
      <c r="A3" s="130">
        <v>0.375</v>
      </c>
      <c r="B3" s="131" t="s">
        <v>77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>IF(ISBLANK(I3),-90,(-((I3)-SUM(L3:Q3,K3))))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18" t="s">
        <v>87</v>
      </c>
      <c r="S3" s="219"/>
      <c r="T3" s="219"/>
      <c r="U3" s="219"/>
      <c r="V3" s="220"/>
      <c r="W3" s="48">
        <v>55</v>
      </c>
      <c r="X3" s="48" t="s">
        <v>18</v>
      </c>
      <c r="Y3" s="48" t="s">
        <v>18</v>
      </c>
    </row>
    <row r="4" spans="1:26" s="42" customFormat="1" ht="26.25" customHeight="1">
      <c r="A4" s="130">
        <v>0.41666666666666669</v>
      </c>
      <c r="B4" s="131" t="s">
        <v>78</v>
      </c>
      <c r="C4" s="45" t="s">
        <v>18</v>
      </c>
      <c r="D4" s="46" t="s">
        <v>18</v>
      </c>
      <c r="E4" s="32" t="s">
        <v>18</v>
      </c>
      <c r="F4" s="47" t="s">
        <v>18</v>
      </c>
      <c r="G4" s="48" t="s">
        <v>18</v>
      </c>
      <c r="H4" s="34" t="s">
        <v>18</v>
      </c>
      <c r="I4" s="49" t="s">
        <v>18</v>
      </c>
      <c r="J4" s="36" t="e">
        <f>IF(ISBLANK(I4),-90,(-((I4)-SUM(L4:Q4,K4))))</f>
        <v>#VALUE!</v>
      </c>
      <c r="K4" s="50" t="s">
        <v>18</v>
      </c>
      <c r="L4" s="51" t="s">
        <v>18</v>
      </c>
      <c r="M4" s="52" t="s">
        <v>18</v>
      </c>
      <c r="N4" s="97" t="s">
        <v>18</v>
      </c>
      <c r="O4" s="108" t="s">
        <v>18</v>
      </c>
      <c r="P4" s="51" t="s">
        <v>18</v>
      </c>
      <c r="Q4" s="53" t="s">
        <v>18</v>
      </c>
      <c r="R4" s="221" t="s">
        <v>88</v>
      </c>
      <c r="S4" s="222"/>
      <c r="T4" s="222"/>
      <c r="U4" s="222"/>
      <c r="V4" s="223"/>
      <c r="W4" s="48">
        <v>20</v>
      </c>
      <c r="X4" s="48" t="s">
        <v>18</v>
      </c>
      <c r="Y4" s="48" t="s">
        <v>18</v>
      </c>
    </row>
    <row r="5" spans="1:26" s="42" customFormat="1" ht="26.25" customHeight="1">
      <c r="A5" s="130">
        <v>0.41666666666666669</v>
      </c>
      <c r="B5" s="131" t="s">
        <v>79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>IF(ISBLANK(I5),-90,(-((I5)-SUM(L5:Q5,K5))))</f>
        <v>#VALUE!</v>
      </c>
      <c r="K5" s="50" t="s">
        <v>18</v>
      </c>
      <c r="L5" s="51" t="s">
        <v>18</v>
      </c>
      <c r="M5" s="52" t="s">
        <v>18</v>
      </c>
      <c r="N5" s="97" t="s">
        <v>18</v>
      </c>
      <c r="O5" s="108" t="s">
        <v>18</v>
      </c>
      <c r="P5" s="51" t="s">
        <v>18</v>
      </c>
      <c r="Q5" s="53" t="s">
        <v>18</v>
      </c>
      <c r="R5" s="221" t="s">
        <v>89</v>
      </c>
      <c r="S5" s="222"/>
      <c r="T5" s="222"/>
      <c r="U5" s="222"/>
      <c r="V5" s="223"/>
      <c r="W5" s="48">
        <v>20</v>
      </c>
      <c r="X5" s="48" t="s">
        <v>18</v>
      </c>
      <c r="Y5" s="48" t="s">
        <v>18</v>
      </c>
    </row>
    <row r="6" spans="1:26" s="42" customFormat="1" ht="26.25" customHeight="1">
      <c r="A6" s="28">
        <v>0.42708333333333331</v>
      </c>
      <c r="B6" s="129" t="s">
        <v>80</v>
      </c>
      <c r="C6" s="30">
        <v>3842</v>
      </c>
      <c r="D6" s="31">
        <v>3849</v>
      </c>
      <c r="E6" s="32">
        <f t="shared" ref="E6:E19" si="0">IF(ISBLANK(D6),0,(D6-C6+1))</f>
        <v>8</v>
      </c>
      <c r="F6" s="33">
        <v>2</v>
      </c>
      <c r="G6" s="33">
        <v>0</v>
      </c>
      <c r="H6" s="34">
        <f t="shared" ref="H6:H19" si="1">E6-G6-F6</f>
        <v>6</v>
      </c>
      <c r="I6" s="133">
        <f>6+0</f>
        <v>6</v>
      </c>
      <c r="J6" s="36">
        <f t="shared" ref="J6:J19" si="2">IF(ISBLANK(I6),-90,(-((I6)-SUM(L6:Q6,K6))))</f>
        <v>3</v>
      </c>
      <c r="K6" s="141">
        <v>7</v>
      </c>
      <c r="L6" s="38">
        <v>0</v>
      </c>
      <c r="M6" s="39">
        <v>1</v>
      </c>
      <c r="N6" s="96">
        <v>1</v>
      </c>
      <c r="O6" s="112">
        <v>0</v>
      </c>
      <c r="P6" s="38">
        <v>0</v>
      </c>
      <c r="Q6" s="40">
        <v>0</v>
      </c>
      <c r="R6" s="195" t="s">
        <v>90</v>
      </c>
      <c r="S6" s="196"/>
      <c r="T6" s="196"/>
      <c r="U6" s="196"/>
      <c r="V6" s="217"/>
      <c r="W6" s="39" t="s">
        <v>18</v>
      </c>
      <c r="X6" s="39">
        <f>2+0</f>
        <v>2</v>
      </c>
      <c r="Y6" s="39">
        <f>2+5</f>
        <v>7</v>
      </c>
      <c r="Z6" s="42">
        <f>X6+Y6</f>
        <v>9</v>
      </c>
    </row>
    <row r="7" spans="1:26" s="42" customFormat="1" ht="26.25" customHeight="1">
      <c r="A7" s="28">
        <v>0.4375</v>
      </c>
      <c r="B7" s="129" t="s">
        <v>81</v>
      </c>
      <c r="C7" s="30">
        <v>3850</v>
      </c>
      <c r="D7" s="31">
        <v>3861</v>
      </c>
      <c r="E7" s="32">
        <f t="shared" si="0"/>
        <v>12</v>
      </c>
      <c r="F7" s="33">
        <v>0</v>
      </c>
      <c r="G7" s="33">
        <v>1</v>
      </c>
      <c r="H7" s="34">
        <f t="shared" si="1"/>
        <v>11</v>
      </c>
      <c r="I7" s="133">
        <f>11+1</f>
        <v>12</v>
      </c>
      <c r="J7" s="36">
        <f t="shared" si="2"/>
        <v>0</v>
      </c>
      <c r="K7" s="141">
        <v>9</v>
      </c>
      <c r="L7" s="38">
        <v>0</v>
      </c>
      <c r="M7" s="39">
        <v>2</v>
      </c>
      <c r="N7" s="96">
        <v>1</v>
      </c>
      <c r="O7" s="112">
        <v>0</v>
      </c>
      <c r="P7" s="38">
        <v>0</v>
      </c>
      <c r="Q7" s="40">
        <v>0</v>
      </c>
      <c r="R7" s="192">
        <v>0</v>
      </c>
      <c r="S7" s="193"/>
      <c r="T7" s="193"/>
      <c r="U7" s="193"/>
      <c r="V7" s="224"/>
      <c r="W7" s="39" t="s">
        <v>18</v>
      </c>
      <c r="X7" s="39">
        <f>5+1</f>
        <v>6</v>
      </c>
      <c r="Y7" s="39">
        <f>3+0</f>
        <v>3</v>
      </c>
      <c r="Z7" s="42">
        <f t="shared" ref="Z7:Z20" si="3">X7+Y7</f>
        <v>9</v>
      </c>
    </row>
    <row r="8" spans="1:26" s="42" customFormat="1" ht="26.25" customHeight="1">
      <c r="A8" s="28">
        <v>0.45833333333333331</v>
      </c>
      <c r="B8" s="129" t="s">
        <v>82</v>
      </c>
      <c r="C8" s="30">
        <v>3862</v>
      </c>
      <c r="D8" s="31">
        <v>3875</v>
      </c>
      <c r="E8" s="32">
        <f t="shared" si="0"/>
        <v>14</v>
      </c>
      <c r="F8" s="33">
        <v>0</v>
      </c>
      <c r="G8" s="33">
        <v>1</v>
      </c>
      <c r="H8" s="34">
        <f t="shared" si="1"/>
        <v>13</v>
      </c>
      <c r="I8" s="133">
        <f>13+1</f>
        <v>14</v>
      </c>
      <c r="J8" s="36">
        <f t="shared" si="2"/>
        <v>0</v>
      </c>
      <c r="K8" s="134">
        <v>1</v>
      </c>
      <c r="L8" s="139">
        <v>13</v>
      </c>
      <c r="M8" s="39">
        <v>0</v>
      </c>
      <c r="N8" s="96">
        <v>0</v>
      </c>
      <c r="O8" s="112">
        <v>0</v>
      </c>
      <c r="P8" s="38">
        <v>0</v>
      </c>
      <c r="Q8" s="40">
        <v>0</v>
      </c>
      <c r="R8" s="171" t="s">
        <v>91</v>
      </c>
      <c r="S8" s="172"/>
      <c r="T8" s="172"/>
      <c r="U8" s="172"/>
      <c r="V8" s="173"/>
      <c r="W8" s="39" t="s">
        <v>18</v>
      </c>
      <c r="X8" s="39" t="s">
        <v>18</v>
      </c>
      <c r="Y8" s="39" t="s">
        <v>18</v>
      </c>
      <c r="Z8" s="42" t="s">
        <v>18</v>
      </c>
    </row>
    <row r="9" spans="1:26" s="42" customFormat="1" ht="26.25" customHeight="1">
      <c r="A9" s="28">
        <v>0.47916666666666669</v>
      </c>
      <c r="B9" s="129" t="s">
        <v>83</v>
      </c>
      <c r="C9" s="30">
        <v>3876</v>
      </c>
      <c r="D9" s="31">
        <v>3889</v>
      </c>
      <c r="E9" s="32">
        <f t="shared" si="0"/>
        <v>14</v>
      </c>
      <c r="F9" s="33">
        <v>0</v>
      </c>
      <c r="G9" s="33">
        <v>2</v>
      </c>
      <c r="H9" s="34">
        <f t="shared" si="1"/>
        <v>12</v>
      </c>
      <c r="I9" s="133">
        <f>12+2</f>
        <v>14</v>
      </c>
      <c r="J9" s="36">
        <f t="shared" si="2"/>
        <v>0</v>
      </c>
      <c r="K9" s="141">
        <v>5</v>
      </c>
      <c r="L9" s="38">
        <v>0</v>
      </c>
      <c r="M9" s="39">
        <v>0</v>
      </c>
      <c r="N9" s="96">
        <v>7</v>
      </c>
      <c r="O9" s="112">
        <v>1</v>
      </c>
      <c r="P9" s="38">
        <v>0</v>
      </c>
      <c r="Q9" s="135">
        <v>1</v>
      </c>
      <c r="R9" s="162" t="s">
        <v>92</v>
      </c>
      <c r="S9" s="163"/>
      <c r="T9" s="163"/>
      <c r="U9" s="163"/>
      <c r="V9" s="164"/>
      <c r="W9" s="39" t="s">
        <v>18</v>
      </c>
      <c r="X9" s="39">
        <f>1+0</f>
        <v>1</v>
      </c>
      <c r="Y9" s="39">
        <f>1+0</f>
        <v>1</v>
      </c>
      <c r="Z9" s="42">
        <f t="shared" si="3"/>
        <v>2</v>
      </c>
    </row>
    <row r="10" spans="1:26" s="42" customFormat="1" ht="26.25" customHeight="1">
      <c r="A10" s="130">
        <v>0.5</v>
      </c>
      <c r="B10" s="131" t="s">
        <v>84</v>
      </c>
      <c r="C10" s="45">
        <v>0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>IF(ISBLANK(I10),-90,(-((I10)-SUM(L10:Q10,K10))))</f>
        <v>#VALUE!</v>
      </c>
      <c r="K10" s="50" t="s">
        <v>18</v>
      </c>
      <c r="L10" s="51" t="s">
        <v>18</v>
      </c>
      <c r="M10" s="52" t="s">
        <v>18</v>
      </c>
      <c r="N10" s="97" t="s">
        <v>18</v>
      </c>
      <c r="O10" s="108" t="s">
        <v>18</v>
      </c>
      <c r="P10" s="51" t="s">
        <v>18</v>
      </c>
      <c r="Q10" s="53" t="s">
        <v>18</v>
      </c>
      <c r="R10" s="221" t="s">
        <v>93</v>
      </c>
      <c r="S10" s="222"/>
      <c r="T10" s="222"/>
      <c r="U10" s="222"/>
      <c r="V10" s="223"/>
      <c r="W10" s="48">
        <v>30</v>
      </c>
      <c r="X10" s="48" t="s">
        <v>18</v>
      </c>
      <c r="Y10" s="48" t="s">
        <v>18</v>
      </c>
      <c r="Z10" s="42" t="s">
        <v>18</v>
      </c>
    </row>
    <row r="11" spans="1:26" s="42" customFormat="1" ht="26.25" customHeight="1">
      <c r="A11" s="28">
        <v>0.5</v>
      </c>
      <c r="B11" s="129" t="s">
        <v>78</v>
      </c>
      <c r="C11" s="30">
        <v>3890</v>
      </c>
      <c r="D11" s="31">
        <v>3900</v>
      </c>
      <c r="E11" s="32">
        <f t="shared" si="0"/>
        <v>11</v>
      </c>
      <c r="F11" s="33">
        <v>0</v>
      </c>
      <c r="G11" s="33">
        <v>1</v>
      </c>
      <c r="H11" s="34">
        <f t="shared" si="1"/>
        <v>10</v>
      </c>
      <c r="I11" s="133">
        <f>10+1</f>
        <v>11</v>
      </c>
      <c r="J11" s="36">
        <f t="shared" si="2"/>
        <v>3</v>
      </c>
      <c r="K11" s="141">
        <v>11</v>
      </c>
      <c r="L11" s="38">
        <v>0</v>
      </c>
      <c r="M11" s="39">
        <v>0</v>
      </c>
      <c r="N11" s="96">
        <v>1</v>
      </c>
      <c r="O11" s="112">
        <v>1</v>
      </c>
      <c r="P11" s="38">
        <v>1</v>
      </c>
      <c r="Q11" s="40">
        <v>0</v>
      </c>
      <c r="R11" s="171" t="s">
        <v>94</v>
      </c>
      <c r="S11" s="172"/>
      <c r="T11" s="172"/>
      <c r="U11" s="172"/>
      <c r="V11" s="173"/>
      <c r="W11" s="39" t="s">
        <v>18</v>
      </c>
      <c r="X11" s="39">
        <f>(1+1)+1</f>
        <v>3</v>
      </c>
      <c r="Y11" s="39">
        <f>3+0</f>
        <v>3</v>
      </c>
      <c r="Z11" s="42">
        <f t="shared" si="3"/>
        <v>6</v>
      </c>
    </row>
    <row r="12" spans="1:26" s="42" customFormat="1" ht="26.25" customHeight="1">
      <c r="A12" s="28">
        <v>0.51041666666666663</v>
      </c>
      <c r="B12" s="129" t="s">
        <v>82</v>
      </c>
      <c r="C12" s="30">
        <v>3901</v>
      </c>
      <c r="D12" s="31">
        <v>3914</v>
      </c>
      <c r="E12" s="32">
        <f t="shared" si="0"/>
        <v>14</v>
      </c>
      <c r="F12" s="33">
        <v>0</v>
      </c>
      <c r="G12" s="33">
        <v>3</v>
      </c>
      <c r="H12" s="34">
        <f t="shared" si="1"/>
        <v>11</v>
      </c>
      <c r="I12" s="133">
        <f>11+3</f>
        <v>14</v>
      </c>
      <c r="J12" s="36">
        <f t="shared" si="2"/>
        <v>0</v>
      </c>
      <c r="K12" s="141">
        <v>8</v>
      </c>
      <c r="L12" s="38">
        <v>0</v>
      </c>
      <c r="M12" s="39">
        <v>0</v>
      </c>
      <c r="N12" s="96">
        <v>5</v>
      </c>
      <c r="O12" s="112">
        <v>1</v>
      </c>
      <c r="P12" s="38">
        <v>0</v>
      </c>
      <c r="Q12" s="40">
        <v>0</v>
      </c>
      <c r="R12" s="195" t="s">
        <v>90</v>
      </c>
      <c r="S12" s="196"/>
      <c r="T12" s="196"/>
      <c r="U12" s="196"/>
      <c r="V12" s="217"/>
      <c r="W12" s="39" t="s">
        <v>18</v>
      </c>
      <c r="X12" s="39">
        <f>3+0</f>
        <v>3</v>
      </c>
      <c r="Y12" s="39">
        <f>7+0</f>
        <v>7</v>
      </c>
      <c r="Z12" s="42">
        <f t="shared" si="3"/>
        <v>10</v>
      </c>
    </row>
    <row r="13" spans="1:26" s="42" customFormat="1" ht="26.25" customHeight="1">
      <c r="A13" s="28">
        <v>0.52083333333333304</v>
      </c>
      <c r="B13" s="129" t="s">
        <v>79</v>
      </c>
      <c r="C13" s="30">
        <v>3915</v>
      </c>
      <c r="D13" s="31">
        <v>3932</v>
      </c>
      <c r="E13" s="32">
        <f t="shared" si="0"/>
        <v>18</v>
      </c>
      <c r="F13" s="33">
        <v>1</v>
      </c>
      <c r="G13" s="33">
        <v>3</v>
      </c>
      <c r="H13" s="34">
        <f t="shared" si="1"/>
        <v>14</v>
      </c>
      <c r="I13" s="133">
        <f>14+3</f>
        <v>17</v>
      </c>
      <c r="J13" s="36">
        <f t="shared" si="2"/>
        <v>1</v>
      </c>
      <c r="K13" s="141">
        <v>6</v>
      </c>
      <c r="L13" s="38">
        <v>0</v>
      </c>
      <c r="M13" s="39">
        <v>0</v>
      </c>
      <c r="N13" s="96">
        <v>10</v>
      </c>
      <c r="O13" s="112">
        <v>2</v>
      </c>
      <c r="P13" s="38">
        <v>0</v>
      </c>
      <c r="Q13" s="40">
        <v>0</v>
      </c>
      <c r="R13" s="192">
        <v>0</v>
      </c>
      <c r="S13" s="193"/>
      <c r="T13" s="193"/>
      <c r="U13" s="193"/>
      <c r="V13" s="224"/>
      <c r="W13" s="39" t="s">
        <v>18</v>
      </c>
      <c r="X13" s="39">
        <f>2+1</f>
        <v>3</v>
      </c>
      <c r="Y13" s="39">
        <f>5+0</f>
        <v>5</v>
      </c>
      <c r="Z13" s="42">
        <f t="shared" si="3"/>
        <v>8</v>
      </c>
    </row>
    <row r="14" spans="1:26" s="42" customFormat="1" ht="26.25" customHeight="1">
      <c r="A14" s="28">
        <v>4.1666666666666664E-2</v>
      </c>
      <c r="B14" s="129" t="s">
        <v>45</v>
      </c>
      <c r="C14" s="30">
        <v>3933</v>
      </c>
      <c r="D14" s="31">
        <v>3945</v>
      </c>
      <c r="E14" s="32">
        <f t="shared" si="0"/>
        <v>13</v>
      </c>
      <c r="F14" s="33">
        <v>3</v>
      </c>
      <c r="G14" s="33">
        <v>1</v>
      </c>
      <c r="H14" s="34">
        <f t="shared" si="1"/>
        <v>9</v>
      </c>
      <c r="I14" s="133">
        <f>9+1</f>
        <v>10</v>
      </c>
      <c r="J14" s="36">
        <f t="shared" si="2"/>
        <v>3</v>
      </c>
      <c r="K14" s="141">
        <v>10</v>
      </c>
      <c r="L14" s="38">
        <v>0</v>
      </c>
      <c r="M14" s="39">
        <v>0</v>
      </c>
      <c r="N14" s="96">
        <v>2</v>
      </c>
      <c r="O14" s="112">
        <v>0</v>
      </c>
      <c r="P14" s="38">
        <v>1</v>
      </c>
      <c r="Q14" s="40">
        <v>0</v>
      </c>
      <c r="R14" s="192">
        <v>0</v>
      </c>
      <c r="S14" s="193"/>
      <c r="T14" s="193"/>
      <c r="U14" s="193"/>
      <c r="V14" s="224"/>
      <c r="W14" s="39" t="s">
        <v>18</v>
      </c>
      <c r="X14" s="39">
        <f>0+0+1</f>
        <v>1</v>
      </c>
      <c r="Y14" s="39">
        <f>6+0</f>
        <v>6</v>
      </c>
      <c r="Z14" s="42">
        <f t="shared" si="3"/>
        <v>7</v>
      </c>
    </row>
    <row r="15" spans="1:26" s="42" customFormat="1" ht="26.25" customHeight="1">
      <c r="A15" s="28">
        <v>6.25E-2</v>
      </c>
      <c r="B15" s="129" t="s">
        <v>82</v>
      </c>
      <c r="C15" s="30">
        <v>3946</v>
      </c>
      <c r="D15" s="31">
        <v>3953</v>
      </c>
      <c r="E15" s="32">
        <f t="shared" si="0"/>
        <v>8</v>
      </c>
      <c r="F15" s="33">
        <v>1</v>
      </c>
      <c r="G15" s="33">
        <v>0</v>
      </c>
      <c r="H15" s="34">
        <f t="shared" si="1"/>
        <v>7</v>
      </c>
      <c r="I15" s="133">
        <f>7+0</f>
        <v>7</v>
      </c>
      <c r="J15" s="36">
        <f t="shared" si="2"/>
        <v>0</v>
      </c>
      <c r="K15" s="134">
        <v>0</v>
      </c>
      <c r="L15" s="139">
        <v>7</v>
      </c>
      <c r="M15" s="39">
        <v>0</v>
      </c>
      <c r="N15" s="96">
        <v>0</v>
      </c>
      <c r="O15" s="112">
        <v>0</v>
      </c>
      <c r="P15" s="38">
        <v>0</v>
      </c>
      <c r="Q15" s="40">
        <v>0</v>
      </c>
      <c r="R15" s="162" t="s">
        <v>9</v>
      </c>
      <c r="S15" s="163"/>
      <c r="T15" s="163"/>
      <c r="U15" s="163"/>
      <c r="V15" s="164"/>
      <c r="W15" s="39" t="s">
        <v>18</v>
      </c>
      <c r="X15" s="136">
        <v>0</v>
      </c>
      <c r="Y15" s="136">
        <v>0</v>
      </c>
      <c r="Z15" s="42">
        <f t="shared" si="3"/>
        <v>0</v>
      </c>
    </row>
    <row r="16" spans="1:26" s="42" customFormat="1" ht="26.25" customHeight="1">
      <c r="A16" s="28">
        <v>8.3333333333333398E-2</v>
      </c>
      <c r="B16" s="129" t="s">
        <v>85</v>
      </c>
      <c r="C16" s="30">
        <v>3954</v>
      </c>
      <c r="D16" s="31">
        <v>3963</v>
      </c>
      <c r="E16" s="32">
        <f t="shared" si="0"/>
        <v>10</v>
      </c>
      <c r="F16" s="33">
        <v>0</v>
      </c>
      <c r="G16" s="33">
        <v>1</v>
      </c>
      <c r="H16" s="34">
        <f t="shared" si="1"/>
        <v>9</v>
      </c>
      <c r="I16" s="133">
        <f>9+1</f>
        <v>10</v>
      </c>
      <c r="J16" s="36">
        <f t="shared" si="2"/>
        <v>0</v>
      </c>
      <c r="K16" s="134">
        <v>3</v>
      </c>
      <c r="L16" s="139">
        <v>6</v>
      </c>
      <c r="M16" s="39">
        <v>0</v>
      </c>
      <c r="N16" s="96">
        <v>0</v>
      </c>
      <c r="O16" s="112">
        <v>1</v>
      </c>
      <c r="P16" s="38">
        <v>0</v>
      </c>
      <c r="Q16" s="40">
        <v>0</v>
      </c>
      <c r="R16" s="162" t="s">
        <v>95</v>
      </c>
      <c r="S16" s="163"/>
      <c r="T16" s="163"/>
      <c r="U16" s="163"/>
      <c r="V16" s="164"/>
      <c r="W16" s="39" t="s">
        <v>18</v>
      </c>
      <c r="X16" s="39">
        <f>3+2</f>
        <v>5</v>
      </c>
      <c r="Y16" s="39">
        <f>5+0</f>
        <v>5</v>
      </c>
      <c r="Z16" s="42">
        <f t="shared" si="3"/>
        <v>10</v>
      </c>
    </row>
    <row r="17" spans="1:26" s="42" customFormat="1" ht="26.25" customHeight="1">
      <c r="A17" s="28">
        <v>0.104166666666667</v>
      </c>
      <c r="B17" s="129" t="s">
        <v>84</v>
      </c>
      <c r="C17" s="30">
        <v>3964</v>
      </c>
      <c r="D17" s="31">
        <v>3975</v>
      </c>
      <c r="E17" s="32">
        <f t="shared" si="0"/>
        <v>12</v>
      </c>
      <c r="F17" s="33">
        <v>0</v>
      </c>
      <c r="G17" s="33">
        <v>1</v>
      </c>
      <c r="H17" s="34">
        <f t="shared" si="1"/>
        <v>11</v>
      </c>
      <c r="I17" s="133">
        <f>11+1</f>
        <v>12</v>
      </c>
      <c r="J17" s="36">
        <f t="shared" si="2"/>
        <v>0</v>
      </c>
      <c r="K17" s="134">
        <v>4</v>
      </c>
      <c r="L17" s="139">
        <v>7</v>
      </c>
      <c r="M17" s="39">
        <v>0</v>
      </c>
      <c r="N17" s="96">
        <v>0</v>
      </c>
      <c r="O17" s="112">
        <v>1</v>
      </c>
      <c r="P17" s="38">
        <v>0</v>
      </c>
      <c r="Q17" s="40">
        <v>0</v>
      </c>
      <c r="R17" s="162" t="s">
        <v>96</v>
      </c>
      <c r="S17" s="163"/>
      <c r="T17" s="163"/>
      <c r="U17" s="163"/>
      <c r="V17" s="164"/>
      <c r="W17" s="39" t="s">
        <v>18</v>
      </c>
      <c r="X17" s="39">
        <f>4+1</f>
        <v>5</v>
      </c>
      <c r="Y17" s="39">
        <f>2+0</f>
        <v>2</v>
      </c>
      <c r="Z17" s="42">
        <f t="shared" si="3"/>
        <v>7</v>
      </c>
    </row>
    <row r="18" spans="1:26" s="42" customFormat="1" ht="26.25" customHeight="1">
      <c r="A18" s="28">
        <v>0.125</v>
      </c>
      <c r="B18" s="129" t="s">
        <v>45</v>
      </c>
      <c r="C18" s="30">
        <v>3976</v>
      </c>
      <c r="D18" s="31">
        <v>3986</v>
      </c>
      <c r="E18" s="32">
        <f t="shared" si="0"/>
        <v>11</v>
      </c>
      <c r="F18" s="33">
        <v>0</v>
      </c>
      <c r="G18" s="33">
        <v>2</v>
      </c>
      <c r="H18" s="34">
        <f t="shared" si="1"/>
        <v>9</v>
      </c>
      <c r="I18" s="133">
        <f>9+2</f>
        <v>11</v>
      </c>
      <c r="J18" s="36">
        <f t="shared" si="2"/>
        <v>3</v>
      </c>
      <c r="K18" s="141">
        <v>10</v>
      </c>
      <c r="L18" s="38">
        <v>0</v>
      </c>
      <c r="M18" s="39">
        <v>1</v>
      </c>
      <c r="N18" s="96">
        <v>3</v>
      </c>
      <c r="O18" s="112">
        <v>0</v>
      </c>
      <c r="P18" s="38">
        <v>0</v>
      </c>
      <c r="Q18" s="40">
        <v>0</v>
      </c>
      <c r="R18" s="192">
        <v>0</v>
      </c>
      <c r="S18" s="193"/>
      <c r="T18" s="193"/>
      <c r="U18" s="193"/>
      <c r="V18" s="224"/>
      <c r="W18" s="39" t="s">
        <v>18</v>
      </c>
      <c r="X18" s="39">
        <f>2+1</f>
        <v>3</v>
      </c>
      <c r="Y18" s="39">
        <f>2+1</f>
        <v>3</v>
      </c>
      <c r="Z18" s="42">
        <f t="shared" si="3"/>
        <v>6</v>
      </c>
    </row>
    <row r="19" spans="1:26" s="42" customFormat="1" ht="26.25" customHeight="1">
      <c r="A19" s="28">
        <v>0.14583333333333401</v>
      </c>
      <c r="B19" s="129" t="s">
        <v>82</v>
      </c>
      <c r="C19" s="30">
        <v>3987</v>
      </c>
      <c r="D19" s="31">
        <v>3999</v>
      </c>
      <c r="E19" s="32">
        <f t="shared" si="0"/>
        <v>13</v>
      </c>
      <c r="F19" s="33">
        <v>0</v>
      </c>
      <c r="G19" s="33">
        <v>0</v>
      </c>
      <c r="H19" s="34">
        <f t="shared" si="1"/>
        <v>13</v>
      </c>
      <c r="I19" s="133">
        <f>13+0</f>
        <v>13</v>
      </c>
      <c r="J19" s="36">
        <f t="shared" si="2"/>
        <v>1</v>
      </c>
      <c r="K19" s="141">
        <v>6</v>
      </c>
      <c r="L19" s="38">
        <v>0</v>
      </c>
      <c r="M19" s="39">
        <v>0</v>
      </c>
      <c r="N19" s="96">
        <v>8</v>
      </c>
      <c r="O19" s="112">
        <v>0</v>
      </c>
      <c r="P19" s="38">
        <v>0</v>
      </c>
      <c r="Q19" s="40">
        <v>0</v>
      </c>
      <c r="R19" s="171" t="s">
        <v>97</v>
      </c>
      <c r="S19" s="172"/>
      <c r="T19" s="172"/>
      <c r="U19" s="172"/>
      <c r="V19" s="173"/>
      <c r="W19" s="39" t="s">
        <v>18</v>
      </c>
      <c r="X19" s="39">
        <f>3+0</f>
        <v>3</v>
      </c>
      <c r="Y19" s="39">
        <f>2+1</f>
        <v>3</v>
      </c>
      <c r="Z19" s="42">
        <f t="shared" si="3"/>
        <v>6</v>
      </c>
    </row>
    <row r="20" spans="1:26" s="42" customFormat="1" ht="26.25" customHeight="1" thickBot="1">
      <c r="A20" s="130">
        <v>0.16666666666666666</v>
      </c>
      <c r="B20" s="131" t="s">
        <v>86</v>
      </c>
      <c r="C20" s="45" t="s">
        <v>18</v>
      </c>
      <c r="D20" s="46" t="s">
        <v>18</v>
      </c>
      <c r="E20" s="32" t="s">
        <v>18</v>
      </c>
      <c r="F20" s="47" t="s">
        <v>18</v>
      </c>
      <c r="G20" s="48" t="s">
        <v>18</v>
      </c>
      <c r="H20" s="34" t="s">
        <v>18</v>
      </c>
      <c r="I20" s="49" t="s">
        <v>18</v>
      </c>
      <c r="J20" s="36" t="e">
        <f>IF(ISBLANK(I20),-90,(-((I20)-SUM(L20:Q20,K20))))</f>
        <v>#VALUE!</v>
      </c>
      <c r="K20" s="50" t="s">
        <v>18</v>
      </c>
      <c r="L20" s="51" t="s">
        <v>18</v>
      </c>
      <c r="M20" s="52" t="s">
        <v>18</v>
      </c>
      <c r="N20" s="97" t="s">
        <v>18</v>
      </c>
      <c r="O20" s="108" t="s">
        <v>18</v>
      </c>
      <c r="P20" s="51" t="s">
        <v>18</v>
      </c>
      <c r="Q20" s="53" t="s">
        <v>18</v>
      </c>
      <c r="R20" s="225" t="s">
        <v>98</v>
      </c>
      <c r="S20" s="226"/>
      <c r="T20" s="226"/>
      <c r="U20" s="226"/>
      <c r="V20" s="227"/>
      <c r="W20" s="48">
        <v>20</v>
      </c>
      <c r="X20" s="48" t="s">
        <v>18</v>
      </c>
      <c r="Y20" s="48" t="s">
        <v>18</v>
      </c>
      <c r="Z20" s="42" t="e">
        <f t="shared" si="3"/>
        <v>#VALUE!</v>
      </c>
    </row>
    <row r="21" spans="1:26" s="42" customFormat="1" ht="26.25" hidden="1" customHeight="1">
      <c r="A21" s="28"/>
      <c r="B21" s="29"/>
      <c r="C21" s="30"/>
      <c r="D21" s="31"/>
      <c r="E21" s="32">
        <f t="shared" ref="E21:E57" si="4">IF(ISBLANK(D21),0,(D21-C21+1))</f>
        <v>0</v>
      </c>
      <c r="F21" s="33"/>
      <c r="G21" s="33"/>
      <c r="H21" s="34">
        <f t="shared" ref="H21:H24" si="5">E21-G21-F21</f>
        <v>0</v>
      </c>
      <c r="I21" s="35"/>
      <c r="J21" s="36">
        <f t="shared" ref="J21:J57" si="6">IF(ISBLANK(I21),-90,(-((I21)-(SUM(L21:Q21,K21)))))</f>
        <v>-90</v>
      </c>
      <c r="K21" s="37"/>
      <c r="L21" s="38"/>
      <c r="M21" s="39"/>
      <c r="N21" s="96"/>
      <c r="O21" s="112"/>
      <c r="P21" s="38"/>
      <c r="Q21" s="40"/>
      <c r="R21" s="174"/>
      <c r="S21" s="175"/>
      <c r="T21" s="175"/>
      <c r="U21" s="175"/>
      <c r="V21" s="176"/>
      <c r="W21" s="39" t="s">
        <v>18</v>
      </c>
      <c r="X21" s="39"/>
      <c r="Y21" s="39"/>
    </row>
    <row r="22" spans="1:26" s="42" customFormat="1" ht="26.25" hidden="1" customHeight="1">
      <c r="A22" s="28"/>
      <c r="B22" s="29"/>
      <c r="C22" s="30"/>
      <c r="D22" s="31"/>
      <c r="E22" s="32">
        <f t="shared" si="4"/>
        <v>0</v>
      </c>
      <c r="F22" s="33"/>
      <c r="G22" s="33"/>
      <c r="H22" s="34">
        <f t="shared" si="5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74"/>
      <c r="S22" s="175"/>
      <c r="T22" s="175"/>
      <c r="U22" s="175"/>
      <c r="V22" s="176"/>
      <c r="W22" s="39" t="s">
        <v>18</v>
      </c>
      <c r="X22" s="39"/>
      <c r="Y22" s="39"/>
    </row>
    <row r="23" spans="1:26" s="42" customFormat="1" ht="26.25" hidden="1" customHeight="1">
      <c r="A23" s="28"/>
      <c r="B23" s="29"/>
      <c r="C23" s="30"/>
      <c r="D23" s="31"/>
      <c r="E23" s="32">
        <f t="shared" si="4"/>
        <v>0</v>
      </c>
      <c r="F23" s="33"/>
      <c r="G23" s="33"/>
      <c r="H23" s="34">
        <f t="shared" si="5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74"/>
      <c r="S23" s="175"/>
      <c r="T23" s="175"/>
      <c r="U23" s="175"/>
      <c r="V23" s="176"/>
      <c r="W23" s="39" t="s">
        <v>18</v>
      </c>
      <c r="X23" s="39"/>
      <c r="Y23" s="39"/>
    </row>
    <row r="24" spans="1:26" s="42" customFormat="1" ht="26.25" hidden="1" customHeight="1">
      <c r="A24" s="28"/>
      <c r="B24" s="29"/>
      <c r="C24" s="30"/>
      <c r="D24" s="31"/>
      <c r="E24" s="32">
        <f t="shared" si="4"/>
        <v>0</v>
      </c>
      <c r="F24" s="33"/>
      <c r="G24" s="33"/>
      <c r="H24" s="34">
        <f t="shared" si="5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74"/>
      <c r="S24" s="175"/>
      <c r="T24" s="175"/>
      <c r="U24" s="175"/>
      <c r="V24" s="176"/>
      <c r="W24" s="39" t="s">
        <v>18</v>
      </c>
      <c r="X24" s="39"/>
      <c r="Y24" s="39"/>
    </row>
    <row r="25" spans="1:26" s="42" customFormat="1" ht="26.25" hidden="1" customHeight="1">
      <c r="A25" s="28"/>
      <c r="B25" s="29"/>
      <c r="C25" s="30"/>
      <c r="D25" s="31"/>
      <c r="E25" s="32">
        <f t="shared" si="4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74"/>
      <c r="S25" s="175"/>
      <c r="T25" s="175"/>
      <c r="U25" s="175"/>
      <c r="V25" s="176"/>
      <c r="W25" s="39" t="s">
        <v>18</v>
      </c>
      <c r="X25" s="39"/>
      <c r="Y25" s="39"/>
    </row>
    <row r="26" spans="1:26" s="42" customFormat="1" ht="26.25" hidden="1" customHeight="1">
      <c r="A26" s="28"/>
      <c r="B26" s="29"/>
      <c r="C26" s="30"/>
      <c r="D26" s="31"/>
      <c r="E26" s="32">
        <f t="shared" si="4"/>
        <v>0</v>
      </c>
      <c r="F26" s="33"/>
      <c r="G26" s="33"/>
      <c r="H26" s="34">
        <f t="shared" ref="H26:H32" si="7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74"/>
      <c r="S26" s="175"/>
      <c r="T26" s="175"/>
      <c r="U26" s="175"/>
      <c r="V26" s="176"/>
      <c r="W26" s="39" t="s">
        <v>18</v>
      </c>
      <c r="X26" s="39"/>
      <c r="Y26" s="39"/>
    </row>
    <row r="27" spans="1:26" s="42" customFormat="1" ht="26.25" hidden="1" customHeight="1">
      <c r="A27" s="28"/>
      <c r="B27" s="29"/>
      <c r="C27" s="30"/>
      <c r="D27" s="31"/>
      <c r="E27" s="32">
        <f t="shared" si="4"/>
        <v>0</v>
      </c>
      <c r="F27" s="33"/>
      <c r="G27" s="33"/>
      <c r="H27" s="34">
        <f t="shared" si="7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74"/>
      <c r="S27" s="175"/>
      <c r="T27" s="175"/>
      <c r="U27" s="175"/>
      <c r="V27" s="176"/>
      <c r="W27" s="39" t="s">
        <v>18</v>
      </c>
      <c r="X27" s="39"/>
      <c r="Y27" s="39"/>
    </row>
    <row r="28" spans="1:26" s="42" customFormat="1" ht="26.25" hidden="1" customHeight="1">
      <c r="A28" s="28"/>
      <c r="B28" s="29"/>
      <c r="C28" s="30"/>
      <c r="D28" s="31"/>
      <c r="E28" s="32">
        <f t="shared" si="4"/>
        <v>0</v>
      </c>
      <c r="F28" s="33"/>
      <c r="G28" s="33"/>
      <c r="H28" s="34">
        <f t="shared" si="7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74"/>
      <c r="S28" s="175"/>
      <c r="T28" s="175"/>
      <c r="U28" s="175"/>
      <c r="V28" s="176"/>
      <c r="W28" s="39" t="s">
        <v>18</v>
      </c>
      <c r="X28" s="39"/>
      <c r="Y28" s="39"/>
    </row>
    <row r="29" spans="1:26" s="42" customFormat="1" ht="26.25" hidden="1" customHeight="1">
      <c r="A29" s="28"/>
      <c r="B29" s="29"/>
      <c r="C29" s="30"/>
      <c r="D29" s="31"/>
      <c r="E29" s="32">
        <f t="shared" si="4"/>
        <v>0</v>
      </c>
      <c r="F29" s="33"/>
      <c r="G29" s="33"/>
      <c r="H29" s="34">
        <f t="shared" si="7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74"/>
      <c r="S29" s="175"/>
      <c r="T29" s="175"/>
      <c r="U29" s="175"/>
      <c r="V29" s="176"/>
      <c r="W29" s="39" t="s">
        <v>18</v>
      </c>
      <c r="X29" s="39"/>
      <c r="Y29" s="39"/>
    </row>
    <row r="30" spans="1:26" s="42" customFormat="1" ht="26.25" hidden="1" customHeight="1">
      <c r="A30" s="28"/>
      <c r="B30" s="29"/>
      <c r="C30" s="30"/>
      <c r="D30" s="31"/>
      <c r="E30" s="32">
        <f t="shared" si="4"/>
        <v>0</v>
      </c>
      <c r="F30" s="33"/>
      <c r="G30" s="33"/>
      <c r="H30" s="34">
        <f t="shared" si="7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74"/>
      <c r="S30" s="175"/>
      <c r="T30" s="175"/>
      <c r="U30" s="175"/>
      <c r="V30" s="176"/>
      <c r="W30" s="39" t="s">
        <v>18</v>
      </c>
      <c r="X30" s="39"/>
      <c r="Y30" s="39"/>
    </row>
    <row r="31" spans="1:26" s="42" customFormat="1" ht="26.25" hidden="1" customHeight="1">
      <c r="A31" s="28"/>
      <c r="B31" s="29"/>
      <c r="C31" s="30"/>
      <c r="D31" s="31"/>
      <c r="E31" s="32">
        <f t="shared" si="4"/>
        <v>0</v>
      </c>
      <c r="F31" s="33"/>
      <c r="G31" s="33"/>
      <c r="H31" s="34">
        <f t="shared" si="7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74"/>
      <c r="S31" s="175"/>
      <c r="T31" s="175"/>
      <c r="U31" s="175"/>
      <c r="V31" s="176"/>
      <c r="W31" s="39" t="s">
        <v>18</v>
      </c>
      <c r="X31" s="39"/>
      <c r="Y31" s="39"/>
    </row>
    <row r="32" spans="1:26" s="42" customFormat="1" ht="26.25" hidden="1" customHeight="1">
      <c r="A32" s="28"/>
      <c r="B32" s="29"/>
      <c r="C32" s="30"/>
      <c r="D32" s="31"/>
      <c r="E32" s="32">
        <f t="shared" si="4"/>
        <v>0</v>
      </c>
      <c r="F32" s="33"/>
      <c r="G32" s="33"/>
      <c r="H32" s="34">
        <f t="shared" si="7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74"/>
      <c r="S32" s="175"/>
      <c r="T32" s="175"/>
      <c r="U32" s="175"/>
      <c r="V32" s="176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4"/>
        <v>0</v>
      </c>
      <c r="F33" s="33"/>
      <c r="G33" s="33"/>
      <c r="H33" s="34">
        <f t="shared" ref="H33:H34" si="8">E33-G33-F33</f>
        <v>0</v>
      </c>
      <c r="I33" s="35"/>
      <c r="J33" s="36">
        <f t="shared" si="6"/>
        <v>-90</v>
      </c>
      <c r="K33" s="37"/>
      <c r="L33" s="38"/>
      <c r="M33" s="39"/>
      <c r="N33" s="96"/>
      <c r="O33" s="112"/>
      <c r="P33" s="38"/>
      <c r="Q33" s="40"/>
      <c r="R33" s="174"/>
      <c r="S33" s="175"/>
      <c r="T33" s="175"/>
      <c r="U33" s="175"/>
      <c r="V33" s="176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4"/>
        <v>0</v>
      </c>
      <c r="F34" s="33"/>
      <c r="G34" s="33"/>
      <c r="H34" s="34">
        <f t="shared" si="8"/>
        <v>0</v>
      </c>
      <c r="I34" s="35"/>
      <c r="J34" s="36">
        <f t="shared" si="6"/>
        <v>-90</v>
      </c>
      <c r="K34" s="37"/>
      <c r="L34" s="38"/>
      <c r="M34" s="39"/>
      <c r="N34" s="96"/>
      <c r="O34" s="112"/>
      <c r="P34" s="38"/>
      <c r="Q34" s="40"/>
      <c r="R34" s="174"/>
      <c r="S34" s="175"/>
      <c r="T34" s="175"/>
      <c r="U34" s="175"/>
      <c r="V34" s="176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4"/>
        <v>0</v>
      </c>
      <c r="F35" s="33"/>
      <c r="G35" s="33"/>
      <c r="H35" s="34">
        <f>E35-G35-F35</f>
        <v>0</v>
      </c>
      <c r="I35" s="35"/>
      <c r="J35" s="36">
        <f t="shared" si="6"/>
        <v>-90</v>
      </c>
      <c r="K35" s="37"/>
      <c r="L35" s="38"/>
      <c r="M35" s="39"/>
      <c r="N35" s="96"/>
      <c r="O35" s="112"/>
      <c r="P35" s="38"/>
      <c r="Q35" s="40"/>
      <c r="R35" s="174"/>
      <c r="S35" s="175"/>
      <c r="T35" s="175"/>
      <c r="U35" s="175"/>
      <c r="V35" s="176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4"/>
        <v>0</v>
      </c>
      <c r="F36" s="33"/>
      <c r="G36" s="33"/>
      <c r="H36" s="34">
        <f t="shared" ref="H36:H42" si="9">E36-G36-F36</f>
        <v>0</v>
      </c>
      <c r="I36" s="35"/>
      <c r="J36" s="36">
        <f t="shared" si="6"/>
        <v>-90</v>
      </c>
      <c r="K36" s="37"/>
      <c r="L36" s="38"/>
      <c r="M36" s="39"/>
      <c r="N36" s="96"/>
      <c r="O36" s="112"/>
      <c r="P36" s="38"/>
      <c r="Q36" s="40"/>
      <c r="R36" s="174"/>
      <c r="S36" s="175"/>
      <c r="T36" s="175"/>
      <c r="U36" s="175"/>
      <c r="V36" s="176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4"/>
        <v>0</v>
      </c>
      <c r="F37" s="33"/>
      <c r="G37" s="33"/>
      <c r="H37" s="34">
        <f t="shared" si="9"/>
        <v>0</v>
      </c>
      <c r="I37" s="35"/>
      <c r="J37" s="36">
        <f t="shared" si="6"/>
        <v>-90</v>
      </c>
      <c r="K37" s="37"/>
      <c r="L37" s="38"/>
      <c r="M37" s="39"/>
      <c r="N37" s="96"/>
      <c r="O37" s="112"/>
      <c r="P37" s="38"/>
      <c r="Q37" s="40"/>
      <c r="R37" s="174"/>
      <c r="S37" s="175"/>
      <c r="T37" s="175"/>
      <c r="U37" s="175"/>
      <c r="V37" s="176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4"/>
        <v>0</v>
      </c>
      <c r="F38" s="33"/>
      <c r="G38" s="33"/>
      <c r="H38" s="34">
        <f t="shared" si="9"/>
        <v>0</v>
      </c>
      <c r="I38" s="35"/>
      <c r="J38" s="36">
        <f t="shared" si="6"/>
        <v>-90</v>
      </c>
      <c r="K38" s="37"/>
      <c r="L38" s="38"/>
      <c r="M38" s="39"/>
      <c r="N38" s="96"/>
      <c r="O38" s="112"/>
      <c r="P38" s="38"/>
      <c r="Q38" s="40"/>
      <c r="R38" s="174"/>
      <c r="S38" s="175"/>
      <c r="T38" s="175"/>
      <c r="U38" s="175"/>
      <c r="V38" s="176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4"/>
        <v>0</v>
      </c>
      <c r="F39" s="33"/>
      <c r="G39" s="33"/>
      <c r="H39" s="34">
        <f t="shared" si="9"/>
        <v>0</v>
      </c>
      <c r="I39" s="35"/>
      <c r="J39" s="36">
        <f t="shared" si="6"/>
        <v>-90</v>
      </c>
      <c r="K39" s="37"/>
      <c r="L39" s="38"/>
      <c r="M39" s="39"/>
      <c r="N39" s="96"/>
      <c r="O39" s="112"/>
      <c r="P39" s="38"/>
      <c r="Q39" s="40"/>
      <c r="R39" s="174"/>
      <c r="S39" s="175"/>
      <c r="T39" s="175"/>
      <c r="U39" s="175"/>
      <c r="V39" s="176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4"/>
        <v>0</v>
      </c>
      <c r="F40" s="33"/>
      <c r="G40" s="33"/>
      <c r="H40" s="34">
        <f t="shared" si="9"/>
        <v>0</v>
      </c>
      <c r="I40" s="35"/>
      <c r="J40" s="36">
        <f t="shared" si="6"/>
        <v>-90</v>
      </c>
      <c r="K40" s="37"/>
      <c r="L40" s="38"/>
      <c r="M40" s="39"/>
      <c r="N40" s="96"/>
      <c r="O40" s="112"/>
      <c r="P40" s="38"/>
      <c r="Q40" s="40"/>
      <c r="R40" s="174"/>
      <c r="S40" s="175"/>
      <c r="T40" s="175"/>
      <c r="U40" s="175"/>
      <c r="V40" s="176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4"/>
        <v>0</v>
      </c>
      <c r="F41" s="33"/>
      <c r="G41" s="33"/>
      <c r="H41" s="34">
        <f t="shared" si="9"/>
        <v>0</v>
      </c>
      <c r="I41" s="35"/>
      <c r="J41" s="36">
        <f t="shared" si="6"/>
        <v>-90</v>
      </c>
      <c r="K41" s="37"/>
      <c r="L41" s="38"/>
      <c r="M41" s="39"/>
      <c r="N41" s="96"/>
      <c r="O41" s="112"/>
      <c r="P41" s="38"/>
      <c r="Q41" s="40"/>
      <c r="R41" s="174"/>
      <c r="S41" s="175"/>
      <c r="T41" s="175"/>
      <c r="U41" s="175"/>
      <c r="V41" s="176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4"/>
        <v>0</v>
      </c>
      <c r="F42" s="33"/>
      <c r="G42" s="33"/>
      <c r="H42" s="34">
        <f t="shared" si="9"/>
        <v>0</v>
      </c>
      <c r="I42" s="35"/>
      <c r="J42" s="36">
        <f t="shared" si="6"/>
        <v>-90</v>
      </c>
      <c r="K42" s="37"/>
      <c r="L42" s="38"/>
      <c r="M42" s="39"/>
      <c r="N42" s="96"/>
      <c r="O42" s="112"/>
      <c r="P42" s="38"/>
      <c r="Q42" s="40"/>
      <c r="R42" s="174"/>
      <c r="S42" s="175"/>
      <c r="T42" s="175"/>
      <c r="U42" s="175"/>
      <c r="V42" s="176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4"/>
        <v>0</v>
      </c>
      <c r="F43" s="33"/>
      <c r="G43" s="33"/>
      <c r="H43" s="34">
        <f>E43-G43-F43</f>
        <v>0</v>
      </c>
      <c r="I43" s="35"/>
      <c r="J43" s="36">
        <f t="shared" si="6"/>
        <v>-90</v>
      </c>
      <c r="K43" s="37"/>
      <c r="L43" s="38"/>
      <c r="M43" s="39"/>
      <c r="N43" s="96"/>
      <c r="O43" s="112"/>
      <c r="P43" s="38"/>
      <c r="Q43" s="40"/>
      <c r="R43" s="174"/>
      <c r="S43" s="175"/>
      <c r="T43" s="175"/>
      <c r="U43" s="175"/>
      <c r="V43" s="176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4"/>
        <v>0</v>
      </c>
      <c r="F44" s="33"/>
      <c r="G44" s="33"/>
      <c r="H44" s="34">
        <f t="shared" ref="H44:H49" si="10">E44-G44-F44</f>
        <v>0</v>
      </c>
      <c r="I44" s="35"/>
      <c r="J44" s="36">
        <f t="shared" si="6"/>
        <v>-90</v>
      </c>
      <c r="K44" s="37"/>
      <c r="L44" s="38"/>
      <c r="M44" s="39"/>
      <c r="N44" s="96"/>
      <c r="O44" s="112"/>
      <c r="P44" s="38"/>
      <c r="Q44" s="40"/>
      <c r="R44" s="174"/>
      <c r="S44" s="175"/>
      <c r="T44" s="175"/>
      <c r="U44" s="175"/>
      <c r="V44" s="176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4"/>
        <v>0</v>
      </c>
      <c r="F45" s="33"/>
      <c r="G45" s="33"/>
      <c r="H45" s="34">
        <f t="shared" si="10"/>
        <v>0</v>
      </c>
      <c r="I45" s="35"/>
      <c r="J45" s="36">
        <f t="shared" si="6"/>
        <v>-90</v>
      </c>
      <c r="K45" s="37"/>
      <c r="L45" s="38"/>
      <c r="M45" s="39"/>
      <c r="N45" s="96"/>
      <c r="O45" s="112"/>
      <c r="P45" s="38"/>
      <c r="Q45" s="40"/>
      <c r="R45" s="174"/>
      <c r="S45" s="175"/>
      <c r="T45" s="175"/>
      <c r="U45" s="175"/>
      <c r="V45" s="176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4"/>
        <v>0</v>
      </c>
      <c r="F46" s="33"/>
      <c r="G46" s="33"/>
      <c r="H46" s="34">
        <f t="shared" si="10"/>
        <v>0</v>
      </c>
      <c r="I46" s="35"/>
      <c r="J46" s="36">
        <f t="shared" si="6"/>
        <v>-90</v>
      </c>
      <c r="K46" s="37"/>
      <c r="L46" s="38"/>
      <c r="M46" s="39"/>
      <c r="N46" s="96"/>
      <c r="O46" s="112"/>
      <c r="P46" s="38"/>
      <c r="Q46" s="40"/>
      <c r="R46" s="174"/>
      <c r="S46" s="175"/>
      <c r="T46" s="175"/>
      <c r="U46" s="175"/>
      <c r="V46" s="176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4"/>
        <v>0</v>
      </c>
      <c r="F47" s="33"/>
      <c r="G47" s="33"/>
      <c r="H47" s="34">
        <f t="shared" si="10"/>
        <v>0</v>
      </c>
      <c r="I47" s="35"/>
      <c r="J47" s="36">
        <f t="shared" si="6"/>
        <v>-90</v>
      </c>
      <c r="K47" s="37"/>
      <c r="L47" s="38"/>
      <c r="M47" s="39"/>
      <c r="N47" s="96"/>
      <c r="O47" s="112"/>
      <c r="P47" s="38"/>
      <c r="Q47" s="40"/>
      <c r="R47" s="174"/>
      <c r="S47" s="175"/>
      <c r="T47" s="175"/>
      <c r="U47" s="175"/>
      <c r="V47" s="176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4"/>
        <v>0</v>
      </c>
      <c r="F48" s="33"/>
      <c r="G48" s="33"/>
      <c r="H48" s="34">
        <f t="shared" si="10"/>
        <v>0</v>
      </c>
      <c r="I48" s="35"/>
      <c r="J48" s="36">
        <f t="shared" si="6"/>
        <v>-90</v>
      </c>
      <c r="K48" s="37"/>
      <c r="L48" s="38"/>
      <c r="M48" s="39"/>
      <c r="N48" s="96"/>
      <c r="O48" s="112"/>
      <c r="P48" s="38"/>
      <c r="Q48" s="40"/>
      <c r="R48" s="174"/>
      <c r="S48" s="175"/>
      <c r="T48" s="175"/>
      <c r="U48" s="175"/>
      <c r="V48" s="176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4"/>
        <v>0</v>
      </c>
      <c r="F49" s="33"/>
      <c r="G49" s="33"/>
      <c r="H49" s="34">
        <f t="shared" si="10"/>
        <v>0</v>
      </c>
      <c r="I49" s="35"/>
      <c r="J49" s="36">
        <f t="shared" si="6"/>
        <v>-90</v>
      </c>
      <c r="K49" s="37"/>
      <c r="L49" s="38"/>
      <c r="M49" s="39"/>
      <c r="N49" s="96"/>
      <c r="O49" s="112"/>
      <c r="P49" s="38"/>
      <c r="Q49" s="40"/>
      <c r="R49" s="174"/>
      <c r="S49" s="175"/>
      <c r="T49" s="175"/>
      <c r="U49" s="175"/>
      <c r="V49" s="176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4"/>
        <v>0</v>
      </c>
      <c r="F50" s="33"/>
      <c r="G50" s="33"/>
      <c r="H50" s="34">
        <f>E50-G50-F50</f>
        <v>0</v>
      </c>
      <c r="I50" s="35"/>
      <c r="J50" s="36">
        <f t="shared" si="6"/>
        <v>-90</v>
      </c>
      <c r="K50" s="37"/>
      <c r="L50" s="38"/>
      <c r="M50" s="39"/>
      <c r="N50" s="96"/>
      <c r="O50" s="112"/>
      <c r="P50" s="38"/>
      <c r="Q50" s="40"/>
      <c r="R50" s="174"/>
      <c r="S50" s="175"/>
      <c r="T50" s="175"/>
      <c r="U50" s="175"/>
      <c r="V50" s="176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4"/>
        <v>0</v>
      </c>
      <c r="F51" s="33"/>
      <c r="G51" s="33"/>
      <c r="H51" s="34">
        <f t="shared" ref="H51:H57" si="11">E51-G51-F51</f>
        <v>0</v>
      </c>
      <c r="I51" s="35"/>
      <c r="J51" s="36">
        <f t="shared" si="6"/>
        <v>-90</v>
      </c>
      <c r="K51" s="37"/>
      <c r="L51" s="38"/>
      <c r="M51" s="39"/>
      <c r="N51" s="96"/>
      <c r="O51" s="112"/>
      <c r="P51" s="38"/>
      <c r="Q51" s="40"/>
      <c r="R51" s="174"/>
      <c r="S51" s="175"/>
      <c r="T51" s="175"/>
      <c r="U51" s="175"/>
      <c r="V51" s="176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4"/>
        <v>0</v>
      </c>
      <c r="F52" s="33"/>
      <c r="G52" s="33"/>
      <c r="H52" s="34">
        <f t="shared" si="11"/>
        <v>0</v>
      </c>
      <c r="I52" s="35"/>
      <c r="J52" s="36">
        <f t="shared" si="6"/>
        <v>-90</v>
      </c>
      <c r="K52" s="37"/>
      <c r="L52" s="38"/>
      <c r="M52" s="39"/>
      <c r="N52" s="96"/>
      <c r="O52" s="112"/>
      <c r="P52" s="38"/>
      <c r="Q52" s="40"/>
      <c r="R52" s="174"/>
      <c r="S52" s="175"/>
      <c r="T52" s="175"/>
      <c r="U52" s="175"/>
      <c r="V52" s="176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4"/>
        <v>0</v>
      </c>
      <c r="F53" s="33"/>
      <c r="G53" s="33"/>
      <c r="H53" s="34">
        <f t="shared" si="11"/>
        <v>0</v>
      </c>
      <c r="I53" s="35"/>
      <c r="J53" s="36">
        <f t="shared" si="6"/>
        <v>-90</v>
      </c>
      <c r="K53" s="37"/>
      <c r="L53" s="38"/>
      <c r="M53" s="39"/>
      <c r="N53" s="96"/>
      <c r="O53" s="112"/>
      <c r="P53" s="38"/>
      <c r="Q53" s="40"/>
      <c r="R53" s="174"/>
      <c r="S53" s="175"/>
      <c r="T53" s="175"/>
      <c r="U53" s="175"/>
      <c r="V53" s="176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4"/>
        <v>0</v>
      </c>
      <c r="F54" s="33"/>
      <c r="G54" s="33"/>
      <c r="H54" s="34">
        <f t="shared" si="11"/>
        <v>0</v>
      </c>
      <c r="I54" s="35"/>
      <c r="J54" s="36">
        <f t="shared" si="6"/>
        <v>-90</v>
      </c>
      <c r="K54" s="37"/>
      <c r="L54" s="38"/>
      <c r="M54" s="39"/>
      <c r="N54" s="96"/>
      <c r="O54" s="112"/>
      <c r="P54" s="38"/>
      <c r="Q54" s="40"/>
      <c r="R54" s="174"/>
      <c r="S54" s="175"/>
      <c r="T54" s="175"/>
      <c r="U54" s="175"/>
      <c r="V54" s="176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4"/>
        <v>0</v>
      </c>
      <c r="F55" s="33"/>
      <c r="G55" s="33"/>
      <c r="H55" s="34">
        <f t="shared" si="11"/>
        <v>0</v>
      </c>
      <c r="I55" s="35"/>
      <c r="J55" s="36">
        <f t="shared" si="6"/>
        <v>-90</v>
      </c>
      <c r="K55" s="37"/>
      <c r="L55" s="38"/>
      <c r="M55" s="39"/>
      <c r="N55" s="96"/>
      <c r="O55" s="112"/>
      <c r="P55" s="38"/>
      <c r="Q55" s="40"/>
      <c r="R55" s="174"/>
      <c r="S55" s="175"/>
      <c r="T55" s="175"/>
      <c r="U55" s="175"/>
      <c r="V55" s="176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4"/>
        <v>0</v>
      </c>
      <c r="F56" s="33"/>
      <c r="G56" s="33"/>
      <c r="H56" s="34">
        <f t="shared" si="11"/>
        <v>0</v>
      </c>
      <c r="I56" s="35"/>
      <c r="J56" s="36">
        <f t="shared" si="6"/>
        <v>-90</v>
      </c>
      <c r="K56" s="37"/>
      <c r="L56" s="38"/>
      <c r="M56" s="39"/>
      <c r="N56" s="96"/>
      <c r="O56" s="112"/>
      <c r="P56" s="38"/>
      <c r="Q56" s="40"/>
      <c r="R56" s="174"/>
      <c r="S56" s="175"/>
      <c r="T56" s="175"/>
      <c r="U56" s="175"/>
      <c r="V56" s="176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4"/>
        <v>0</v>
      </c>
      <c r="F57" s="33"/>
      <c r="G57" s="33"/>
      <c r="H57" s="34">
        <f t="shared" si="11"/>
        <v>0</v>
      </c>
      <c r="I57" s="35"/>
      <c r="J57" s="36">
        <f t="shared" si="6"/>
        <v>-90</v>
      </c>
      <c r="K57" s="37"/>
      <c r="L57" s="38"/>
      <c r="M57" s="39"/>
      <c r="N57" s="96"/>
      <c r="O57" s="112"/>
      <c r="P57" s="38"/>
      <c r="Q57" s="40"/>
      <c r="R57" s="174"/>
      <c r="S57" s="175"/>
      <c r="T57" s="175"/>
      <c r="U57" s="175"/>
      <c r="V57" s="176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>IF(ISBLANK(I58),-90,(-((I58)-SUM(L58:Q58,K58))))</f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83"/>
      <c r="S58" s="184"/>
      <c r="T58" s="184"/>
      <c r="U58" s="184"/>
      <c r="V58" s="185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86"/>
      <c r="S59" s="187"/>
      <c r="T59" s="187"/>
      <c r="U59" s="187"/>
      <c r="V59" s="188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158</v>
      </c>
      <c r="F60" s="70">
        <f>SUM(F2:F59)</f>
        <v>7</v>
      </c>
      <c r="G60" s="70">
        <f>SUM(G2:G59)</f>
        <v>16</v>
      </c>
      <c r="H60" s="71">
        <f>E60-F60-G60</f>
        <v>135</v>
      </c>
      <c r="I60" s="72">
        <f>SUM(I2:I59)</f>
        <v>151</v>
      </c>
      <c r="J60" s="73" t="e">
        <f t="shared" ref="J60:Q60" si="12">SUM(J2:J59)</f>
        <v>#VALUE!</v>
      </c>
      <c r="K60" s="74">
        <f>SUM(K2:K59)</f>
        <v>80</v>
      </c>
      <c r="L60" s="75">
        <f>SUM(L2:L59)</f>
        <v>33</v>
      </c>
      <c r="M60" s="76">
        <f t="shared" si="12"/>
        <v>4</v>
      </c>
      <c r="N60" s="99">
        <f t="shared" si="12"/>
        <v>38</v>
      </c>
      <c r="O60" s="110">
        <f>SUM(O2:O59)</f>
        <v>7</v>
      </c>
      <c r="P60" s="104">
        <f t="shared" si="12"/>
        <v>2</v>
      </c>
      <c r="Q60" s="76">
        <f t="shared" si="12"/>
        <v>1</v>
      </c>
      <c r="R60" s="77">
        <f>SUM(L60:Q60)</f>
        <v>85</v>
      </c>
      <c r="S60" s="189" t="s">
        <v>19</v>
      </c>
      <c r="T60" s="190"/>
      <c r="U60" s="190"/>
      <c r="V60" s="191"/>
      <c r="W60" s="120">
        <f>SUM(W2:W59)</f>
        <v>145</v>
      </c>
      <c r="X60" s="120">
        <f>SUM(X2:X59)</f>
        <v>35</v>
      </c>
      <c r="Y60" s="120">
        <f>SUM(Y2:Y59)</f>
        <v>45</v>
      </c>
      <c r="Z60" s="79">
        <f>SUM(X60:Y60)</f>
        <v>80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80"/>
      <c r="T61" s="181"/>
      <c r="U61" s="181"/>
      <c r="V61" s="182"/>
    </row>
    <row r="62" spans="1:26" s="80" customFormat="1">
      <c r="A62"/>
      <c r="B62" s="1"/>
      <c r="I62" s="90">
        <f>I60+G60</f>
        <v>167</v>
      </c>
      <c r="J62" s="66"/>
      <c r="K62" s="91"/>
      <c r="M62" s="80">
        <f>L60+M60</f>
        <v>37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11"/>
  <sheetViews>
    <sheetView tabSelected="1" topLeftCell="A24" zoomScale="120" zoomScaleNormal="120" workbookViewId="0">
      <selection activeCell="F31" sqref="F3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228" t="s">
        <v>42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J2" s="157"/>
      <c r="K2" s="113" t="s">
        <v>41</v>
      </c>
      <c r="L2" s="159" t="s">
        <v>35</v>
      </c>
      <c r="M2" s="159" t="s">
        <v>36</v>
      </c>
      <c r="N2" s="159" t="s">
        <v>37</v>
      </c>
      <c r="O2" s="159" t="s">
        <v>4</v>
      </c>
      <c r="P2" s="159" t="s">
        <v>38</v>
      </c>
      <c r="Q2" s="159" t="s">
        <v>13</v>
      </c>
    </row>
    <row r="3" spans="1:23">
      <c r="A3" s="154" t="s">
        <v>27</v>
      </c>
      <c r="B3" s="116">
        <f>'m03.04'!$I$60</f>
        <v>79</v>
      </c>
      <c r="C3" s="116">
        <f>'m03.04'!$L$60</f>
        <v>0</v>
      </c>
      <c r="D3" s="116">
        <f>'m03.04'!$M$60</f>
        <v>1</v>
      </c>
      <c r="E3" s="116">
        <f>'m03.04'!$N$60</f>
        <v>18</v>
      </c>
      <c r="F3" s="116">
        <f>'m03.04'!$O$60</f>
        <v>16</v>
      </c>
      <c r="G3" s="116">
        <f>'m03.04'!$P$60</f>
        <v>1</v>
      </c>
      <c r="H3" s="116">
        <f>'m03.04'!$Q$60</f>
        <v>2</v>
      </c>
      <c r="I3" s="116">
        <f>'m03.04'!$K$60</f>
        <v>45</v>
      </c>
      <c r="J3" s="158" t="str">
        <f t="shared" ref="J3:J9" si="0">A3</f>
        <v>Monday</v>
      </c>
      <c r="K3" s="122">
        <f>I3/$B3</f>
        <v>0.569620253164557</v>
      </c>
      <c r="L3" s="160">
        <f>C3/$B3</f>
        <v>0</v>
      </c>
      <c r="M3" s="160">
        <f>D3/$B3</f>
        <v>1.2658227848101266E-2</v>
      </c>
      <c r="N3" s="160">
        <f t="shared" ref="M3:Q9" si="1">E3/$B3</f>
        <v>0.22784810126582278</v>
      </c>
      <c r="O3" s="160">
        <f t="shared" si="1"/>
        <v>0.20253164556962025</v>
      </c>
      <c r="P3" s="160">
        <f t="shared" si="1"/>
        <v>1.2658227848101266E-2</v>
      </c>
      <c r="Q3" s="161">
        <f t="shared" si="1"/>
        <v>2.5316455696202531E-2</v>
      </c>
    </row>
    <row r="4" spans="1:23">
      <c r="A4" s="155" t="s">
        <v>28</v>
      </c>
      <c r="B4" s="116">
        <f>'Tu03.05'!$I$59</f>
        <v>0</v>
      </c>
      <c r="C4" s="116">
        <f>'Tu03.05'!$L$59</f>
        <v>0</v>
      </c>
      <c r="D4" s="116">
        <f>'Tu03.05'!$M$59</f>
        <v>0</v>
      </c>
      <c r="E4" s="116">
        <f>'Tu03.05'!$N$59</f>
        <v>0</v>
      </c>
      <c r="F4" s="116">
        <f>'Tu03.05'!$O$59</f>
        <v>0</v>
      </c>
      <c r="G4" s="116">
        <f>'Tu03.05'!$P$59</f>
        <v>0</v>
      </c>
      <c r="H4" s="116">
        <f>'Tu03.05'!$Q$59</f>
        <v>0</v>
      </c>
      <c r="I4" s="116">
        <f>'Tu03.05'!$K$59</f>
        <v>0</v>
      </c>
      <c r="J4" s="158" t="str">
        <f t="shared" si="0"/>
        <v>Tuesday</v>
      </c>
      <c r="K4" s="122" t="e">
        <f t="shared" ref="K4:K9" si="2">I4/B4</f>
        <v>#DIV/0!</v>
      </c>
      <c r="L4" s="160" t="e">
        <f t="shared" ref="L4:L8" si="3">C4/$B4</f>
        <v>#DIV/0!</v>
      </c>
      <c r="M4" s="160" t="e">
        <f t="shared" si="1"/>
        <v>#DIV/0!</v>
      </c>
      <c r="N4" s="160" t="e">
        <f t="shared" si="1"/>
        <v>#DIV/0!</v>
      </c>
      <c r="O4" s="160" t="e">
        <f t="shared" si="1"/>
        <v>#DIV/0!</v>
      </c>
      <c r="P4" s="160" t="e">
        <f t="shared" si="1"/>
        <v>#DIV/0!</v>
      </c>
      <c r="Q4" s="161" t="e">
        <f t="shared" si="1"/>
        <v>#DIV/0!</v>
      </c>
    </row>
    <row r="5" spans="1:23">
      <c r="A5" s="155" t="s">
        <v>29</v>
      </c>
      <c r="B5" s="116">
        <f>'W03.06'!$I$60</f>
        <v>0</v>
      </c>
      <c r="C5" s="116">
        <f>'W03.06'!$L$60</f>
        <v>0</v>
      </c>
      <c r="D5" s="116">
        <f>'W03.06'!$M$60</f>
        <v>0</v>
      </c>
      <c r="E5" s="116">
        <f>'W03.06'!$N$60</f>
        <v>0</v>
      </c>
      <c r="F5" s="116">
        <f>'W03.06'!$O$60</f>
        <v>0</v>
      </c>
      <c r="G5" s="116">
        <f>'W03.06'!$P$60</f>
        <v>0</v>
      </c>
      <c r="H5" s="116">
        <f>'W03.06'!$Q$60</f>
        <v>0</v>
      </c>
      <c r="I5" s="116">
        <f>'W03.06'!$K$60</f>
        <v>0</v>
      </c>
      <c r="J5" s="158" t="str">
        <f t="shared" si="0"/>
        <v>Wednesday</v>
      </c>
      <c r="K5" s="122" t="e">
        <f t="shared" si="2"/>
        <v>#DIV/0!</v>
      </c>
      <c r="L5" s="160" t="e">
        <f t="shared" si="3"/>
        <v>#DIV/0!</v>
      </c>
      <c r="M5" s="160" t="e">
        <f t="shared" si="1"/>
        <v>#DIV/0!</v>
      </c>
      <c r="N5" s="160" t="e">
        <f t="shared" si="1"/>
        <v>#DIV/0!</v>
      </c>
      <c r="O5" s="160" t="e">
        <f t="shared" si="1"/>
        <v>#DIV/0!</v>
      </c>
      <c r="P5" s="160" t="e">
        <f t="shared" si="1"/>
        <v>#DIV/0!</v>
      </c>
      <c r="Q5" s="161" t="e">
        <f t="shared" si="1"/>
        <v>#DIV/0!</v>
      </c>
    </row>
    <row r="6" spans="1:23">
      <c r="A6" s="155" t="s">
        <v>30</v>
      </c>
      <c r="B6" s="116">
        <f>'Th03.07'!$I$60</f>
        <v>0</v>
      </c>
      <c r="C6" s="116">
        <f>'Th03.07'!$L$60</f>
        <v>0</v>
      </c>
      <c r="D6" s="116">
        <f>'Th03.07'!$M$60</f>
        <v>0</v>
      </c>
      <c r="E6" s="116">
        <f>'Th03.07'!$N$60</f>
        <v>0</v>
      </c>
      <c r="F6" s="116">
        <f>'Th03.07'!$O$60</f>
        <v>0</v>
      </c>
      <c r="G6" s="116">
        <f>'Th03.07'!$P$60</f>
        <v>0</v>
      </c>
      <c r="H6" s="116">
        <f>'Th03.07'!$Q$60</f>
        <v>0</v>
      </c>
      <c r="I6" s="116">
        <f>'Th03.07'!$K$60</f>
        <v>0</v>
      </c>
      <c r="J6" s="158" t="str">
        <f t="shared" si="0"/>
        <v>Thursday</v>
      </c>
      <c r="K6" s="122" t="e">
        <f t="shared" si="2"/>
        <v>#DIV/0!</v>
      </c>
      <c r="L6" s="160" t="e">
        <f t="shared" si="3"/>
        <v>#DIV/0!</v>
      </c>
      <c r="M6" s="160" t="e">
        <f t="shared" si="1"/>
        <v>#DIV/0!</v>
      </c>
      <c r="N6" s="160" t="e">
        <f t="shared" si="1"/>
        <v>#DIV/0!</v>
      </c>
      <c r="O6" s="160" t="e">
        <f t="shared" si="1"/>
        <v>#DIV/0!</v>
      </c>
      <c r="P6" s="160" t="e">
        <f t="shared" si="1"/>
        <v>#DIV/0!</v>
      </c>
      <c r="Q6" s="161" t="e">
        <f t="shared" si="1"/>
        <v>#DIV/0!</v>
      </c>
    </row>
    <row r="7" spans="1:23">
      <c r="A7" s="156" t="s">
        <v>31</v>
      </c>
      <c r="B7" s="116">
        <f>'F03.08'!$I$60</f>
        <v>0</v>
      </c>
      <c r="C7" s="116">
        <f>'F03.08'!$L$60</f>
        <v>0</v>
      </c>
      <c r="D7" s="116">
        <f>'F03.08'!$M$60</f>
        <v>0</v>
      </c>
      <c r="E7" s="116">
        <f>'F03.08'!$N$60</f>
        <v>0</v>
      </c>
      <c r="F7" s="116">
        <f>'F03.08'!$O$60</f>
        <v>0</v>
      </c>
      <c r="G7" s="116">
        <f>'F03.08'!$P$60</f>
        <v>0</v>
      </c>
      <c r="H7" s="116">
        <f>'F03.08'!$Q$60</f>
        <v>0</v>
      </c>
      <c r="I7" s="116">
        <f>'F03.08'!$K$60</f>
        <v>0</v>
      </c>
      <c r="J7" s="158" t="str">
        <f t="shared" si="0"/>
        <v>Friday</v>
      </c>
      <c r="K7" s="122" t="e">
        <f t="shared" si="2"/>
        <v>#DIV/0!</v>
      </c>
      <c r="L7" s="160" t="e">
        <f t="shared" si="3"/>
        <v>#DIV/0!</v>
      </c>
      <c r="M7" s="160" t="e">
        <f t="shared" si="1"/>
        <v>#DIV/0!</v>
      </c>
      <c r="N7" s="160" t="e">
        <f t="shared" si="1"/>
        <v>#DIV/0!</v>
      </c>
      <c r="O7" s="160" t="e">
        <f t="shared" si="1"/>
        <v>#DIV/0!</v>
      </c>
      <c r="P7" s="160" t="e">
        <f t="shared" si="1"/>
        <v>#DIV/0!</v>
      </c>
      <c r="Q7" s="161" t="e">
        <f t="shared" si="1"/>
        <v>#DIV/0!</v>
      </c>
    </row>
    <row r="8" spans="1:23">
      <c r="A8" s="156" t="s">
        <v>32</v>
      </c>
      <c r="B8" s="116">
        <f>'Sa03.09'!$I$60</f>
        <v>0</v>
      </c>
      <c r="C8" s="116">
        <f>'Sa03.09'!$L$60</f>
        <v>0</v>
      </c>
      <c r="D8" s="116">
        <f>'Sa03.09'!$M$60</f>
        <v>0</v>
      </c>
      <c r="E8" s="116">
        <f>'Sa03.09'!$N$60</f>
        <v>0</v>
      </c>
      <c r="F8" s="116">
        <f>'Sa03.09'!$O$60</f>
        <v>0</v>
      </c>
      <c r="G8" s="116">
        <f>'Sa03.09'!$P$60</f>
        <v>0</v>
      </c>
      <c r="H8" s="116">
        <f>'Sa03.09'!$Q$60</f>
        <v>0</v>
      </c>
      <c r="I8" s="116">
        <f>'Sa03.09'!$K$60</f>
        <v>0</v>
      </c>
      <c r="J8" s="158" t="str">
        <f t="shared" si="0"/>
        <v>Saturday</v>
      </c>
      <c r="K8" s="122" t="e">
        <f t="shared" si="2"/>
        <v>#DIV/0!</v>
      </c>
      <c r="L8" s="160" t="e">
        <f t="shared" si="3"/>
        <v>#DIV/0!</v>
      </c>
      <c r="M8" s="160" t="e">
        <f t="shared" si="1"/>
        <v>#DIV/0!</v>
      </c>
      <c r="N8" s="160" t="e">
        <f t="shared" si="1"/>
        <v>#DIV/0!</v>
      </c>
      <c r="O8" s="160" t="e">
        <f t="shared" si="1"/>
        <v>#DIV/0!</v>
      </c>
      <c r="P8" s="160" t="e">
        <f t="shared" si="1"/>
        <v>#DIV/0!</v>
      </c>
      <c r="Q8" s="161" t="e">
        <f t="shared" si="1"/>
        <v>#DIV/0!</v>
      </c>
    </row>
    <row r="9" spans="1:23">
      <c r="A9" s="154" t="s">
        <v>33</v>
      </c>
      <c r="B9" s="116">
        <f>'Su03.10'!$I$60</f>
        <v>151</v>
      </c>
      <c r="C9" s="116">
        <f>'Su03.10'!$L$60</f>
        <v>33</v>
      </c>
      <c r="D9" s="116">
        <f>'Su03.10'!$M$60</f>
        <v>4</v>
      </c>
      <c r="E9" s="116">
        <f>'Su03.10'!$N$60</f>
        <v>38</v>
      </c>
      <c r="F9" s="116">
        <f>'Su03.10'!$O$60</f>
        <v>7</v>
      </c>
      <c r="G9" s="116">
        <f>'Su03.10'!$P$60</f>
        <v>2</v>
      </c>
      <c r="H9" s="116">
        <f>'Su03.10'!$Q$60</f>
        <v>1</v>
      </c>
      <c r="I9" s="116">
        <f>'Su03.10'!$K$60</f>
        <v>80</v>
      </c>
      <c r="J9" s="158" t="str">
        <f t="shared" si="0"/>
        <v>Sunday</v>
      </c>
      <c r="K9" s="122">
        <f t="shared" si="2"/>
        <v>0.5298013245033113</v>
      </c>
      <c r="L9" s="160">
        <f>C9/$B9</f>
        <v>0.2185430463576159</v>
      </c>
      <c r="M9" s="160">
        <f t="shared" si="1"/>
        <v>2.6490066225165563E-2</v>
      </c>
      <c r="N9" s="160">
        <f t="shared" si="1"/>
        <v>0.25165562913907286</v>
      </c>
      <c r="O9" s="160">
        <f t="shared" si="1"/>
        <v>4.6357615894039736E-2</v>
      </c>
      <c r="P9" s="160">
        <f t="shared" si="1"/>
        <v>1.3245033112582781E-2</v>
      </c>
      <c r="Q9" s="161">
        <f t="shared" si="1"/>
        <v>6.6225165562913907E-3</v>
      </c>
    </row>
    <row r="10" spans="1:23" ht="51">
      <c r="B10" s="115" t="str">
        <f>B2</f>
        <v># Printed</v>
      </c>
      <c r="C10" s="115" t="str">
        <f t="shared" ref="C10:I10" si="4">C2</f>
        <v>Bypass</v>
      </c>
      <c r="D10" s="115" t="str">
        <f t="shared" si="4"/>
        <v>No Show</v>
      </c>
      <c r="E10" s="115" t="str">
        <f t="shared" si="4"/>
        <v>Declined</v>
      </c>
      <c r="F10" s="115" t="str">
        <f t="shared" si="4"/>
        <v>Duplicates</v>
      </c>
      <c r="G10" s="115" t="str">
        <f t="shared" si="4"/>
        <v>Digital-only</v>
      </c>
      <c r="H10" s="115" t="str">
        <f t="shared" si="4"/>
        <v>Stolen</v>
      </c>
      <c r="I10" s="115" t="str">
        <f t="shared" si="4"/>
        <v># Sold</v>
      </c>
    </row>
    <row r="11" spans="1:23" ht="30.75" customHeight="1">
      <c r="A11" s="117" t="s">
        <v>40</v>
      </c>
      <c r="B11" s="118">
        <f>SUM(B3:B9)</f>
        <v>230</v>
      </c>
      <c r="C11" s="118">
        <f t="shared" ref="C11:I11" si="5">SUM(C3:C9)</f>
        <v>33</v>
      </c>
      <c r="D11" s="118">
        <f t="shared" si="5"/>
        <v>5</v>
      </c>
      <c r="E11" s="118">
        <f t="shared" si="5"/>
        <v>56</v>
      </c>
      <c r="F11" s="118">
        <f t="shared" si="5"/>
        <v>23</v>
      </c>
      <c r="G11" s="118">
        <f t="shared" si="5"/>
        <v>3</v>
      </c>
      <c r="H11" s="118">
        <f t="shared" si="5"/>
        <v>3</v>
      </c>
      <c r="I11" s="118">
        <f t="shared" si="5"/>
        <v>125</v>
      </c>
    </row>
  </sheetData>
  <mergeCells count="1">
    <mergeCell ref="A1:W1"/>
  </mergeCells>
  <phoneticPr fontId="18" type="noConversion"/>
  <printOptions horizontalCentered="1"/>
  <pageMargins left="0.25" right="0.25" top="0.25" bottom="0.25" header="0.3" footer="0.3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m03.04</vt:lpstr>
      <vt:lpstr>Tu03.05</vt:lpstr>
      <vt:lpstr>W03.06</vt:lpstr>
      <vt:lpstr>Th03.07</vt:lpstr>
      <vt:lpstr>F03.08</vt:lpstr>
      <vt:lpstr>Sa03.09</vt:lpstr>
      <vt:lpstr>Su03.10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2024-03-16T18:33:48Z</cp:lastPrinted>
  <dcterms:created xsi:type="dcterms:W3CDTF">2024-02-21T16:27:09Z</dcterms:created>
  <dcterms:modified xsi:type="dcterms:W3CDTF">2024-04-02T22:27:53Z</dcterms:modified>
</cp:coreProperties>
</file>