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4" documentId="8_{F62D67D8-4047-46F5-8DEC-167EAD20CCB6}" xr6:coauthVersionLast="47" xr6:coauthVersionMax="47" xr10:uidLastSave="{C2F5B943-77D8-416D-BC4F-0FAE2EE8FF4A}"/>
  <bookViews>
    <workbookView xWindow="28680" yWindow="-120" windowWidth="29040" windowHeight="16440" activeTab="8" xr2:uid="{59C6FDF0-EABE-4C73-A749-058760A548E1}"/>
  </bookViews>
  <sheets>
    <sheet name="00.00" sheetId="1" r:id="rId1"/>
    <sheet name="m02.12" sheetId="2" r:id="rId2"/>
    <sheet name="Tu02.13" sheetId="3" r:id="rId3"/>
    <sheet name="W02.14" sheetId="4" r:id="rId4"/>
    <sheet name="Th02.15" sheetId="5" r:id="rId5"/>
    <sheet name="F02.16" sheetId="6" r:id="rId6"/>
    <sheet name="Sa02.17" sheetId="7" r:id="rId7"/>
    <sheet name="Su02.18" sheetId="8" r:id="rId8"/>
    <sheet name="SUM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8" l="1"/>
  <c r="I14" i="8"/>
  <c r="I11" i="8"/>
  <c r="I9" i="8"/>
  <c r="I8" i="8"/>
  <c r="I7" i="8"/>
  <c r="J7" i="8" s="1"/>
  <c r="I6" i="8"/>
  <c r="J6" i="8" s="1"/>
  <c r="I4" i="8"/>
  <c r="J4" i="8" s="1"/>
  <c r="J24" i="8"/>
  <c r="J23" i="8"/>
  <c r="J22" i="8"/>
  <c r="J21" i="8"/>
  <c r="J20" i="8"/>
  <c r="J19" i="8"/>
  <c r="J18" i="8"/>
  <c r="AI17" i="8"/>
  <c r="AE17" i="8"/>
  <c r="AA17" i="8"/>
  <c r="J17" i="8"/>
  <c r="E17" i="8"/>
  <c r="H17" i="8" s="1"/>
  <c r="J16" i="8"/>
  <c r="J15" i="8"/>
  <c r="AI14" i="8"/>
  <c r="AE14" i="8"/>
  <c r="AA14" i="8"/>
  <c r="J14" i="8"/>
  <c r="H14" i="8"/>
  <c r="E14" i="8"/>
  <c r="J13" i="8"/>
  <c r="J12" i="8"/>
  <c r="AI11" i="8"/>
  <c r="AE11" i="8"/>
  <c r="AA11" i="8"/>
  <c r="J11" i="8"/>
  <c r="H11" i="8"/>
  <c r="E11" i="8"/>
  <c r="J10" i="8"/>
  <c r="AI9" i="8"/>
  <c r="AE9" i="8"/>
  <c r="AA9" i="8"/>
  <c r="J9" i="8"/>
  <c r="E9" i="8"/>
  <c r="H9" i="8" s="1"/>
  <c r="AI8" i="8"/>
  <c r="AE8" i="8"/>
  <c r="AA8" i="8"/>
  <c r="J8" i="8"/>
  <c r="E8" i="8"/>
  <c r="H8" i="8" s="1"/>
  <c r="AI7" i="8"/>
  <c r="AE7" i="8"/>
  <c r="AA7" i="8"/>
  <c r="E7" i="8"/>
  <c r="H7" i="8" s="1"/>
  <c r="AI6" i="8"/>
  <c r="AE6" i="8"/>
  <c r="AA6" i="8"/>
  <c r="E6" i="8"/>
  <c r="H6" i="8" s="1"/>
  <c r="J5" i="8"/>
  <c r="AI4" i="8"/>
  <c r="AE4" i="8"/>
  <c r="AA4" i="8"/>
  <c r="H4" i="8"/>
  <c r="E4" i="8"/>
  <c r="J3" i="8"/>
  <c r="E25" i="8"/>
  <c r="H25" i="8" s="1"/>
  <c r="J25" i="8"/>
  <c r="AA25" i="8"/>
  <c r="AE25" i="8"/>
  <c r="AI25" i="8"/>
  <c r="E26" i="8"/>
  <c r="H26" i="8" s="1"/>
  <c r="J26" i="8"/>
  <c r="AA26" i="8"/>
  <c r="AE26" i="8"/>
  <c r="AI26" i="8"/>
  <c r="E27" i="8"/>
  <c r="H27" i="8"/>
  <c r="J27" i="8"/>
  <c r="AA27" i="8"/>
  <c r="AE27" i="8"/>
  <c r="AI27" i="8"/>
  <c r="E28" i="8"/>
  <c r="H28" i="8" s="1"/>
  <c r="J28" i="8"/>
  <c r="AA28" i="8"/>
  <c r="AE28" i="8"/>
  <c r="AI28" i="8"/>
  <c r="E29" i="8"/>
  <c r="H29" i="8" s="1"/>
  <c r="J29" i="8"/>
  <c r="AA29" i="8"/>
  <c r="AE29" i="8"/>
  <c r="AI29" i="8"/>
  <c r="E30" i="8"/>
  <c r="H30" i="8" s="1"/>
  <c r="J30" i="8"/>
  <c r="AA30" i="8"/>
  <c r="AE30" i="8"/>
  <c r="AI30" i="8"/>
  <c r="E31" i="8"/>
  <c r="H31" i="8" s="1"/>
  <c r="J31" i="8"/>
  <c r="AA31" i="8"/>
  <c r="AE31" i="8"/>
  <c r="AI31" i="8"/>
  <c r="E32" i="8"/>
  <c r="H32" i="8" s="1"/>
  <c r="J32" i="8"/>
  <c r="AA32" i="8"/>
  <c r="AE32" i="8"/>
  <c r="AI32" i="8"/>
  <c r="E33" i="8"/>
  <c r="H33" i="8" s="1"/>
  <c r="J33" i="8"/>
  <c r="AA33" i="8"/>
  <c r="AE33" i="8"/>
  <c r="AI33" i="8"/>
  <c r="E34" i="8"/>
  <c r="H34" i="8" s="1"/>
  <c r="J34" i="8"/>
  <c r="AA34" i="8"/>
  <c r="AE34" i="8"/>
  <c r="AI34" i="8"/>
  <c r="E35" i="8"/>
  <c r="H35" i="8" s="1"/>
  <c r="J35" i="8"/>
  <c r="AA35" i="8"/>
  <c r="AE35" i="8"/>
  <c r="AI35" i="8"/>
  <c r="E36" i="8"/>
  <c r="H36" i="8" s="1"/>
  <c r="J36" i="8"/>
  <c r="AA36" i="8"/>
  <c r="AE36" i="8"/>
  <c r="AI36" i="8"/>
  <c r="AI10" i="1" l="1"/>
  <c r="AE10" i="1"/>
  <c r="AA10" i="1"/>
  <c r="I10" i="1"/>
  <c r="J10" i="1" s="1"/>
  <c r="H10" i="1"/>
  <c r="E10" i="1"/>
  <c r="AI9" i="1"/>
  <c r="AE9" i="1"/>
  <c r="AA9" i="1"/>
  <c r="I9" i="1"/>
  <c r="J9" i="1" s="1"/>
  <c r="E9" i="1"/>
  <c r="H9" i="1" s="1"/>
  <c r="AI8" i="1"/>
  <c r="AE8" i="1"/>
  <c r="AA8" i="1"/>
  <c r="I8" i="1"/>
  <c r="J8" i="1" s="1"/>
  <c r="E8" i="1"/>
  <c r="H8" i="1" s="1"/>
  <c r="AI7" i="1"/>
  <c r="AE7" i="1"/>
  <c r="AA7" i="1"/>
  <c r="I7" i="1"/>
  <c r="J7" i="1" s="1"/>
  <c r="H7" i="1"/>
  <c r="E7" i="1"/>
  <c r="AI6" i="1"/>
  <c r="AE6" i="1"/>
  <c r="AA6" i="1"/>
  <c r="I6" i="1"/>
  <c r="J6" i="1" s="1"/>
  <c r="E6" i="1"/>
  <c r="H6" i="1" s="1"/>
  <c r="AI5" i="1"/>
  <c r="AE5" i="1"/>
  <c r="AA5" i="1"/>
  <c r="I5" i="1"/>
  <c r="J5" i="1" s="1"/>
  <c r="E5" i="1"/>
  <c r="H5" i="1" s="1"/>
  <c r="AI4" i="1"/>
  <c r="AE4" i="1"/>
  <c r="AA4" i="1"/>
  <c r="I4" i="1"/>
  <c r="J4" i="1" s="1"/>
  <c r="E4" i="1"/>
  <c r="H4" i="1" s="1"/>
  <c r="AI3" i="1"/>
  <c r="AE3" i="1"/>
  <c r="AA3" i="1"/>
  <c r="I3" i="1"/>
  <c r="J3" i="1" s="1"/>
  <c r="E3" i="1"/>
  <c r="H3" i="1" s="1"/>
  <c r="I15" i="7"/>
  <c r="I12" i="7"/>
  <c r="J25" i="7"/>
  <c r="J24" i="7"/>
  <c r="I23" i="7"/>
  <c r="E23" i="7"/>
  <c r="H23" i="7" s="1"/>
  <c r="J22" i="7"/>
  <c r="I21" i="7"/>
  <c r="J21" i="7" s="1"/>
  <c r="H21" i="7"/>
  <c r="E21" i="7"/>
  <c r="I20" i="7"/>
  <c r="J20" i="7" s="1"/>
  <c r="E20" i="7"/>
  <c r="H20" i="7" s="1"/>
  <c r="I19" i="7"/>
  <c r="J19" i="7" s="1"/>
  <c r="E19" i="7"/>
  <c r="H19" i="7" s="1"/>
  <c r="I18" i="7"/>
  <c r="E18" i="7"/>
  <c r="H18" i="7" s="1"/>
  <c r="I17" i="7"/>
  <c r="J17" i="7" s="1"/>
  <c r="E17" i="7"/>
  <c r="H17" i="7" s="1"/>
  <c r="J16" i="7"/>
  <c r="E15" i="7"/>
  <c r="H15" i="7" s="1"/>
  <c r="I14" i="7"/>
  <c r="J14" i="7" s="1"/>
  <c r="E14" i="7"/>
  <c r="H14" i="7" s="1"/>
  <c r="J13" i="7"/>
  <c r="E12" i="7"/>
  <c r="H12" i="7" s="1"/>
  <c r="J11" i="7"/>
  <c r="I10" i="7"/>
  <c r="J10" i="7" s="1"/>
  <c r="E10" i="7"/>
  <c r="H10" i="7" s="1"/>
  <c r="I9" i="7"/>
  <c r="J9" i="7" s="1"/>
  <c r="E9" i="7"/>
  <c r="H9" i="7" s="1"/>
  <c r="J8" i="7"/>
  <c r="I7" i="7"/>
  <c r="J7" i="7" s="1"/>
  <c r="E7" i="7"/>
  <c r="H7" i="7" s="1"/>
  <c r="I6" i="7"/>
  <c r="J6" i="7" s="1"/>
  <c r="E6" i="7"/>
  <c r="H6" i="7" s="1"/>
  <c r="J5" i="7"/>
  <c r="I4" i="7"/>
  <c r="J4" i="7" s="1"/>
  <c r="E4" i="7"/>
  <c r="H4" i="7" s="1"/>
  <c r="J3" i="7"/>
  <c r="J12" i="7" l="1"/>
  <c r="J15" i="7"/>
  <c r="J18" i="7"/>
  <c r="J23" i="7"/>
  <c r="AI3" i="6" l="1"/>
  <c r="AE3" i="6"/>
  <c r="AA3" i="6"/>
  <c r="I13" i="6"/>
  <c r="J13" i="6" s="1"/>
  <c r="E13" i="6"/>
  <c r="H13" i="6" s="1"/>
  <c r="I12" i="6"/>
  <c r="J12" i="6" s="1"/>
  <c r="E12" i="6"/>
  <c r="H12" i="6" s="1"/>
  <c r="I11" i="6"/>
  <c r="J11" i="6" s="1"/>
  <c r="E11" i="6"/>
  <c r="H11" i="6" s="1"/>
  <c r="I10" i="6"/>
  <c r="J10" i="6" s="1"/>
  <c r="E10" i="6"/>
  <c r="H10" i="6" s="1"/>
  <c r="I9" i="6"/>
  <c r="J9" i="6" s="1"/>
  <c r="E9" i="6"/>
  <c r="H9" i="6" s="1"/>
  <c r="I8" i="6"/>
  <c r="J8" i="6" s="1"/>
  <c r="E8" i="6"/>
  <c r="H8" i="6" s="1"/>
  <c r="I7" i="6"/>
  <c r="J7" i="6" s="1"/>
  <c r="E7" i="6"/>
  <c r="H7" i="6" s="1"/>
  <c r="I6" i="6"/>
  <c r="J6" i="6" s="1"/>
  <c r="E6" i="6"/>
  <c r="H6" i="6" s="1"/>
  <c r="I5" i="6"/>
  <c r="J5" i="6" s="1"/>
  <c r="E5" i="6"/>
  <c r="H5" i="6" s="1"/>
  <c r="I4" i="6"/>
  <c r="J4" i="6" s="1"/>
  <c r="E4" i="6"/>
  <c r="H4" i="6" s="1"/>
  <c r="I3" i="6"/>
  <c r="J3" i="6" s="1"/>
  <c r="E3" i="6"/>
  <c r="H3" i="6" s="1"/>
  <c r="I9" i="5"/>
  <c r="J9" i="5" s="1"/>
  <c r="E9" i="5"/>
  <c r="H9" i="5" s="1"/>
  <c r="I8" i="5"/>
  <c r="J8" i="5" s="1"/>
  <c r="E8" i="5"/>
  <c r="H8" i="5" s="1"/>
  <c r="I7" i="5"/>
  <c r="J7" i="5" s="1"/>
  <c r="E7" i="5"/>
  <c r="H7" i="5" s="1"/>
  <c r="I6" i="5"/>
  <c r="J6" i="5" s="1"/>
  <c r="E6" i="5"/>
  <c r="H6" i="5" s="1"/>
  <c r="I5" i="5"/>
  <c r="J5" i="5" s="1"/>
  <c r="E5" i="5"/>
  <c r="H5" i="5" s="1"/>
  <c r="I4" i="5"/>
  <c r="J4" i="5" s="1"/>
  <c r="G4" i="5"/>
  <c r="E4" i="5"/>
  <c r="H4" i="5" s="1"/>
  <c r="I3" i="5"/>
  <c r="J3" i="5" s="1"/>
  <c r="G3" i="5"/>
  <c r="E3" i="5"/>
  <c r="H3" i="5" s="1"/>
  <c r="I8" i="4"/>
  <c r="J8" i="4" s="1"/>
  <c r="E8" i="4"/>
  <c r="H8" i="4" s="1"/>
  <c r="I7" i="4"/>
  <c r="J7" i="4" s="1"/>
  <c r="E7" i="4"/>
  <c r="H7" i="4" s="1"/>
  <c r="I6" i="4"/>
  <c r="J6" i="4" s="1"/>
  <c r="E6" i="4"/>
  <c r="H6" i="4" s="1"/>
  <c r="I5" i="4"/>
  <c r="J5" i="4" s="1"/>
  <c r="E5" i="4"/>
  <c r="H5" i="4" s="1"/>
  <c r="I4" i="4"/>
  <c r="J4" i="4" s="1"/>
  <c r="E4" i="4"/>
  <c r="H4" i="4" s="1"/>
  <c r="I3" i="4"/>
  <c r="J3" i="4" s="1"/>
  <c r="G3" i="4"/>
  <c r="E3" i="4"/>
  <c r="H3" i="4" s="1"/>
  <c r="J8" i="3"/>
  <c r="E8" i="3"/>
  <c r="H8" i="3" s="1"/>
  <c r="I7" i="3"/>
  <c r="J7" i="3" s="1"/>
  <c r="E7" i="3"/>
  <c r="H7" i="3" s="1"/>
  <c r="J6" i="3"/>
  <c r="I6" i="3"/>
  <c r="E6" i="3"/>
  <c r="H6" i="3" s="1"/>
  <c r="I5" i="3"/>
  <c r="J5" i="3" s="1"/>
  <c r="E5" i="3"/>
  <c r="H5" i="3" s="1"/>
  <c r="J4" i="3"/>
  <c r="H4" i="3"/>
  <c r="E4" i="3"/>
  <c r="J3" i="3"/>
  <c r="E3" i="3"/>
  <c r="H3" i="3" s="1"/>
  <c r="J13" i="2"/>
  <c r="E13" i="2"/>
  <c r="H13" i="2" s="1"/>
  <c r="J12" i="2"/>
  <c r="J11" i="2"/>
  <c r="H11" i="2"/>
  <c r="E11" i="2"/>
  <c r="J10" i="2"/>
  <c r="H10" i="2"/>
  <c r="E10" i="2"/>
  <c r="J9" i="2"/>
  <c r="J8" i="2"/>
  <c r="E8" i="2"/>
  <c r="H8" i="2" s="1"/>
  <c r="J7" i="2"/>
  <c r="H7" i="2"/>
  <c r="E7" i="2"/>
  <c r="J6" i="2"/>
  <c r="E6" i="2"/>
  <c r="H6" i="2" s="1"/>
  <c r="J5" i="2"/>
  <c r="J4" i="2"/>
  <c r="E4" i="2"/>
  <c r="H4" i="2" s="1"/>
  <c r="J3" i="2"/>
  <c r="AH60" i="2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I10" i="2"/>
  <c r="AE10" i="2"/>
  <c r="AA10" i="2"/>
  <c r="AI9" i="2"/>
  <c r="AE9" i="2"/>
  <c r="AA9" i="2"/>
  <c r="AI8" i="2"/>
  <c r="AE8" i="2"/>
  <c r="AA8" i="2"/>
  <c r="AI7" i="2"/>
  <c r="AE7" i="2"/>
  <c r="AA7" i="2"/>
  <c r="AI6" i="2"/>
  <c r="AE6" i="2"/>
  <c r="AA6" i="2"/>
  <c r="AI5" i="2"/>
  <c r="AE5" i="2"/>
  <c r="AA5" i="2"/>
  <c r="AI4" i="2"/>
  <c r="AE4" i="2"/>
  <c r="AA4" i="2"/>
  <c r="AI3" i="2"/>
  <c r="AE3" i="2"/>
  <c r="AA3" i="2"/>
  <c r="AA11" i="1"/>
  <c r="AE11" i="1"/>
  <c r="AI11" i="1"/>
  <c r="AA12" i="1"/>
  <c r="AE12" i="1"/>
  <c r="AI12" i="1"/>
  <c r="AA13" i="1"/>
  <c r="AA60" i="1" s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I60" i="1" s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E60" i="1" l="1"/>
  <c r="AA60" i="2"/>
  <c r="AE60" i="2"/>
  <c r="AI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I6" i="7"/>
  <c r="AE6" i="7"/>
  <c r="AA6" i="7"/>
  <c r="AI5" i="7"/>
  <c r="AE5" i="7"/>
  <c r="AA5" i="7"/>
  <c r="AI4" i="7"/>
  <c r="AE4" i="7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E4" i="6"/>
  <c r="AA4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E4" i="5"/>
  <c r="AA4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E4" i="4"/>
  <c r="AE60" i="4" s="1"/>
  <c r="AA4" i="4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E4" i="3"/>
  <c r="AA4" i="3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14" i="6"/>
  <c r="J60" i="6" s="1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M62" i="3" s="1"/>
  <c r="K60" i="3"/>
  <c r="I4" i="9" s="1"/>
  <c r="I60" i="3"/>
  <c r="I62" i="3" s="1"/>
  <c r="G60" i="3"/>
  <c r="F60" i="3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H28" i="3"/>
  <c r="E28" i="3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7" i="3" s="1"/>
  <c r="E16" i="3"/>
  <c r="H16" i="3" s="1"/>
  <c r="E15" i="3"/>
  <c r="H15" i="3" s="1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Q60" i="4"/>
  <c r="P60" i="4"/>
  <c r="O60" i="4"/>
  <c r="N60" i="4"/>
  <c r="M60" i="4"/>
  <c r="L60" i="4"/>
  <c r="M62" i="4" s="1"/>
  <c r="K60" i="4"/>
  <c r="R5" i="9" s="1"/>
  <c r="I60" i="4"/>
  <c r="G60" i="4"/>
  <c r="F60" i="4"/>
  <c r="E57" i="4"/>
  <c r="H57" i="4" s="1"/>
  <c r="E56" i="4"/>
  <c r="H56" i="4" s="1"/>
  <c r="H55" i="4"/>
  <c r="E55" i="4"/>
  <c r="E54" i="4"/>
  <c r="H54" i="4" s="1"/>
  <c r="E53" i="4"/>
  <c r="H53" i="4" s="1"/>
  <c r="E52" i="4"/>
  <c r="H52" i="4" s="1"/>
  <c r="E51" i="4"/>
  <c r="H51" i="4" s="1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E39" i="4"/>
  <c r="H39" i="4" s="1"/>
  <c r="E38" i="4"/>
  <c r="H38" i="4" s="1"/>
  <c r="E37" i="4"/>
  <c r="H37" i="4" s="1"/>
  <c r="E36" i="4"/>
  <c r="H36" i="4" s="1"/>
  <c r="H35" i="4"/>
  <c r="E35" i="4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E16" i="4"/>
  <c r="H16" i="4" s="1"/>
  <c r="H15" i="4"/>
  <c r="E15" i="4"/>
  <c r="E14" i="4"/>
  <c r="H14" i="4" s="1"/>
  <c r="E13" i="4"/>
  <c r="H13" i="4" s="1"/>
  <c r="E12" i="4"/>
  <c r="H12" i="4" s="1"/>
  <c r="E11" i="4"/>
  <c r="H11" i="4" s="1"/>
  <c r="E10" i="4"/>
  <c r="H10" i="4" s="1"/>
  <c r="H9" i="4"/>
  <c r="E9" i="4"/>
  <c r="E60" i="4" s="1"/>
  <c r="Q60" i="5"/>
  <c r="P60" i="5"/>
  <c r="O60" i="5"/>
  <c r="N60" i="5"/>
  <c r="M60" i="5"/>
  <c r="L60" i="5"/>
  <c r="M62" i="5" s="1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E43" i="5"/>
  <c r="H43" i="5" s="1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E35" i="5"/>
  <c r="H35" i="5" s="1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H20" i="5"/>
  <c r="E20" i="5"/>
  <c r="E19" i="5"/>
  <c r="H19" i="5" s="1"/>
  <c r="E18" i="5"/>
  <c r="H18" i="5" s="1"/>
  <c r="H17" i="5"/>
  <c r="E17" i="5"/>
  <c r="E16" i="5"/>
  <c r="H16" i="5" s="1"/>
  <c r="E15" i="5"/>
  <c r="H15" i="5" s="1"/>
  <c r="E14" i="5"/>
  <c r="H14" i="5" s="1"/>
  <c r="E13" i="5"/>
  <c r="H13" i="5" s="1"/>
  <c r="H12" i="5"/>
  <c r="E12" i="5"/>
  <c r="E11" i="5"/>
  <c r="H11" i="5" s="1"/>
  <c r="E10" i="5"/>
  <c r="H10" i="5" s="1"/>
  <c r="Q60" i="6"/>
  <c r="P60" i="6"/>
  <c r="O60" i="6"/>
  <c r="N60" i="6"/>
  <c r="M60" i="6"/>
  <c r="L60" i="6"/>
  <c r="M62" i="6" s="1"/>
  <c r="K60" i="6"/>
  <c r="R7" i="9" s="1"/>
  <c r="I60" i="6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H45" i="6"/>
  <c r="E45" i="6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Q60" i="2"/>
  <c r="P60" i="2"/>
  <c r="O60" i="2"/>
  <c r="N60" i="2"/>
  <c r="M60" i="2"/>
  <c r="L60" i="2"/>
  <c r="K60" i="2"/>
  <c r="R3" i="9" s="1"/>
  <c r="I60" i="2"/>
  <c r="G60" i="2"/>
  <c r="I62" i="2" s="1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AE60" i="8" l="1"/>
  <c r="AI60" i="8"/>
  <c r="AA60" i="8"/>
  <c r="AI60" i="7"/>
  <c r="AA60" i="7"/>
  <c r="AE60" i="7"/>
  <c r="E60" i="6"/>
  <c r="H60" i="6" s="1"/>
  <c r="AA60" i="6"/>
  <c r="AE60" i="6"/>
  <c r="AI60" i="6"/>
  <c r="I62" i="6"/>
  <c r="R60" i="6"/>
  <c r="E60" i="5"/>
  <c r="I62" i="5"/>
  <c r="AA60" i="5"/>
  <c r="AE60" i="5"/>
  <c r="AI60" i="5"/>
  <c r="H60" i="5"/>
  <c r="AI60" i="4"/>
  <c r="AA60" i="4"/>
  <c r="H60" i="4"/>
  <c r="I62" i="4"/>
  <c r="R60" i="4"/>
  <c r="E60" i="3"/>
  <c r="H60" i="3" s="1"/>
  <c r="AI60" i="3"/>
  <c r="AA60" i="3"/>
  <c r="AE60" i="3"/>
  <c r="J60" i="3"/>
  <c r="M4" i="9"/>
  <c r="B4" i="9"/>
  <c r="P4" i="9" s="1"/>
  <c r="C4" i="9"/>
  <c r="M62" i="2"/>
  <c r="E60" i="2"/>
  <c r="H60" i="2" s="1"/>
  <c r="J60" i="5"/>
  <c r="J60" i="2"/>
  <c r="J60" i="4"/>
  <c r="R60" i="3"/>
  <c r="R60" i="5"/>
  <c r="R60" i="2"/>
  <c r="O4" i="9" l="1"/>
  <c r="L4" i="9"/>
  <c r="Q4" i="9"/>
  <c r="N4" i="9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Q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I9" i="9" l="1"/>
  <c r="R9" i="9"/>
  <c r="M9" i="9"/>
  <c r="N9" i="9"/>
  <c r="O9" i="9"/>
  <c r="P9" i="9"/>
  <c r="I8" i="9"/>
  <c r="R8" i="9"/>
  <c r="M7" i="9"/>
  <c r="P6" i="9"/>
  <c r="I62" i="7"/>
  <c r="B8" i="9"/>
  <c r="N8" i="9" s="1"/>
  <c r="M62" i="7"/>
  <c r="C8" i="9"/>
  <c r="C5" i="9"/>
  <c r="M62" i="8"/>
  <c r="C9" i="9"/>
  <c r="L9" i="9" s="1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M8" i="9" l="1"/>
  <c r="I11" i="9"/>
  <c r="P8" i="9"/>
  <c r="O8" i="9"/>
  <c r="L8" i="9"/>
  <c r="K8" i="9"/>
  <c r="Q8" i="9"/>
  <c r="L7" i="9"/>
  <c r="P7" i="9"/>
  <c r="O7" i="9"/>
  <c r="N7" i="9"/>
  <c r="Q7" i="9"/>
  <c r="L6" i="9"/>
  <c r="N6" i="9"/>
  <c r="M6" i="9"/>
  <c r="O6" i="9"/>
  <c r="Q6" i="9"/>
  <c r="P5" i="9"/>
  <c r="M5" i="9"/>
  <c r="Q5" i="9"/>
  <c r="L5" i="9"/>
  <c r="O5" i="9"/>
  <c r="N5" i="9"/>
  <c r="L3" i="9"/>
  <c r="O3" i="9"/>
  <c r="Q3" i="9"/>
  <c r="K3" i="9"/>
  <c r="N3" i="9"/>
  <c r="P3" i="9"/>
  <c r="C11" i="9"/>
  <c r="D12" i="9" s="1"/>
  <c r="B11" i="9"/>
  <c r="D14" i="9" l="1"/>
  <c r="J60" i="1"/>
</calcChain>
</file>

<file path=xl/sharedStrings.xml><?xml version="1.0" encoding="utf-8"?>
<sst xmlns="http://schemas.openxmlformats.org/spreadsheetml/2006/main" count="3079" uniqueCount="148">
  <si>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</si>
  <si>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</si>
  <si>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</si>
  <si>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</si>
  <si>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</si>
  <si>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</si>
  <si>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</si>
  <si>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</si>
  <si>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</si>
  <si>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</si>
  <si>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</si>
  <si>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</si>
  <si>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</si>
  <si>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</si>
  <si>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</si>
  <si>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</si>
  <si>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</si>
  <si>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</si>
  <si>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</si>
  <si>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</si>
  <si>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</si>
  <si>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</si>
  <si>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</si>
  <si>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</si>
  <si>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</si>
  <si>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</si>
  <si>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</si>
  <si>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</si>
  <si>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</si>
  <si>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</si>
  <si>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</si>
  <si>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</si>
  <si>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</si>
  <si>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</si>
  <si>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</si>
  <si>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</si>
  <si>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</si>
  <si>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</si>
  <si>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</si>
  <si>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</si>
  <si>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</si>
  <si>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</si>
  <si>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</si>
  <si>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</si>
  <si>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</si>
  <si>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</si>
  <si>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r>
      <rPr>
        <b/>
        <sz val="20"/>
        <color theme="1"/>
        <rFont val="Aptos Narrow"/>
        <scheme val="minor"/>
      </rPr>
      <t xml:space="preserve">WEEK 5 </t>
    </r>
    <r>
      <rPr>
        <sz val="20"/>
        <color theme="1"/>
        <rFont val="Aptos Narrow"/>
        <scheme val="minor"/>
      </rPr>
      <t>(2/12 - 2/18)</t>
    </r>
  </si>
  <si>
    <t>Joy, Tim</t>
  </si>
  <si>
    <t>Group VIP photo → [Concourse NE gap]; 
Print → one 5x7 / person 
Printed 42 ; Rastered 43D-2359</t>
  </si>
  <si>
    <t>Tony</t>
  </si>
  <si>
    <t>4207 test photo</t>
  </si>
  <si>
    <t>Sammye</t>
  </si>
  <si>
    <t>Group VIP photo → [Concourse NE gap]; 
Print → one 5x7 / person 
Printed 20 ; Rastered 43D-2364</t>
  </si>
  <si>
    <t>Kathy (Trainees)</t>
  </si>
  <si>
    <t>4212 dark</t>
  </si>
  <si>
    <t>Brent</t>
  </si>
  <si>
    <t>4232 was a stolen photo</t>
  </si>
  <si>
    <t>Todd</t>
  </si>
  <si>
    <t>Group VIP photo → [Concourse NE gap]; 
Print → one 5x7 / person 
Printed 14 ; Rastered 43D-2369</t>
  </si>
  <si>
    <t>4242 exact same as 4243 so didnt print, 4245 person photo bomb; SB</t>
  </si>
  <si>
    <t>3:30</t>
  </si>
  <si>
    <t>Maria</t>
  </si>
  <si>
    <t>Group VIP photo → [Concourse NE gap]; 
Print → one 5x7 / person 
Printed 0; Rastered NO SHOW</t>
  </si>
  <si>
    <t>Added @ last minute Told us at 3:45pm,
4254 to dark</t>
  </si>
  <si>
    <t>Kim</t>
  </si>
  <si>
    <t>4261-test photo</t>
  </si>
  <si>
    <t>Sherry</t>
  </si>
  <si>
    <t>2 declines no cowboys fans</t>
  </si>
  <si>
    <t>Bart</t>
  </si>
  <si>
    <t>76-78 were to dark</t>
  </si>
  <si>
    <t>4:00</t>
  </si>
  <si>
    <t>Cliff</t>
  </si>
  <si>
    <t>4294-4299 pictures are too dark</t>
  </si>
  <si>
    <t>renamed cards for field; 4301 test</t>
  </si>
  <si>
    <t>4308 dark</t>
  </si>
  <si>
    <t>4328 blurry</t>
  </si>
  <si>
    <t>4333 blury. We were bypassed</t>
  </si>
  <si>
    <t>Isaac takes over GS photo op from Jonathan for 4:00 tour</t>
  </si>
  <si>
    <t>1 digital only</t>
  </si>
  <si>
    <t>Katy</t>
  </si>
  <si>
    <t>BYPASS???</t>
  </si>
  <si>
    <t>Lorenzo</t>
  </si>
  <si>
    <t>BYPASS???  THERE WAS ONLY 1 DUPLICATE….??</t>
  </si>
  <si>
    <t>Jerry</t>
  </si>
  <si>
    <t>Kathy</t>
  </si>
  <si>
    <t>other groups hasnt showed</t>
  </si>
  <si>
    <t>sammye jus showed up</t>
  </si>
  <si>
    <t>Ples</t>
  </si>
  <si>
    <t>Roger</t>
  </si>
  <si>
    <t>Gloria</t>
  </si>
  <si>
    <r>
      <rPr>
        <b/>
        <sz val="8"/>
        <color theme="0" tint="-0.499984740745262"/>
        <rFont val="Calibri"/>
        <family val="2"/>
      </rPr>
      <t xml:space="preserve">4221 test shot for jasper, </t>
    </r>
    <r>
      <rPr>
        <b/>
        <sz val="8"/>
        <color theme="1"/>
        <rFont val="Calibri"/>
        <family val="2"/>
      </rPr>
      <t xml:space="preserve">
</t>
    </r>
    <r>
      <rPr>
        <b/>
        <sz val="8"/>
        <color rgb="FFFF0000"/>
        <rFont val="Calibri"/>
        <family val="2"/>
      </rPr>
      <t>4222 file is missing</t>
    </r>
  </si>
  <si>
    <r>
      <rPr>
        <b/>
        <sz val="8"/>
        <color theme="0" tint="-0.499984740745262"/>
        <rFont val="Calibri"/>
        <family val="2"/>
      </rPr>
      <t>4515 was a retake ,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CLOSED FIELD PHOTO-OP @5:00</t>
    </r>
  </si>
  <si>
    <r>
      <rPr>
        <b/>
        <sz val="8"/>
        <color theme="0" tint="-0.499984740745262"/>
        <rFont val="Calibri"/>
        <family val="2"/>
      </rPr>
      <t xml:space="preserve">4520 was a retake, </t>
    </r>
    <r>
      <rPr>
        <b/>
        <sz val="8"/>
        <color theme="1"/>
        <rFont val="Calibri"/>
        <family val="2"/>
      </rPr>
      <t xml:space="preserve">
SPIKE in declines &gt; Pro Shop</t>
    </r>
  </si>
  <si>
    <r>
      <t xml:space="preserve">tour guide ; </t>
    </r>
    <r>
      <rPr>
        <b/>
        <sz val="8"/>
        <color theme="0" tint="-0.499984740745262"/>
        <rFont val="Calibri"/>
        <family val="2"/>
      </rPr>
      <t>55 &amp; 56 retake</t>
    </r>
  </si>
  <si>
    <t>4566 test, 4567 hat cut off,</t>
  </si>
  <si>
    <t>NO PHOTOS</t>
  </si>
  <si>
    <t>4605 dark</t>
  </si>
  <si>
    <t xml:space="preserve">ADDED to Schedule
Group VIP photo → [Green Screen Photo OP]; 
Print → one 5x7 / person 
Printed 8; rastered 46d_4618 </t>
  </si>
  <si>
    <t xml:space="preserve">Group VIP photo → [Concourse Photo Op]; 
Print → one 5x7 / person 
2410 missing original file 
Printed 46; Rastered 43D_2413 </t>
  </si>
  <si>
    <t>4244 thru 4255 is roger group</t>
  </si>
  <si>
    <t>Group VIP photo → [Concourse Photo Op]; 
Print → one 5x7 / person 
2414 missing original file 
Printed 14; Rastered 43D_2416</t>
  </si>
  <si>
    <t>&lt;&lt;&lt;star photos so far couldnt get the groups name for 1 o clock kathy group had 0 photos</t>
  </si>
  <si>
    <t>Group VIP photo → [Star Photo Op]; 
Print → one 5x7 / person 
Printed 20 ; Rastered 48d_4263</t>
  </si>
  <si>
    <t>A 2;30 VIP WAS ADDED 4702 -4711</t>
  </si>
  <si>
    <t>What happened to 4262-4279?</t>
  </si>
  <si>
    <t>Group VIP photo → [Concourse Photo Op]; 
Print → one 5x7 / person Why taken upstairs?
Printed 14 ; Rastered 43D_2421</t>
  </si>
  <si>
    <t>4746 &amp; 4747 dark; 4744 &amp; 4745 missing</t>
  </si>
  <si>
    <t>Group VIP photo → [Star Photo Op]; 
Print → one 5x7 / person 
Printed 16; Rastered 48d_4279</t>
  </si>
  <si>
    <t>ALL 12 GREENSCREEN ARE DO DARK TO PRINT; 
6 STAR PHOTO TO BRIGHT TO SELL</t>
  </si>
  <si>
    <t>Group VIP photo → [Star Photo Op]; 
Print → one 5x7 / person 
Printed 33; Rastered 48d_4299 &amp; 48d_4300</t>
  </si>
  <si>
    <t>wk 5</t>
  </si>
  <si>
    <t>Carrie</t>
  </si>
  <si>
    <t>Group VIP photo → [Star Photo Op]; 
Print → one 5x7 / person 
Printed 12; Rastered 4306</t>
  </si>
  <si>
    <t>Diane</t>
  </si>
  <si>
    <t>4778 is too dark not prinatable</t>
  </si>
  <si>
    <t>Phill</t>
  </si>
  <si>
    <t>Group VIP photo → [Star Photo Op]; 
Print → one 5x7 / person 
16 Printed ; Rastered 2424
Switched to VIP Camera</t>
  </si>
  <si>
    <t>Mr.West</t>
  </si>
  <si>
    <t>Wayne</t>
  </si>
  <si>
    <t>Group VIP photo → [Star Photo Op]; 
Print → one 5x7 / person 
Printed 17 ; Rastered 2427</t>
  </si>
  <si>
    <t>Terry</t>
  </si>
  <si>
    <t>Group VIP photo → [Star Photo Op]; 
Print → one 5x7 / person 
10 Printed; Rastered 2435</t>
  </si>
  <si>
    <t>??</t>
  </si>
  <si>
    <t>Group VIP photo → [Star Photo Op]; 
Print → one 5x7 / person 
16 Printed; Rastered 2431</t>
  </si>
  <si>
    <t>Kim, Jody</t>
  </si>
  <si>
    <t>Group VIP photo → [Star Photo Op]; 
Print → one 5x7 / person 
PRINT {58} 29 ,11 ,18 Printed; Rastered 2440, 2444 &amp; 2441</t>
  </si>
  <si>
    <t xml:space="preserve">Group VIP photo → [Star Photo Op]; 
Print → one 5x7 / person 
22 Printed; Rastered 2449 </t>
  </si>
  <si>
    <t xml:space="preserve">Group VIP photo → [Star Photo Op]; 
Print → one 5x7 / person 
17 Printed; Rastered 2459 </t>
  </si>
  <si>
    <t>Group VIP photo → [Star Photo Op]; 
Print → one 5x7 / person 
16 Printed; Rastered 2455</t>
  </si>
  <si>
    <t>Joy</t>
  </si>
  <si>
    <t>Group VIP photo → [Star Photo Op]; 
Print → one 5x7 / person 
17 Printed; Rastered 2450</t>
  </si>
  <si>
    <t>Group VIP photo → [Star Photo Op]; 
Print → one 5x7 / person 
18 Printed; Rastered 2460</t>
  </si>
  <si>
    <t>Brent (Tony R), Jody</t>
  </si>
  <si>
    <t>Group VIP photo → [Star Photo Op]; 
Print → one 5x7 / person 
Printed {56} 16, 20, 20 ; Rastered 2465,2480, 2469</t>
  </si>
  <si>
    <t>Group VIP photo → [Star Photo Op]; 
Print → one 5x7 / person 
26 Printed; Rastered 2483</t>
  </si>
  <si>
    <t>5:30</t>
  </si>
  <si>
    <t xml:space="preserve">Wayne (David),  Sherry </t>
  </si>
  <si>
    <t>Group VIP photo → [Star Photo Op]; 
Print → one 5x7 / person 
Printed 50; Rastered 2474, 2479 , 2471</t>
  </si>
  <si>
    <t>Suzanne</t>
  </si>
  <si>
    <t>Larry</t>
  </si>
  <si>
    <t>N/A</t>
  </si>
  <si>
    <t>Tim</t>
  </si>
  <si>
    <t>Sam</t>
  </si>
  <si>
    <t>→</t>
  </si>
  <si>
    <t>Jody</t>
  </si>
  <si>
    <t>Kim (Kimberly)</t>
  </si>
  <si>
    <t>Glenn</t>
  </si>
  <si>
    <t>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</si>
</sst>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6"/>
      <color rgb="FF999999"/>
      <name val="Calibri"/>
      <family val="2"/>
    </font>
    <font>
      <b/>
      <sz val="6"/>
      <color theme="1"/>
      <name val="Calibri"/>
      <family val="2"/>
    </font>
    <font>
      <sz val="6"/>
      <color theme="1"/>
      <name val="Arial"/>
      <family val="2"/>
    </font>
    <font>
      <b/>
      <sz val="11"/>
      <color rgb="FFFF0000"/>
      <name val="Aptos Narrow"/>
      <scheme val="minor"/>
    </font>
    <font>
      <b/>
      <sz val="8"/>
      <color theme="0" tint="-0.499984740745262"/>
      <name val="Calibri"/>
      <family val="2"/>
    </font>
    <font>
      <sz val="8"/>
      <color theme="0" tint="-0.499984740745262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  <font>
      <b/>
      <sz val="8"/>
      <color theme="1"/>
      <name val="Calibri"/>
      <family val="2"/>
    </font>
    <font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20" fontId="14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42" fillId="3" borderId="20" xfId="0" applyFont="1" applyFill="1" applyBorder="1" applyAlignment="1">
      <alignment horizontal="center" vertical="center"/>
    </xf>
    <xf numFmtId="20" fontId="1" fillId="0" borderId="19" xfId="0" applyNumberFormat="1" applyFont="1" applyBorder="1" applyAlignment="1">
      <alignment horizontal="center" vertical="center"/>
    </xf>
    <xf numFmtId="1" fontId="0" fillId="11" borderId="20" xfId="0" applyNumberForma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/>
    </xf>
    <xf numFmtId="0" fontId="49" fillId="9" borderId="0" xfId="0" applyFont="1" applyFill="1"/>
    <xf numFmtId="0" fontId="33" fillId="8" borderId="0" xfId="0" applyFont="1" applyFill="1" applyAlignment="1">
      <alignment horizontal="center" vertical="center"/>
    </xf>
    <xf numFmtId="9" fontId="50" fillId="0" borderId="0" xfId="1" applyFont="1" applyAlignment="1">
      <alignment horizontal="center"/>
    </xf>
    <xf numFmtId="20" fontId="1" fillId="21" borderId="19" xfId="0" applyNumberFormat="1" applyFont="1" applyFill="1" applyBorder="1" applyAlignment="1">
      <alignment horizontal="center" vertical="center"/>
    </xf>
    <xf numFmtId="0" fontId="5" fillId="21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10" fillId="22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20" fontId="1" fillId="13" borderId="19" xfId="0" applyNumberFormat="1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18" fillId="13" borderId="42" xfId="0" applyFont="1" applyFill="1" applyBorder="1" applyAlignment="1">
      <alignment horizontal="center" vertical="center"/>
    </xf>
    <xf numFmtId="0" fontId="18" fillId="13" borderId="34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1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51" fillId="10" borderId="17" xfId="0" applyFont="1" applyFill="1" applyBorder="1" applyAlignment="1">
      <alignment vertical="center"/>
    </xf>
    <xf numFmtId="0" fontId="52" fillId="0" borderId="17" xfId="0" applyFont="1" applyBorder="1" applyAlignment="1">
      <alignment horizontal="center" vertical="center" wrapText="1"/>
    </xf>
    <xf numFmtId="0" fontId="47" fillId="0" borderId="6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43" fillId="0" borderId="6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46" fillId="0" borderId="8" xfId="0" applyFont="1" applyBorder="1" applyAlignment="1">
      <alignment vertical="center" wrapText="1"/>
    </xf>
    <xf numFmtId="0" fontId="48" fillId="0" borderId="6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39" fillId="0" borderId="6" xfId="0" applyFont="1" applyBorder="1" applyAlignment="1">
      <alignment vertical="center" wrapText="1"/>
    </xf>
    <xf numFmtId="0" fontId="39" fillId="0" borderId="7" xfId="0" applyFont="1" applyBorder="1" applyAlignment="1">
      <alignment vertical="center" wrapText="1"/>
    </xf>
    <xf numFmtId="0" fontId="39" fillId="0" borderId="8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0" fontId="22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7" fillId="10" borderId="6" xfId="0" applyFont="1" applyFill="1" applyBorder="1" applyAlignment="1">
      <alignment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12" borderId="6" xfId="0" applyFont="1" applyFill="1" applyBorder="1" applyAlignment="1">
      <alignment horizontal="left" vertical="center" wrapText="1"/>
    </xf>
    <xf numFmtId="0" fontId="45" fillId="12" borderId="7" xfId="0" applyFont="1" applyFill="1" applyBorder="1" applyAlignment="1">
      <alignment horizontal="left" vertical="center" wrapText="1"/>
    </xf>
    <xf numFmtId="0" fontId="45" fillId="13" borderId="6" xfId="0" applyFont="1" applyFill="1" applyBorder="1" applyAlignment="1">
      <alignment horizontal="left" vertical="center" wrapText="1"/>
    </xf>
    <xf numFmtId="0" fontId="45" fillId="13" borderId="7" xfId="0" applyFont="1" applyFill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8.9241490609617072E-2"/>
                  <c:y val="2.7165354330708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-4.5282550409449845E-3"/>
                  <c:y val="-0.19229232283464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0.33644260904690854"/>
                  <c:y val="-4.5207677165354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9.9790850674752775E-3"/>
                  <c:y val="-8.0782480314960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9.8180890647344587E-2"/>
                  <c:y val="-7.410301837270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8.8235294117647065E-2</c:v>
                </c:pt>
                <c:pt idx="3">
                  <c:v>0.17708333333333334</c:v>
                </c:pt>
                <c:pt idx="4">
                  <c:v>0.31395348837209303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4.1666666666666664E-2</c:v>
                </c:pt>
                <c:pt idx="1">
                  <c:v>8.3333333333333329E-2</c:v>
                </c:pt>
                <c:pt idx="2">
                  <c:v>0</c:v>
                </c:pt>
                <c:pt idx="3">
                  <c:v>9.375E-2</c:v>
                </c:pt>
                <c:pt idx="4">
                  <c:v>5.8139534883720929E-2</c:v>
                </c:pt>
                <c:pt idx="5">
                  <c:v>0.15028901734104047</c:v>
                </c:pt>
                <c:pt idx="6">
                  <c:v>1.1627906976744186E-2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0.39583333333333331</c:v>
                </c:pt>
                <c:pt idx="1">
                  <c:v>0.44444444444444442</c:v>
                </c:pt>
                <c:pt idx="2">
                  <c:v>0.14705882352941177</c:v>
                </c:pt>
                <c:pt idx="3">
                  <c:v>0.125</c:v>
                </c:pt>
                <c:pt idx="4">
                  <c:v>0.13953488372093023</c:v>
                </c:pt>
                <c:pt idx="5">
                  <c:v>0.30635838150289019</c:v>
                </c:pt>
                <c:pt idx="6">
                  <c:v>0.37209302325581395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0.10416666666666667</c:v>
                </c:pt>
                <c:pt idx="1">
                  <c:v>0.1111111111111111</c:v>
                </c:pt>
                <c:pt idx="2">
                  <c:v>0.20588235294117646</c:v>
                </c:pt>
                <c:pt idx="3">
                  <c:v>0.34375</c:v>
                </c:pt>
                <c:pt idx="4">
                  <c:v>9.8837209302325577E-2</c:v>
                </c:pt>
                <c:pt idx="5">
                  <c:v>0.19653179190751446</c:v>
                </c:pt>
                <c:pt idx="6">
                  <c:v>0.44186046511627908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1.0416666666666666E-2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2.0833333333333332E-2</c:v>
                </c:pt>
                <c:pt idx="1">
                  <c:v>2.7777777777777776E-2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-0.10920067209172075"/>
                  <c:y val="0.17083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-0.17246427041808057"/>
                  <c:y val="4.6232939632545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2"/>
              <c:layout>
                <c:manualLayout>
                  <c:x val="-0.15397489539748954"/>
                  <c:y val="-0.104166666666666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7-4E53-805B-2820D4F04D29}"/>
                </c:ext>
              </c:extLst>
            </c:dLbl>
            <c:dLbl>
              <c:idx val="3"/>
              <c:layout>
                <c:manualLayout>
                  <c:x val="4.6457615392218231E-2"/>
                  <c:y val="-0.1595889107611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2.4460448720060635E-2"/>
                  <c:y val="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10084169604322472"/>
                  <c:y val="-6.6666666666666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0.17411445326656341"/>
                  <c:y val="7.499999999999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77</c:v>
                </c:pt>
                <c:pt idx="1">
                  <c:v>51</c:v>
                </c:pt>
                <c:pt idx="2">
                  <c:v>166</c:v>
                </c:pt>
                <c:pt idx="3">
                  <c:v>145</c:v>
                </c:pt>
                <c:pt idx="4">
                  <c:v>1</c:v>
                </c:pt>
                <c:pt idx="5">
                  <c:v>2</c:v>
                </c:pt>
                <c:pt idx="6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48</c:v>
                </c:pt>
                <c:pt idx="1">
                  <c:v>36</c:v>
                </c:pt>
                <c:pt idx="2">
                  <c:v>68</c:v>
                </c:pt>
                <c:pt idx="3">
                  <c:v>96</c:v>
                </c:pt>
                <c:pt idx="4">
                  <c:v>172</c:v>
                </c:pt>
                <c:pt idx="5">
                  <c:v>173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F-4783-88DB-2FBE2E184F25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21</c:v>
                </c:pt>
                <c:pt idx="1">
                  <c:v>12</c:v>
                </c:pt>
                <c:pt idx="2">
                  <c:v>38</c:v>
                </c:pt>
                <c:pt idx="3">
                  <c:v>24</c:v>
                </c:pt>
                <c:pt idx="4">
                  <c:v>67</c:v>
                </c:pt>
                <c:pt idx="5">
                  <c:v>87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F-4783-88DB-2FBE2E184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0.4375</c:v>
                </c:pt>
                <c:pt idx="1">
                  <c:v>0.33333333333333331</c:v>
                </c:pt>
                <c:pt idx="2">
                  <c:v>0.55882352941176472</c:v>
                </c:pt>
                <c:pt idx="3">
                  <c:v>0.25</c:v>
                </c:pt>
                <c:pt idx="4">
                  <c:v>0.38953488372093026</c:v>
                </c:pt>
                <c:pt idx="5">
                  <c:v>0.50289017341040465</c:v>
                </c:pt>
                <c:pt idx="6">
                  <c:v>0.80232558139534882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19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17</c:v>
                </c:pt>
                <c:pt idx="1">
                  <c:v>9</c:v>
                </c:pt>
                <c:pt idx="2">
                  <c:v>12</c:v>
                </c:pt>
                <c:pt idx="3">
                  <c:v>33</c:v>
                </c:pt>
                <c:pt idx="4">
                  <c:v>1</c:v>
                </c:pt>
                <c:pt idx="5">
                  <c:v>0</c:v>
                </c:pt>
                <c:pt idx="6">
                  <c:v>24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54</c:v>
                </c:pt>
                <c:pt idx="1">
                  <c:v>10</c:v>
                </c:pt>
                <c:pt idx="2">
                  <c:v>24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26</c:v>
                </c:pt>
                <c:pt idx="2">
                  <c:v>53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32</c:v>
                      </c:pt>
                      <c:pt idx="3">
                        <c:v>38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32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</c:v>
                      </c:pt>
                      <c:pt idx="2">
                        <c:v>19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3</c:v>
                      </c:pt>
                      <c:pt idx="2">
                        <c:v>16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0</c:v>
                      </c:pt>
                      <c:pt idx="2">
                        <c:v>10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9</c:v>
                      </c:pt>
                      <c:pt idx="2">
                        <c:v>12</c:v>
                      </c:pt>
                      <c:pt idx="3">
                        <c:v>33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54</c:v>
                      </c:pt>
                      <c:pt idx="1">
                        <c:v>10</c:v>
                      </c:pt>
                      <c:pt idx="2">
                        <c:v>24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26</c:v>
                      </c:pt>
                      <c:pt idx="2">
                        <c:v>53</c:v>
                      </c:pt>
                      <c:pt idx="3">
                        <c:v>34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0F287B-63AD-48EA-8130-4F08AA50E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Daily%20tour%20Sheet%202024.02.17%20(v2).xlsx" TargetMode="External"/><Relationship Id="rId1" Type="http://schemas.openxmlformats.org/officeDocument/2006/relationships/externalLinkPath" Target="Daily%20tour%20Sheet%202024.02.17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02.17 (v2)"/>
      <sheetName val="02.17 (v3)"/>
      <sheetName val="02.17"/>
      <sheetName val="STAR NOTES"/>
    </sheetNames>
    <sheetDataSet>
      <sheetData sheetId="0"/>
      <sheetData sheetId="1"/>
      <sheetData sheetId="2">
        <row r="6">
          <cell r="P6">
            <v>15</v>
          </cell>
        </row>
        <row r="8">
          <cell r="P8">
            <v>21</v>
          </cell>
        </row>
        <row r="9">
          <cell r="P9">
            <v>13</v>
          </cell>
        </row>
        <row r="11">
          <cell r="P11">
            <v>12</v>
          </cell>
        </row>
        <row r="12">
          <cell r="P12">
            <v>9</v>
          </cell>
        </row>
        <row r="14">
          <cell r="P14">
            <v>13</v>
          </cell>
        </row>
        <row r="16">
          <cell r="P16">
            <v>27</v>
          </cell>
        </row>
        <row r="17">
          <cell r="P17">
            <v>19</v>
          </cell>
        </row>
        <row r="19">
          <cell r="P19">
            <v>10</v>
          </cell>
        </row>
        <row r="20">
          <cell r="P20">
            <v>12</v>
          </cell>
        </row>
        <row r="21">
          <cell r="P21">
            <v>3</v>
          </cell>
        </row>
        <row r="22">
          <cell r="P22">
            <v>8</v>
          </cell>
        </row>
        <row r="23">
          <cell r="P23">
            <v>11</v>
          </cell>
        </row>
        <row r="25">
          <cell r="P2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11" sqref="A11:XFD58"/>
    </sheetView>
  </sheetViews>
  <sheetFormatPr defaultRowHeight="15"/>
  <cols>
    <col min="1" max="1" width="7.2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6" t="s">
        <v>110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0.125</v>
      </c>
      <c r="B3" s="201" t="s">
        <v>68</v>
      </c>
      <c r="C3" s="28">
        <v>4332</v>
      </c>
      <c r="D3" s="29">
        <v>4335</v>
      </c>
      <c r="E3" s="30">
        <f t="shared" ref="E3:E10" si="0">IF(ISBLANK(C3),0,(D3-C3+1))</f>
        <v>4</v>
      </c>
      <c r="F3" s="31">
        <v>1</v>
      </c>
      <c r="G3" s="31">
        <v>0</v>
      </c>
      <c r="H3" s="32">
        <f t="shared" ref="H3" si="1">E3-G3-F3</f>
        <v>3</v>
      </c>
      <c r="I3" s="33">
        <f>3+0+(0+3)</f>
        <v>6</v>
      </c>
      <c r="J3" s="34">
        <f t="shared" ref="J3" si="2">IF(ISBLANK(I3),-90,(I3-SUM(L3:Q3,K3)))</f>
        <v>0</v>
      </c>
      <c r="K3" s="167">
        <v>0</v>
      </c>
      <c r="L3" s="168">
        <v>6</v>
      </c>
      <c r="M3" s="37">
        <v>0</v>
      </c>
      <c r="N3" s="91">
        <v>0</v>
      </c>
      <c r="O3" s="107">
        <v>0</v>
      </c>
      <c r="P3" s="36"/>
      <c r="Q3" s="38"/>
      <c r="R3" s="212" t="s">
        <v>76</v>
      </c>
      <c r="S3" s="213"/>
      <c r="T3" s="213"/>
      <c r="U3" s="213"/>
      <c r="V3" s="214"/>
      <c r="W3" s="45" t="s">
        <v>18</v>
      </c>
      <c r="X3" s="146"/>
      <c r="Y3" s="147" t="s">
        <v>45</v>
      </c>
      <c r="Z3" s="148"/>
      <c r="AA3" s="149">
        <f t="shared" ref="AA3:AA10" si="3">X3+Z3</f>
        <v>0</v>
      </c>
      <c r="AB3" s="150"/>
      <c r="AC3" s="151" t="s">
        <v>45</v>
      </c>
      <c r="AD3" s="152"/>
      <c r="AE3" s="153">
        <f t="shared" ref="AE3:AE10" si="4">AB3+AD3</f>
        <v>0</v>
      </c>
      <c r="AF3" s="154"/>
      <c r="AG3" s="155" t="s">
        <v>45</v>
      </c>
      <c r="AH3" s="156"/>
      <c r="AI3" s="157">
        <f t="shared" ref="AI3:AI10" si="5">AF3+AH3</f>
        <v>0</v>
      </c>
    </row>
    <row r="4" spans="1:35" s="39" customFormat="1" ht="26.25" customHeight="1">
      <c r="A4" s="177">
        <v>0.125</v>
      </c>
      <c r="B4" s="202" t="s">
        <v>81</v>
      </c>
      <c r="C4" s="171">
        <v>4390</v>
      </c>
      <c r="D4" s="172">
        <v>4402</v>
      </c>
      <c r="E4" s="30">
        <f t="shared" si="0"/>
        <v>13</v>
      </c>
      <c r="F4" s="31">
        <v>1</v>
      </c>
      <c r="G4" s="31">
        <v>5</v>
      </c>
      <c r="H4" s="32">
        <f>E4-G4-F4</f>
        <v>7</v>
      </c>
      <c r="I4" s="178">
        <f>7+5+(0+5)</f>
        <v>17</v>
      </c>
      <c r="J4" s="34">
        <f>IF(ISBLANK(I4),-90,(I4-SUM(L4:Q4,K4)))</f>
        <v>0</v>
      </c>
      <c r="K4" s="167">
        <v>0</v>
      </c>
      <c r="L4" s="168">
        <v>17</v>
      </c>
      <c r="M4" s="37">
        <v>0</v>
      </c>
      <c r="N4" s="91">
        <v>0</v>
      </c>
      <c r="O4" s="107">
        <v>0</v>
      </c>
      <c r="P4" s="36">
        <v>0</v>
      </c>
      <c r="Q4" s="38">
        <v>0</v>
      </c>
      <c r="R4" s="215"/>
      <c r="S4" s="216"/>
      <c r="T4" s="216"/>
      <c r="U4" s="216"/>
      <c r="V4" s="217"/>
      <c r="W4" s="45" t="s">
        <v>18</v>
      </c>
      <c r="X4" s="146"/>
      <c r="Y4" s="147" t="s">
        <v>45</v>
      </c>
      <c r="Z4" s="148"/>
      <c r="AA4" s="149">
        <f t="shared" si="3"/>
        <v>0</v>
      </c>
      <c r="AB4" s="150"/>
      <c r="AC4" s="151" t="s">
        <v>45</v>
      </c>
      <c r="AD4" s="152"/>
      <c r="AE4" s="153">
        <f t="shared" si="4"/>
        <v>0</v>
      </c>
      <c r="AF4" s="154"/>
      <c r="AG4" s="155" t="s">
        <v>45</v>
      </c>
      <c r="AH4" s="156"/>
      <c r="AI4" s="157">
        <f t="shared" si="5"/>
        <v>0</v>
      </c>
    </row>
    <row r="5" spans="1:35" s="39" customFormat="1" ht="26.25" customHeight="1">
      <c r="A5" s="177">
        <v>0.5</v>
      </c>
      <c r="B5" s="202" t="s">
        <v>55</v>
      </c>
      <c r="C5" s="164">
        <v>4443</v>
      </c>
      <c r="D5" s="165">
        <v>4456</v>
      </c>
      <c r="E5" s="30">
        <f t="shared" si="0"/>
        <v>14</v>
      </c>
      <c r="F5" s="31">
        <v>0</v>
      </c>
      <c r="G5" s="31">
        <v>1</v>
      </c>
      <c r="H5" s="32">
        <f t="shared" ref="H5" si="6">E5-G5-F5</f>
        <v>13</v>
      </c>
      <c r="I5" s="33">
        <f>13+1+(0+9)</f>
        <v>23</v>
      </c>
      <c r="J5" s="34">
        <f t="shared" ref="J5:J10" si="7">IF(ISBLANK(I5),-90,(I5-SUM(L5:Q5,K5)))</f>
        <v>0</v>
      </c>
      <c r="K5" s="35">
        <v>9</v>
      </c>
      <c r="L5" s="168">
        <v>9</v>
      </c>
      <c r="M5" s="37">
        <v>0</v>
      </c>
      <c r="N5" s="91">
        <v>2</v>
      </c>
      <c r="O5" s="107">
        <v>3</v>
      </c>
      <c r="P5" s="36"/>
      <c r="Q5" s="38"/>
      <c r="R5" s="218"/>
      <c r="S5" s="219"/>
      <c r="T5" s="219"/>
      <c r="U5" s="219"/>
      <c r="V5" s="220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177">
        <v>0.52083333333333337</v>
      </c>
      <c r="B6" s="202" t="s">
        <v>84</v>
      </c>
      <c r="C6" s="164">
        <v>4458</v>
      </c>
      <c r="D6" s="165">
        <v>4465</v>
      </c>
      <c r="E6" s="30">
        <f t="shared" si="0"/>
        <v>8</v>
      </c>
      <c r="F6" s="31">
        <v>0</v>
      </c>
      <c r="G6" s="31">
        <v>0</v>
      </c>
      <c r="H6" s="32">
        <f>E6-G6-F6</f>
        <v>8</v>
      </c>
      <c r="I6" s="33">
        <f>8+0+(0)</f>
        <v>8</v>
      </c>
      <c r="J6" s="34">
        <f t="shared" si="7"/>
        <v>0</v>
      </c>
      <c r="K6" s="35">
        <v>0</v>
      </c>
      <c r="L6" s="168">
        <v>7</v>
      </c>
      <c r="M6" s="37">
        <v>0</v>
      </c>
      <c r="N6" s="91">
        <v>0</v>
      </c>
      <c r="O6" s="107">
        <v>1</v>
      </c>
      <c r="P6" s="36"/>
      <c r="Q6" s="38"/>
      <c r="R6" s="203" t="s">
        <v>85</v>
      </c>
      <c r="S6" s="204"/>
      <c r="T6" s="204"/>
      <c r="U6" s="204"/>
      <c r="V6" s="205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177">
        <v>4.1666666666666664E-2</v>
      </c>
      <c r="B7" s="202" t="s">
        <v>51</v>
      </c>
      <c r="C7" s="164">
        <v>4466</v>
      </c>
      <c r="D7" s="165">
        <v>4478</v>
      </c>
      <c r="E7" s="30">
        <f t="shared" si="0"/>
        <v>13</v>
      </c>
      <c r="F7" s="31">
        <v>0</v>
      </c>
      <c r="G7" s="31">
        <v>3</v>
      </c>
      <c r="H7" s="32">
        <f t="shared" ref="H7:H10" si="8">E7-G7-F7</f>
        <v>10</v>
      </c>
      <c r="I7" s="33">
        <f>10+3+(1+4)</f>
        <v>18</v>
      </c>
      <c r="J7" s="34">
        <f t="shared" si="7"/>
        <v>0</v>
      </c>
      <c r="K7" s="35">
        <v>7</v>
      </c>
      <c r="L7" s="168">
        <v>9</v>
      </c>
      <c r="M7" s="37">
        <v>0</v>
      </c>
      <c r="N7" s="91">
        <v>0</v>
      </c>
      <c r="O7" s="107">
        <v>2</v>
      </c>
      <c r="P7" s="36"/>
      <c r="Q7" s="38"/>
      <c r="R7" s="203" t="s">
        <v>86</v>
      </c>
      <c r="S7" s="204"/>
      <c r="T7" s="204"/>
      <c r="U7" s="204"/>
      <c r="V7" s="205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177">
        <v>8.3333333333333329E-2</v>
      </c>
      <c r="B8" s="170" t="s">
        <v>83</v>
      </c>
      <c r="C8" s="164">
        <v>4486</v>
      </c>
      <c r="D8" s="165">
        <v>4504</v>
      </c>
      <c r="E8" s="30">
        <f t="shared" si="0"/>
        <v>19</v>
      </c>
      <c r="F8" s="31">
        <v>0</v>
      </c>
      <c r="G8" s="31">
        <v>1</v>
      </c>
      <c r="H8" s="32">
        <f t="shared" si="8"/>
        <v>18</v>
      </c>
      <c r="I8" s="33">
        <f>18+1+(0+3)</f>
        <v>22</v>
      </c>
      <c r="J8" s="34">
        <f t="shared" si="7"/>
        <v>0</v>
      </c>
      <c r="K8" s="35">
        <v>8</v>
      </c>
      <c r="L8" s="168">
        <v>14</v>
      </c>
      <c r="M8" s="37">
        <v>0</v>
      </c>
      <c r="N8" s="91">
        <v>0</v>
      </c>
      <c r="O8" s="107">
        <v>0</v>
      </c>
      <c r="P8" s="36"/>
      <c r="Q8" s="38"/>
      <c r="R8" s="218"/>
      <c r="S8" s="219"/>
      <c r="T8" s="219"/>
      <c r="U8" s="219"/>
      <c r="V8" s="220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177">
        <v>0.10416666666666667</v>
      </c>
      <c r="B9" s="170" t="s">
        <v>88</v>
      </c>
      <c r="C9" s="164">
        <v>4505</v>
      </c>
      <c r="D9" s="165">
        <v>4515</v>
      </c>
      <c r="E9" s="30">
        <f t="shared" si="0"/>
        <v>11</v>
      </c>
      <c r="F9" s="31">
        <v>0</v>
      </c>
      <c r="G9" s="31">
        <v>0</v>
      </c>
      <c r="H9" s="32">
        <f t="shared" si="8"/>
        <v>11</v>
      </c>
      <c r="I9" s="33">
        <f>11+0+(0)</f>
        <v>11</v>
      </c>
      <c r="J9" s="34">
        <f t="shared" si="7"/>
        <v>0</v>
      </c>
      <c r="K9" s="35">
        <v>4</v>
      </c>
      <c r="L9" s="168">
        <v>6</v>
      </c>
      <c r="M9" s="37">
        <v>0</v>
      </c>
      <c r="N9" s="91">
        <v>0</v>
      </c>
      <c r="O9" s="107">
        <v>1</v>
      </c>
      <c r="P9" s="36"/>
      <c r="Q9" s="38"/>
      <c r="R9" s="221" t="s">
        <v>91</v>
      </c>
      <c r="S9" s="222"/>
      <c r="T9" s="222"/>
      <c r="U9" s="222"/>
      <c r="V9" s="223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177" t="s">
        <v>70</v>
      </c>
      <c r="B10" s="170" t="s">
        <v>89</v>
      </c>
      <c r="C10" s="164">
        <v>4538</v>
      </c>
      <c r="D10" s="165">
        <v>4556</v>
      </c>
      <c r="E10" s="30">
        <f t="shared" si="0"/>
        <v>19</v>
      </c>
      <c r="F10" s="31">
        <v>0</v>
      </c>
      <c r="G10" s="31">
        <v>8</v>
      </c>
      <c r="H10" s="32">
        <f t="shared" si="8"/>
        <v>11</v>
      </c>
      <c r="I10" s="33">
        <f>11+8+(0)</f>
        <v>19</v>
      </c>
      <c r="J10" s="34">
        <f t="shared" si="7"/>
        <v>0</v>
      </c>
      <c r="K10" s="35">
        <v>7</v>
      </c>
      <c r="L10" s="168">
        <v>9</v>
      </c>
      <c r="M10" s="37">
        <v>0</v>
      </c>
      <c r="N10" s="91">
        <v>1</v>
      </c>
      <c r="O10" s="107">
        <v>2</v>
      </c>
      <c r="P10" s="36"/>
      <c r="Q10" s="38"/>
      <c r="R10" s="221" t="s">
        <v>93</v>
      </c>
      <c r="S10" s="222"/>
      <c r="T10" s="222"/>
      <c r="U10" s="222"/>
      <c r="V10" s="223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ref="E11:E57" si="9">IF(ISBLANK(D11),0,(D11-C11+1))</f>
        <v>0</v>
      </c>
      <c r="F11" s="31"/>
      <c r="G11" s="31"/>
      <c r="H11" s="32">
        <f t="shared" ref="H11:H17" si="10">E11-G11-F11</f>
        <v>0</v>
      </c>
      <c r="I11" s="33"/>
      <c r="J11" s="34">
        <f t="shared" ref="J11:J32" si="11">IF(ISBLANK(I11),-90,(I11-SUM(L11:Q11,K11)))</f>
        <v>-90</v>
      </c>
      <c r="K11" s="35"/>
      <c r="L11" s="36"/>
      <c r="M11" s="37"/>
      <c r="N11" s="91"/>
      <c r="O11" s="107"/>
      <c r="P11" s="36"/>
      <c r="Q11" s="38"/>
      <c r="R11" s="215"/>
      <c r="S11" s="216"/>
      <c r="T11" s="216"/>
      <c r="U11" s="216"/>
      <c r="V11" s="217"/>
      <c r="W11" s="45" t="s">
        <v>18</v>
      </c>
      <c r="X11" s="146"/>
      <c r="Y11" s="147" t="s">
        <v>45</v>
      </c>
      <c r="Z11" s="148"/>
      <c r="AA11" s="149">
        <f t="shared" ref="AA11:AA36" si="12">X11+Z11</f>
        <v>0</v>
      </c>
      <c r="AB11" s="150"/>
      <c r="AC11" s="151" t="s">
        <v>45</v>
      </c>
      <c r="AD11" s="152"/>
      <c r="AE11" s="153">
        <f t="shared" ref="AE11:AE56" si="13">AB11+AD11</f>
        <v>0</v>
      </c>
      <c r="AF11" s="154"/>
      <c r="AG11" s="155" t="s">
        <v>45</v>
      </c>
      <c r="AH11" s="156"/>
      <c r="AI11" s="157">
        <f t="shared" ref="AI11:AI56" si="14">AF11+AH11</f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9"/>
        <v>0</v>
      </c>
      <c r="F12" s="31"/>
      <c r="G12" s="31"/>
      <c r="H12" s="32">
        <f t="shared" si="10"/>
        <v>0</v>
      </c>
      <c r="I12" s="33"/>
      <c r="J12" s="34">
        <f t="shared" si="11"/>
        <v>-90</v>
      </c>
      <c r="K12" s="35"/>
      <c r="L12" s="36"/>
      <c r="M12" s="37"/>
      <c r="N12" s="91"/>
      <c r="O12" s="107"/>
      <c r="P12" s="36"/>
      <c r="Q12" s="38"/>
      <c r="R12" s="215"/>
      <c r="S12" s="216"/>
      <c r="T12" s="216"/>
      <c r="U12" s="216"/>
      <c r="V12" s="217"/>
      <c r="W12" s="45" t="s">
        <v>18</v>
      </c>
      <c r="X12" s="146"/>
      <c r="Y12" s="147" t="s">
        <v>45</v>
      </c>
      <c r="Z12" s="148"/>
      <c r="AA12" s="149">
        <f t="shared" si="12"/>
        <v>0</v>
      </c>
      <c r="AB12" s="150"/>
      <c r="AC12" s="151" t="s">
        <v>45</v>
      </c>
      <c r="AD12" s="152"/>
      <c r="AE12" s="153">
        <f t="shared" si="13"/>
        <v>0</v>
      </c>
      <c r="AF12" s="154"/>
      <c r="AG12" s="155" t="s">
        <v>45</v>
      </c>
      <c r="AH12" s="156"/>
      <c r="AI12" s="157">
        <f t="shared" si="14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9"/>
        <v>0</v>
      </c>
      <c r="F13" s="31"/>
      <c r="G13" s="31"/>
      <c r="H13" s="32">
        <f t="shared" si="10"/>
        <v>0</v>
      </c>
      <c r="I13" s="33"/>
      <c r="J13" s="34">
        <f t="shared" si="11"/>
        <v>-90</v>
      </c>
      <c r="K13" s="35"/>
      <c r="L13" s="36"/>
      <c r="M13" s="37"/>
      <c r="N13" s="91"/>
      <c r="O13" s="107"/>
      <c r="P13" s="36"/>
      <c r="Q13" s="38"/>
      <c r="R13" s="215"/>
      <c r="S13" s="216"/>
      <c r="T13" s="216"/>
      <c r="U13" s="216"/>
      <c r="V13" s="217"/>
      <c r="W13" s="45" t="s">
        <v>18</v>
      </c>
      <c r="X13" s="146"/>
      <c r="Y13" s="147" t="s">
        <v>45</v>
      </c>
      <c r="Z13" s="148"/>
      <c r="AA13" s="149">
        <f t="shared" si="12"/>
        <v>0</v>
      </c>
      <c r="AB13" s="150"/>
      <c r="AC13" s="151" t="s">
        <v>45</v>
      </c>
      <c r="AD13" s="152"/>
      <c r="AE13" s="153">
        <f t="shared" si="13"/>
        <v>0</v>
      </c>
      <c r="AF13" s="154"/>
      <c r="AG13" s="155" t="s">
        <v>45</v>
      </c>
      <c r="AH13" s="156"/>
      <c r="AI13" s="157">
        <f t="shared" si="14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9"/>
        <v>0</v>
      </c>
      <c r="F14" s="31"/>
      <c r="G14" s="31"/>
      <c r="H14" s="32">
        <f t="shared" si="10"/>
        <v>0</v>
      </c>
      <c r="I14" s="33"/>
      <c r="J14" s="34">
        <f t="shared" si="11"/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12"/>
        <v>0</v>
      </c>
      <c r="AB14" s="150"/>
      <c r="AC14" s="151" t="s">
        <v>45</v>
      </c>
      <c r="AD14" s="152"/>
      <c r="AE14" s="153">
        <f t="shared" si="13"/>
        <v>0</v>
      </c>
      <c r="AF14" s="154"/>
      <c r="AG14" s="155" t="s">
        <v>45</v>
      </c>
      <c r="AH14" s="156"/>
      <c r="AI14" s="157">
        <f t="shared" si="14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0"/>
        <v>0</v>
      </c>
      <c r="I15" s="33"/>
      <c r="J15" s="34">
        <f t="shared" si="11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12"/>
        <v>0</v>
      </c>
      <c r="AB15" s="150"/>
      <c r="AC15" s="151" t="s">
        <v>45</v>
      </c>
      <c r="AD15" s="152"/>
      <c r="AE15" s="153">
        <f t="shared" si="13"/>
        <v>0</v>
      </c>
      <c r="AF15" s="154"/>
      <c r="AG15" s="155" t="s">
        <v>45</v>
      </c>
      <c r="AH15" s="156"/>
      <c r="AI15" s="157">
        <f t="shared" si="14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12"/>
        <v>0</v>
      </c>
      <c r="AB16" s="150"/>
      <c r="AC16" s="151" t="s">
        <v>45</v>
      </c>
      <c r="AD16" s="152"/>
      <c r="AE16" s="153">
        <f t="shared" si="13"/>
        <v>0</v>
      </c>
      <c r="AF16" s="154"/>
      <c r="AG16" s="155" t="s">
        <v>45</v>
      </c>
      <c r="AH16" s="156"/>
      <c r="AI16" s="157">
        <f t="shared" si="1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12"/>
        <v>0</v>
      </c>
      <c r="AB17" s="150"/>
      <c r="AC17" s="151" t="s">
        <v>45</v>
      </c>
      <c r="AD17" s="152"/>
      <c r="AE17" s="153">
        <f t="shared" si="13"/>
        <v>0</v>
      </c>
      <c r="AF17" s="154"/>
      <c r="AG17" s="155" t="s">
        <v>45</v>
      </c>
      <c r="AH17" s="156"/>
      <c r="AI17" s="157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>E18-G18-F18</f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12"/>
        <v>0</v>
      </c>
      <c r="AB18" s="150"/>
      <c r="AC18" s="151" t="s">
        <v>45</v>
      </c>
      <c r="AD18" s="152"/>
      <c r="AE18" s="153">
        <f t="shared" si="13"/>
        <v>0</v>
      </c>
      <c r="AF18" s="154"/>
      <c r="AG18" s="155" t="s">
        <v>45</v>
      </c>
      <c r="AH18" s="156"/>
      <c r="AI18" s="157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 t="shared" ref="H19:H24" si="15"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12"/>
        <v>0</v>
      </c>
      <c r="AB19" s="150"/>
      <c r="AC19" s="151" t="s">
        <v>45</v>
      </c>
      <c r="AD19" s="152"/>
      <c r="AE19" s="153">
        <f t="shared" si="13"/>
        <v>0</v>
      </c>
      <c r="AF19" s="154"/>
      <c r="AG19" s="155" t="s">
        <v>45</v>
      </c>
      <c r="AH19" s="156"/>
      <c r="AI19" s="157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si="15"/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12"/>
        <v>0</v>
      </c>
      <c r="AB20" s="150"/>
      <c r="AC20" s="151" t="s">
        <v>45</v>
      </c>
      <c r="AD20" s="152"/>
      <c r="AE20" s="153">
        <f t="shared" si="13"/>
        <v>0</v>
      </c>
      <c r="AF20" s="154"/>
      <c r="AG20" s="155" t="s">
        <v>45</v>
      </c>
      <c r="AH20" s="156"/>
      <c r="AI20" s="157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12"/>
        <v>0</v>
      </c>
      <c r="AB21" s="150"/>
      <c r="AC21" s="151" t="s">
        <v>45</v>
      </c>
      <c r="AD21" s="152"/>
      <c r="AE21" s="153">
        <f t="shared" si="13"/>
        <v>0</v>
      </c>
      <c r="AF21" s="154"/>
      <c r="AG21" s="155" t="s">
        <v>45</v>
      </c>
      <c r="AH21" s="156"/>
      <c r="AI21" s="157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12"/>
        <v>0</v>
      </c>
      <c r="AB22" s="150"/>
      <c r="AC22" s="151" t="s">
        <v>45</v>
      </c>
      <c r="AD22" s="152"/>
      <c r="AE22" s="153">
        <f t="shared" si="13"/>
        <v>0</v>
      </c>
      <c r="AF22" s="154"/>
      <c r="AG22" s="155" t="s">
        <v>45</v>
      </c>
      <c r="AH22" s="156"/>
      <c r="AI22" s="157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12"/>
        <v>0</v>
      </c>
      <c r="AB23" s="150"/>
      <c r="AC23" s="151" t="s">
        <v>45</v>
      </c>
      <c r="AD23" s="152"/>
      <c r="AE23" s="153">
        <f t="shared" si="13"/>
        <v>0</v>
      </c>
      <c r="AF23" s="154"/>
      <c r="AG23" s="155" t="s">
        <v>45</v>
      </c>
      <c r="AH23" s="156"/>
      <c r="AI23" s="157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12"/>
        <v>0</v>
      </c>
      <c r="AB24" s="150"/>
      <c r="AC24" s="151" t="s">
        <v>45</v>
      </c>
      <c r="AD24" s="152"/>
      <c r="AE24" s="153">
        <f t="shared" si="13"/>
        <v>0</v>
      </c>
      <c r="AF24" s="154"/>
      <c r="AG24" s="155" t="s">
        <v>45</v>
      </c>
      <c r="AH24" s="156"/>
      <c r="AI24" s="157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12"/>
        <v>0</v>
      </c>
      <c r="AB25" s="150"/>
      <c r="AC25" s="151" t="s">
        <v>45</v>
      </c>
      <c r="AD25" s="152"/>
      <c r="AE25" s="153">
        <f t="shared" si="13"/>
        <v>0</v>
      </c>
      <c r="AF25" s="154"/>
      <c r="AG25" s="155" t="s">
        <v>45</v>
      </c>
      <c r="AH25" s="156"/>
      <c r="AI25" s="157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2" si="16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12"/>
        <v>0</v>
      </c>
      <c r="AB26" s="150"/>
      <c r="AC26" s="151" t="s">
        <v>45</v>
      </c>
      <c r="AD26" s="152"/>
      <c r="AE26" s="153">
        <f t="shared" si="13"/>
        <v>0</v>
      </c>
      <c r="AF26" s="154"/>
      <c r="AG26" s="155" t="s">
        <v>45</v>
      </c>
      <c r="AH26" s="156"/>
      <c r="AI26" s="157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12"/>
        <v>0</v>
      </c>
      <c r="AB27" s="150"/>
      <c r="AC27" s="151" t="s">
        <v>45</v>
      </c>
      <c r="AD27" s="152"/>
      <c r="AE27" s="153">
        <f t="shared" si="13"/>
        <v>0</v>
      </c>
      <c r="AF27" s="154"/>
      <c r="AG27" s="155" t="s">
        <v>45</v>
      </c>
      <c r="AH27" s="156"/>
      <c r="AI27" s="157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12"/>
        <v>0</v>
      </c>
      <c r="AB28" s="150"/>
      <c r="AC28" s="151" t="s">
        <v>45</v>
      </c>
      <c r="AD28" s="152"/>
      <c r="AE28" s="153">
        <f t="shared" si="13"/>
        <v>0</v>
      </c>
      <c r="AF28" s="154"/>
      <c r="AG28" s="155" t="s">
        <v>45</v>
      </c>
      <c r="AH28" s="156"/>
      <c r="AI28" s="157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12"/>
        <v>0</v>
      </c>
      <c r="AB29" s="150"/>
      <c r="AC29" s="151" t="s">
        <v>45</v>
      </c>
      <c r="AD29" s="152"/>
      <c r="AE29" s="153">
        <f t="shared" si="13"/>
        <v>0</v>
      </c>
      <c r="AF29" s="154"/>
      <c r="AG29" s="155" t="s">
        <v>45</v>
      </c>
      <c r="AH29" s="156"/>
      <c r="AI29" s="157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12"/>
        <v>0</v>
      </c>
      <c r="AB30" s="150"/>
      <c r="AC30" s="151" t="s">
        <v>45</v>
      </c>
      <c r="AD30" s="152"/>
      <c r="AE30" s="153">
        <f t="shared" si="13"/>
        <v>0</v>
      </c>
      <c r="AF30" s="154"/>
      <c r="AG30" s="155" t="s">
        <v>45</v>
      </c>
      <c r="AH30" s="156"/>
      <c r="AI30" s="157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12"/>
        <v>0</v>
      </c>
      <c r="AB31" s="150"/>
      <c r="AC31" s="151" t="s">
        <v>45</v>
      </c>
      <c r="AD31" s="152"/>
      <c r="AE31" s="153">
        <f t="shared" si="13"/>
        <v>0</v>
      </c>
      <c r="AF31" s="154"/>
      <c r="AG31" s="155" t="s">
        <v>45</v>
      </c>
      <c r="AH31" s="156"/>
      <c r="AI31" s="157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12"/>
        <v>0</v>
      </c>
      <c r="AB32" s="150"/>
      <c r="AC32" s="151" t="s">
        <v>45</v>
      </c>
      <c r="AD32" s="152"/>
      <c r="AE32" s="153">
        <f t="shared" si="13"/>
        <v>0</v>
      </c>
      <c r="AF32" s="154"/>
      <c r="AG32" s="155" t="s">
        <v>45</v>
      </c>
      <c r="AH32" s="156"/>
      <c r="AI32" s="157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ref="H33:H34" si="17">E33-G33-F33</f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12"/>
        <v>0</v>
      </c>
      <c r="AB33" s="150"/>
      <c r="AC33" s="151" t="s">
        <v>45</v>
      </c>
      <c r="AD33" s="152"/>
      <c r="AE33" s="153">
        <f t="shared" si="13"/>
        <v>0</v>
      </c>
      <c r="AF33" s="154"/>
      <c r="AG33" s="155" t="s">
        <v>45</v>
      </c>
      <c r="AH33" s="156"/>
      <c r="AI33" s="157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7"/>
        <v>0</v>
      </c>
      <c r="I34" s="33"/>
      <c r="J34" s="34">
        <f t="shared" ref="J34:J58" si="18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12"/>
        <v>0</v>
      </c>
      <c r="AB34" s="150"/>
      <c r="AC34" s="151" t="s">
        <v>45</v>
      </c>
      <c r="AD34" s="152"/>
      <c r="AE34" s="153">
        <f t="shared" si="13"/>
        <v>0</v>
      </c>
      <c r="AF34" s="154"/>
      <c r="AG34" s="155" t="s">
        <v>45</v>
      </c>
      <c r="AH34" s="156"/>
      <c r="AI34" s="157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8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12"/>
        <v>0</v>
      </c>
      <c r="AB35" s="150"/>
      <c r="AC35" s="151" t="s">
        <v>45</v>
      </c>
      <c r="AD35" s="152"/>
      <c r="AE35" s="153">
        <f t="shared" si="13"/>
        <v>0</v>
      </c>
      <c r="AF35" s="154"/>
      <c r="AG35" s="155" t="s">
        <v>45</v>
      </c>
      <c r="AH35" s="156"/>
      <c r="AI35" s="157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9">E36-G36-F36</f>
        <v>0</v>
      </c>
      <c r="I36" s="33"/>
      <c r="J36" s="34">
        <f t="shared" si="18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12"/>
        <v>0</v>
      </c>
      <c r="AB36" s="150"/>
      <c r="AC36" s="151" t="s">
        <v>45</v>
      </c>
      <c r="AD36" s="152"/>
      <c r="AE36" s="153">
        <f t="shared" si="13"/>
        <v>0</v>
      </c>
      <c r="AF36" s="154"/>
      <c r="AG36" s="155" t="s">
        <v>45</v>
      </c>
      <c r="AH36" s="156"/>
      <c r="AI36" s="157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9"/>
        <v>0</v>
      </c>
      <c r="I37" s="33"/>
      <c r="J37" s="34">
        <f t="shared" si="18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3"/>
        <v>0</v>
      </c>
      <c r="AF37" s="154"/>
      <c r="AG37" s="155" t="s">
        <v>45</v>
      </c>
      <c r="AH37" s="156"/>
      <c r="AI37" s="157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9"/>
        <v>0</v>
      </c>
      <c r="I38" s="33"/>
      <c r="J38" s="34">
        <f t="shared" si="18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3"/>
        <v>0</v>
      </c>
      <c r="AF38" s="154"/>
      <c r="AG38" s="155" t="s">
        <v>45</v>
      </c>
      <c r="AH38" s="156"/>
      <c r="AI38" s="157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9"/>
        <v>0</v>
      </c>
      <c r="I39" s="33"/>
      <c r="J39" s="34">
        <f t="shared" si="18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3"/>
        <v>0</v>
      </c>
      <c r="AF39" s="154"/>
      <c r="AG39" s="155" t="s">
        <v>45</v>
      </c>
      <c r="AH39" s="156"/>
      <c r="AI39" s="157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9"/>
        <v>0</v>
      </c>
      <c r="I40" s="33"/>
      <c r="J40" s="34">
        <f t="shared" si="18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3"/>
        <v>0</v>
      </c>
      <c r="AF40" s="154"/>
      <c r="AG40" s="155" t="s">
        <v>45</v>
      </c>
      <c r="AH40" s="156"/>
      <c r="AI40" s="157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9"/>
        <v>0</v>
      </c>
      <c r="I41" s="33"/>
      <c r="J41" s="34">
        <f t="shared" si="18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3"/>
        <v>0</v>
      </c>
      <c r="AF41" s="154"/>
      <c r="AG41" s="155" t="s">
        <v>45</v>
      </c>
      <c r="AH41" s="156"/>
      <c r="AI41" s="157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9"/>
        <v>0</v>
      </c>
      <c r="I42" s="33"/>
      <c r="J42" s="34">
        <f t="shared" si="18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3"/>
        <v>0</v>
      </c>
      <c r="AF42" s="154"/>
      <c r="AG42" s="155" t="s">
        <v>45</v>
      </c>
      <c r="AH42" s="156"/>
      <c r="AI42" s="157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8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3"/>
        <v>0</v>
      </c>
      <c r="AF43" s="154"/>
      <c r="AG43" s="155" t="s">
        <v>45</v>
      </c>
      <c r="AH43" s="156"/>
      <c r="AI43" s="157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21">E44-G44-F44</f>
        <v>0</v>
      </c>
      <c r="I44" s="33"/>
      <c r="J44" s="34">
        <f t="shared" si="18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3"/>
        <v>0</v>
      </c>
      <c r="AF44" s="154"/>
      <c r="AG44" s="155" t="s">
        <v>45</v>
      </c>
      <c r="AH44" s="156"/>
      <c r="AI44" s="157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21"/>
        <v>0</v>
      </c>
      <c r="I45" s="33"/>
      <c r="J45" s="34">
        <f t="shared" si="18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3"/>
        <v>0</v>
      </c>
      <c r="AF45" s="154"/>
      <c r="AG45" s="155" t="s">
        <v>45</v>
      </c>
      <c r="AH45" s="156"/>
      <c r="AI45" s="157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21"/>
        <v>0</v>
      </c>
      <c r="I46" s="33"/>
      <c r="J46" s="34">
        <f t="shared" si="18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3"/>
        <v>0</v>
      </c>
      <c r="AF46" s="154"/>
      <c r="AG46" s="155" t="s">
        <v>45</v>
      </c>
      <c r="AH46" s="156"/>
      <c r="AI46" s="157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21"/>
        <v>0</v>
      </c>
      <c r="I47" s="33"/>
      <c r="J47" s="34">
        <f t="shared" si="18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3"/>
        <v>0</v>
      </c>
      <c r="AF47" s="154"/>
      <c r="AG47" s="155" t="s">
        <v>45</v>
      </c>
      <c r="AH47" s="156"/>
      <c r="AI47" s="157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21"/>
        <v>0</v>
      </c>
      <c r="I48" s="33"/>
      <c r="J48" s="34">
        <f t="shared" si="18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3"/>
        <v>0</v>
      </c>
      <c r="AF48" s="154"/>
      <c r="AG48" s="155" t="s">
        <v>45</v>
      </c>
      <c r="AH48" s="156"/>
      <c r="AI48" s="157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21"/>
        <v>0</v>
      </c>
      <c r="I49" s="33"/>
      <c r="J49" s="34">
        <f t="shared" si="18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3"/>
        <v>0</v>
      </c>
      <c r="AF49" s="154"/>
      <c r="AG49" s="155" t="s">
        <v>45</v>
      </c>
      <c r="AH49" s="156"/>
      <c r="AI49" s="157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8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3"/>
        <v>0</v>
      </c>
      <c r="AF50" s="154"/>
      <c r="AG50" s="155" t="s">
        <v>45</v>
      </c>
      <c r="AH50" s="156"/>
      <c r="AI50" s="157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2">E51-G51-F51</f>
        <v>0</v>
      </c>
      <c r="I51" s="33"/>
      <c r="J51" s="34">
        <f t="shared" si="18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3"/>
        <v>0</v>
      </c>
      <c r="AF51" s="154"/>
      <c r="AG51" s="155" t="s">
        <v>45</v>
      </c>
      <c r="AH51" s="156"/>
      <c r="AI51" s="157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2"/>
        <v>0</v>
      </c>
      <c r="I52" s="33"/>
      <c r="J52" s="34">
        <f t="shared" si="18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3"/>
        <v>0</v>
      </c>
      <c r="AF52" s="154"/>
      <c r="AG52" s="155" t="s">
        <v>45</v>
      </c>
      <c r="AH52" s="156"/>
      <c r="AI52" s="157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2"/>
        <v>0</v>
      </c>
      <c r="I53" s="33"/>
      <c r="J53" s="34">
        <f t="shared" si="18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3"/>
        <v>0</v>
      </c>
      <c r="AF53" s="154"/>
      <c r="AG53" s="155" t="s">
        <v>45</v>
      </c>
      <c r="AH53" s="156"/>
      <c r="AI53" s="157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2"/>
        <v>0</v>
      </c>
      <c r="I54" s="33"/>
      <c r="J54" s="34">
        <f t="shared" si="18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3"/>
        <v>0</v>
      </c>
      <c r="AF54" s="154"/>
      <c r="AG54" s="155" t="s">
        <v>45</v>
      </c>
      <c r="AH54" s="156"/>
      <c r="AI54" s="157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2"/>
        <v>0</v>
      </c>
      <c r="I55" s="33"/>
      <c r="J55" s="34">
        <f t="shared" si="18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3"/>
        <v>0</v>
      </c>
      <c r="AF55" s="154"/>
      <c r="AG55" s="155" t="s">
        <v>45</v>
      </c>
      <c r="AH55" s="156"/>
      <c r="AI55" s="157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2"/>
        <v>0</v>
      </c>
      <c r="I56" s="33"/>
      <c r="J56" s="34">
        <f t="shared" si="18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3"/>
        <v>0</v>
      </c>
      <c r="AF56" s="154"/>
      <c r="AG56" s="155" t="s">
        <v>45</v>
      </c>
      <c r="AH56" s="156"/>
      <c r="AI56" s="157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2"/>
        <v>0</v>
      </c>
      <c r="I57" s="33"/>
      <c r="J57" s="34">
        <f t="shared" si="18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101</v>
      </c>
      <c r="F60" s="67">
        <f>SUM(F2:F59)</f>
        <v>2</v>
      </c>
      <c r="G60" s="67">
        <f>SUM(G2:G59)</f>
        <v>18</v>
      </c>
      <c r="H60" s="68">
        <f>E60-F60-G60</f>
        <v>81</v>
      </c>
      <c r="I60" s="69">
        <f t="shared" ref="I60:Q60" si="23">SUM(I2:I59)</f>
        <v>124</v>
      </c>
      <c r="J60" s="70" t="e">
        <f t="shared" si="23"/>
        <v>#VALUE!</v>
      </c>
      <c r="K60" s="71">
        <f t="shared" si="23"/>
        <v>35</v>
      </c>
      <c r="L60" s="72">
        <f t="shared" si="23"/>
        <v>77</v>
      </c>
      <c r="M60" s="73">
        <f t="shared" si="23"/>
        <v>0</v>
      </c>
      <c r="N60" s="94">
        <f t="shared" si="23"/>
        <v>3</v>
      </c>
      <c r="O60" s="105">
        <f t="shared" si="23"/>
        <v>9</v>
      </c>
      <c r="P60" s="99">
        <f t="shared" si="23"/>
        <v>0</v>
      </c>
      <c r="Q60" s="73">
        <f t="shared" si="23"/>
        <v>0</v>
      </c>
      <c r="R60" s="74">
        <f>SUM(L60:Q60)</f>
        <v>89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142</v>
      </c>
      <c r="J62" s="63"/>
      <c r="K62" s="86"/>
      <c r="M62" s="75">
        <f>L60+M60</f>
        <v>77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K3" sqref="K3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0.39583333333333331</v>
      </c>
      <c r="B3" s="27" t="s">
        <v>47</v>
      </c>
      <c r="C3" s="28" t="s">
        <v>18</v>
      </c>
      <c r="D3" s="29" t="s">
        <v>18</v>
      </c>
      <c r="E3" s="30" t="s">
        <v>18</v>
      </c>
      <c r="F3" s="31" t="s">
        <v>18</v>
      </c>
      <c r="G3" s="31" t="s">
        <v>18</v>
      </c>
      <c r="H3" s="32" t="s">
        <v>18</v>
      </c>
      <c r="I3" s="33" t="s">
        <v>18</v>
      </c>
      <c r="J3" s="34" t="e">
        <f t="shared" ref="J3" si="0">IF(ISBLANK(I3),-90,(-((I3)-SUM(L3:Q3,K3))))</f>
        <v>#VALUE!</v>
      </c>
      <c r="K3" s="35" t="s">
        <v>18</v>
      </c>
      <c r="L3" s="36" t="s">
        <v>18</v>
      </c>
      <c r="M3" s="37" t="s">
        <v>18</v>
      </c>
      <c r="N3" s="91" t="s">
        <v>18</v>
      </c>
      <c r="O3" s="107" t="s">
        <v>18</v>
      </c>
      <c r="P3" s="36" t="s">
        <v>18</v>
      </c>
      <c r="Q3" s="38" t="s">
        <v>18</v>
      </c>
      <c r="R3" s="215" t="s">
        <v>48</v>
      </c>
      <c r="S3" s="216"/>
      <c r="T3" s="216"/>
      <c r="U3" s="216"/>
      <c r="V3" s="217"/>
      <c r="W3" s="45" t="s">
        <v>18</v>
      </c>
      <c r="X3" s="146"/>
      <c r="Y3" s="147" t="s">
        <v>45</v>
      </c>
      <c r="Z3" s="148"/>
      <c r="AA3" s="149">
        <f t="shared" ref="AA3:AA55" si="1">X3+Z3</f>
        <v>0</v>
      </c>
      <c r="AB3" s="150"/>
      <c r="AC3" s="151" t="s">
        <v>45</v>
      </c>
      <c r="AD3" s="152"/>
      <c r="AE3" s="153">
        <f t="shared" ref="AE3:AE55" si="2">AB3+AD3</f>
        <v>0</v>
      </c>
      <c r="AF3" s="154"/>
      <c r="AG3" s="155" t="s">
        <v>45</v>
      </c>
      <c r="AH3" s="156"/>
      <c r="AI3" s="157">
        <f t="shared" ref="AI3:AI55" si="3">AF3+AH3</f>
        <v>0</v>
      </c>
    </row>
    <row r="4" spans="1:35" s="39" customFormat="1" ht="26.25" customHeight="1">
      <c r="A4" s="26">
        <v>0.41666666666666669</v>
      </c>
      <c r="B4" s="27" t="s">
        <v>49</v>
      </c>
      <c r="C4" s="28">
        <v>4207</v>
      </c>
      <c r="D4" s="29">
        <v>4211</v>
      </c>
      <c r="E4" s="30">
        <f t="shared" ref="E4" si="4">IF(ISBLANK(D4),0,(D4-C4+1))</f>
        <v>5</v>
      </c>
      <c r="F4" s="31">
        <v>1</v>
      </c>
      <c r="G4" s="31"/>
      <c r="H4" s="32">
        <f t="shared" ref="H4" si="5">E4-G4-F4</f>
        <v>4</v>
      </c>
      <c r="I4" s="33">
        <v>4</v>
      </c>
      <c r="J4" s="34">
        <f>IF(ISBLANK(I4),-90,(-((I4)-SUM(L4:Q4,K4))))</f>
        <v>0</v>
      </c>
      <c r="K4" s="35">
        <v>2</v>
      </c>
      <c r="L4" s="36">
        <v>0</v>
      </c>
      <c r="M4" s="37">
        <v>0</v>
      </c>
      <c r="N4" s="91">
        <v>2</v>
      </c>
      <c r="O4" s="107">
        <v>0</v>
      </c>
      <c r="P4" s="36"/>
      <c r="Q4" s="38"/>
      <c r="R4" s="215" t="s">
        <v>50</v>
      </c>
      <c r="S4" s="216"/>
      <c r="T4" s="216"/>
      <c r="U4" s="216"/>
      <c r="V4" s="217"/>
      <c r="W4" s="45" t="s">
        <v>18</v>
      </c>
      <c r="X4" s="146"/>
      <c r="Y4" s="147" t="s">
        <v>45</v>
      </c>
      <c r="Z4" s="148"/>
      <c r="AA4" s="149">
        <f t="shared" si="1"/>
        <v>0</v>
      </c>
      <c r="AB4" s="150"/>
      <c r="AC4" s="151" t="s">
        <v>45</v>
      </c>
      <c r="AD4" s="152"/>
      <c r="AE4" s="153">
        <f t="shared" si="2"/>
        <v>0</v>
      </c>
      <c r="AF4" s="154"/>
      <c r="AG4" s="155" t="s">
        <v>45</v>
      </c>
      <c r="AH4" s="156"/>
      <c r="AI4" s="157">
        <f t="shared" si="3"/>
        <v>0</v>
      </c>
    </row>
    <row r="5" spans="1:35" s="39" customFormat="1" ht="26.25" customHeight="1">
      <c r="A5" s="26">
        <v>0.41666666666666669</v>
      </c>
      <c r="B5" s="27" t="s">
        <v>51</v>
      </c>
      <c r="C5" s="28" t="s">
        <v>18</v>
      </c>
      <c r="D5" s="29" t="s">
        <v>18</v>
      </c>
      <c r="E5" s="30" t="s">
        <v>18</v>
      </c>
      <c r="F5" s="31" t="s">
        <v>18</v>
      </c>
      <c r="G5" s="31" t="s">
        <v>18</v>
      </c>
      <c r="H5" s="32" t="s">
        <v>18</v>
      </c>
      <c r="I5" s="33" t="s">
        <v>18</v>
      </c>
      <c r="J5" s="34" t="e">
        <f t="shared" ref="J5:J13" si="6">IF(ISBLANK(I5),-90,(-((I5)-SUM(L5:Q5,K5))))</f>
        <v>#VALUE!</v>
      </c>
      <c r="K5" s="35" t="s">
        <v>18</v>
      </c>
      <c r="L5" s="36" t="s">
        <v>18</v>
      </c>
      <c r="M5" s="37" t="s">
        <v>18</v>
      </c>
      <c r="N5" s="91" t="s">
        <v>18</v>
      </c>
      <c r="O5" s="107" t="s">
        <v>18</v>
      </c>
      <c r="P5" s="36" t="s">
        <v>18</v>
      </c>
      <c r="Q5" s="38" t="s">
        <v>18</v>
      </c>
      <c r="R5" s="215" t="s">
        <v>52</v>
      </c>
      <c r="S5" s="216"/>
      <c r="T5" s="216"/>
      <c r="U5" s="216"/>
      <c r="V5" s="217"/>
      <c r="W5" s="45" t="s">
        <v>18</v>
      </c>
      <c r="X5" s="146"/>
      <c r="Y5" s="147" t="s">
        <v>45</v>
      </c>
      <c r="Z5" s="148"/>
      <c r="AA5" s="149">
        <f t="shared" si="1"/>
        <v>0</v>
      </c>
      <c r="AB5" s="150"/>
      <c r="AC5" s="151" t="s">
        <v>45</v>
      </c>
      <c r="AD5" s="152"/>
      <c r="AE5" s="153">
        <f t="shared" si="2"/>
        <v>0</v>
      </c>
      <c r="AF5" s="154"/>
      <c r="AG5" s="155" t="s">
        <v>45</v>
      </c>
      <c r="AH5" s="156"/>
      <c r="AI5" s="157">
        <f t="shared" si="3"/>
        <v>0</v>
      </c>
    </row>
    <row r="6" spans="1:35" s="39" customFormat="1" ht="26.25" customHeight="1">
      <c r="A6" s="26">
        <v>0.45833333333333331</v>
      </c>
      <c r="B6" s="27" t="s">
        <v>53</v>
      </c>
      <c r="C6" s="28">
        <v>4212</v>
      </c>
      <c r="D6" s="29">
        <v>4218</v>
      </c>
      <c r="E6" s="30">
        <f t="shared" ref="E6:E13" si="7">IF(ISBLANK(D6),0,(D6-C6+1))</f>
        <v>7</v>
      </c>
      <c r="F6" s="31">
        <v>1</v>
      </c>
      <c r="G6" s="31"/>
      <c r="H6" s="32">
        <f t="shared" ref="H6:H13" si="8">E6-G6-F6</f>
        <v>6</v>
      </c>
      <c r="I6" s="33">
        <v>6</v>
      </c>
      <c r="J6" s="34">
        <f t="shared" si="6"/>
        <v>0</v>
      </c>
      <c r="K6" s="35">
        <v>1</v>
      </c>
      <c r="L6" s="36">
        <v>0</v>
      </c>
      <c r="M6" s="37">
        <v>1</v>
      </c>
      <c r="N6" s="91">
        <v>4</v>
      </c>
      <c r="O6" s="107">
        <v>0</v>
      </c>
      <c r="P6" s="36"/>
      <c r="Q6" s="38"/>
      <c r="R6" s="215" t="s">
        <v>54</v>
      </c>
      <c r="S6" s="216"/>
      <c r="T6" s="216"/>
      <c r="U6" s="216"/>
      <c r="V6" s="217"/>
      <c r="W6" s="45" t="s">
        <v>18</v>
      </c>
      <c r="X6" s="146"/>
      <c r="Y6" s="147" t="s">
        <v>45</v>
      </c>
      <c r="Z6" s="148"/>
      <c r="AA6" s="149">
        <f t="shared" si="1"/>
        <v>0</v>
      </c>
      <c r="AB6" s="150"/>
      <c r="AC6" s="151" t="s">
        <v>45</v>
      </c>
      <c r="AD6" s="152"/>
      <c r="AE6" s="153">
        <f t="shared" si="2"/>
        <v>0</v>
      </c>
      <c r="AF6" s="154"/>
      <c r="AG6" s="155" t="s">
        <v>45</v>
      </c>
      <c r="AH6" s="156"/>
      <c r="AI6" s="157">
        <f t="shared" si="3"/>
        <v>0</v>
      </c>
    </row>
    <row r="7" spans="1:35" s="39" customFormat="1" ht="26.25" customHeight="1">
      <c r="A7" s="26">
        <v>0.5</v>
      </c>
      <c r="B7" s="27" t="s">
        <v>55</v>
      </c>
      <c r="C7" s="28">
        <v>4219</v>
      </c>
      <c r="D7" s="29">
        <v>4226</v>
      </c>
      <c r="E7" s="30">
        <f t="shared" si="7"/>
        <v>8</v>
      </c>
      <c r="F7" s="31">
        <v>0</v>
      </c>
      <c r="G7" s="31"/>
      <c r="H7" s="32">
        <f t="shared" si="8"/>
        <v>8</v>
      </c>
      <c r="I7" s="33">
        <v>8</v>
      </c>
      <c r="J7" s="34">
        <f t="shared" si="6"/>
        <v>0</v>
      </c>
      <c r="K7" s="35">
        <v>5</v>
      </c>
      <c r="L7" s="36">
        <v>0</v>
      </c>
      <c r="M7" s="37">
        <v>0</v>
      </c>
      <c r="N7" s="91">
        <v>2</v>
      </c>
      <c r="O7" s="107">
        <v>1</v>
      </c>
      <c r="P7" s="36"/>
      <c r="Q7" s="38"/>
      <c r="R7" s="215">
        <v>0</v>
      </c>
      <c r="S7" s="216"/>
      <c r="T7" s="216"/>
      <c r="U7" s="216"/>
      <c r="V7" s="217"/>
      <c r="W7" s="45" t="s">
        <v>18</v>
      </c>
      <c r="X7" s="146"/>
      <c r="Y7" s="147" t="s">
        <v>45</v>
      </c>
      <c r="Z7" s="148"/>
      <c r="AA7" s="149">
        <f t="shared" si="1"/>
        <v>0</v>
      </c>
      <c r="AB7" s="150"/>
      <c r="AC7" s="151" t="s">
        <v>45</v>
      </c>
      <c r="AD7" s="152"/>
      <c r="AE7" s="153">
        <f t="shared" si="2"/>
        <v>0</v>
      </c>
      <c r="AF7" s="154"/>
      <c r="AG7" s="155" t="s">
        <v>45</v>
      </c>
      <c r="AH7" s="156"/>
      <c r="AI7" s="157">
        <f t="shared" si="3"/>
        <v>0</v>
      </c>
    </row>
    <row r="8" spans="1:35" s="39" customFormat="1" ht="26.25" customHeight="1">
      <c r="A8" s="26">
        <v>4.1666666666666664E-2</v>
      </c>
      <c r="B8" s="27" t="s">
        <v>49</v>
      </c>
      <c r="C8" s="28">
        <v>4227</v>
      </c>
      <c r="D8" s="29">
        <v>4234</v>
      </c>
      <c r="E8" s="30">
        <f t="shared" si="7"/>
        <v>8</v>
      </c>
      <c r="F8" s="31">
        <v>0</v>
      </c>
      <c r="G8" s="31"/>
      <c r="H8" s="32">
        <f t="shared" si="8"/>
        <v>8</v>
      </c>
      <c r="I8" s="33">
        <v>8</v>
      </c>
      <c r="J8" s="34">
        <f t="shared" si="6"/>
        <v>0</v>
      </c>
      <c r="K8" s="35">
        <v>4</v>
      </c>
      <c r="L8" s="36">
        <v>0</v>
      </c>
      <c r="M8" s="37">
        <v>1</v>
      </c>
      <c r="N8" s="91">
        <v>2</v>
      </c>
      <c r="O8" s="107">
        <v>0</v>
      </c>
      <c r="P8" s="36"/>
      <c r="Q8" s="38">
        <v>1</v>
      </c>
      <c r="R8" s="215" t="s">
        <v>56</v>
      </c>
      <c r="S8" s="216"/>
      <c r="T8" s="216"/>
      <c r="U8" s="216"/>
      <c r="V8" s="217"/>
      <c r="W8" s="45" t="s">
        <v>18</v>
      </c>
      <c r="X8" s="146"/>
      <c r="Y8" s="147" t="s">
        <v>45</v>
      </c>
      <c r="Z8" s="148"/>
      <c r="AA8" s="149">
        <f t="shared" si="1"/>
        <v>0</v>
      </c>
      <c r="AB8" s="150"/>
      <c r="AC8" s="151" t="s">
        <v>45</v>
      </c>
      <c r="AD8" s="152"/>
      <c r="AE8" s="153">
        <f t="shared" si="2"/>
        <v>0</v>
      </c>
      <c r="AF8" s="154"/>
      <c r="AG8" s="155" t="s">
        <v>45</v>
      </c>
      <c r="AH8" s="156"/>
      <c r="AI8" s="157">
        <f t="shared" si="3"/>
        <v>0</v>
      </c>
    </row>
    <row r="9" spans="1:35" s="39" customFormat="1" ht="26.25" customHeight="1">
      <c r="A9" s="26">
        <v>7.2916666666666671E-2</v>
      </c>
      <c r="B9" s="27" t="s">
        <v>57</v>
      </c>
      <c r="C9" s="28" t="s">
        <v>18</v>
      </c>
      <c r="D9" s="29" t="s">
        <v>18</v>
      </c>
      <c r="E9" s="30" t="s">
        <v>18</v>
      </c>
      <c r="F9" s="31" t="s">
        <v>18</v>
      </c>
      <c r="G9" s="31" t="s">
        <v>18</v>
      </c>
      <c r="H9" s="32" t="s">
        <v>18</v>
      </c>
      <c r="I9" s="33" t="s">
        <v>18</v>
      </c>
      <c r="J9" s="34" t="e">
        <f t="shared" si="6"/>
        <v>#VALUE!</v>
      </c>
      <c r="K9" s="35" t="s">
        <v>18</v>
      </c>
      <c r="L9" s="36" t="s">
        <v>18</v>
      </c>
      <c r="M9" s="37" t="s">
        <v>18</v>
      </c>
      <c r="N9" s="91" t="s">
        <v>18</v>
      </c>
      <c r="O9" s="107" t="s">
        <v>18</v>
      </c>
      <c r="P9" s="36" t="s">
        <v>18</v>
      </c>
      <c r="Q9" s="38" t="s">
        <v>18</v>
      </c>
      <c r="R9" s="215" t="s">
        <v>58</v>
      </c>
      <c r="S9" s="216"/>
      <c r="T9" s="216"/>
      <c r="U9" s="216"/>
      <c r="V9" s="217"/>
      <c r="W9" s="45" t="s">
        <v>18</v>
      </c>
      <c r="X9" s="146"/>
      <c r="Y9" s="147" t="s">
        <v>45</v>
      </c>
      <c r="Z9" s="148"/>
      <c r="AA9" s="149">
        <f t="shared" si="1"/>
        <v>0</v>
      </c>
      <c r="AB9" s="150"/>
      <c r="AC9" s="151" t="s">
        <v>45</v>
      </c>
      <c r="AD9" s="152"/>
      <c r="AE9" s="153">
        <f t="shared" si="2"/>
        <v>0</v>
      </c>
      <c r="AF9" s="154"/>
      <c r="AG9" s="155" t="s">
        <v>45</v>
      </c>
      <c r="AH9" s="156"/>
      <c r="AI9" s="157">
        <f t="shared" si="3"/>
        <v>0</v>
      </c>
    </row>
    <row r="10" spans="1:35" s="39" customFormat="1" ht="26.25" customHeight="1">
      <c r="A10" s="26">
        <v>8.3333333333333329E-2</v>
      </c>
      <c r="B10" s="27" t="s">
        <v>53</v>
      </c>
      <c r="C10" s="28">
        <v>4235</v>
      </c>
      <c r="D10" s="29">
        <v>4250</v>
      </c>
      <c r="E10" s="30">
        <f t="shared" si="7"/>
        <v>16</v>
      </c>
      <c r="F10" s="31">
        <v>2</v>
      </c>
      <c r="G10" s="31"/>
      <c r="H10" s="32">
        <f t="shared" si="8"/>
        <v>14</v>
      </c>
      <c r="I10" s="33">
        <v>14</v>
      </c>
      <c r="J10" s="34">
        <f t="shared" si="6"/>
        <v>0</v>
      </c>
      <c r="K10" s="35">
        <v>6</v>
      </c>
      <c r="L10" s="36">
        <v>0</v>
      </c>
      <c r="M10" s="37">
        <v>0</v>
      </c>
      <c r="N10" s="91">
        <v>4</v>
      </c>
      <c r="O10" s="107">
        <v>4</v>
      </c>
      <c r="P10" s="36"/>
      <c r="Q10" s="38"/>
      <c r="R10" s="215" t="s">
        <v>59</v>
      </c>
      <c r="S10" s="216"/>
      <c r="T10" s="216"/>
      <c r="U10" s="216"/>
      <c r="V10" s="217"/>
      <c r="W10" s="45" t="s">
        <v>18</v>
      </c>
      <c r="X10" s="146"/>
      <c r="Y10" s="147" t="s">
        <v>45</v>
      </c>
      <c r="Z10" s="148"/>
      <c r="AA10" s="149">
        <f t="shared" si="1"/>
        <v>0</v>
      </c>
      <c r="AB10" s="150"/>
      <c r="AC10" s="151" t="s">
        <v>45</v>
      </c>
      <c r="AD10" s="152"/>
      <c r="AE10" s="153">
        <f t="shared" si="2"/>
        <v>0</v>
      </c>
      <c r="AF10" s="154"/>
      <c r="AG10" s="155" t="s">
        <v>45</v>
      </c>
      <c r="AH10" s="156"/>
      <c r="AI10" s="157">
        <f t="shared" si="3"/>
        <v>0</v>
      </c>
    </row>
    <row r="11" spans="1:35" s="39" customFormat="1" ht="26.25" customHeight="1">
      <c r="A11" s="26">
        <v>0.125</v>
      </c>
      <c r="B11" s="27" t="s">
        <v>55</v>
      </c>
      <c r="C11" s="28">
        <v>4251</v>
      </c>
      <c r="D11" s="29">
        <v>4253</v>
      </c>
      <c r="E11" s="30">
        <f t="shared" si="7"/>
        <v>3</v>
      </c>
      <c r="F11" s="31">
        <v>0</v>
      </c>
      <c r="G11" s="31"/>
      <c r="H11" s="32">
        <f t="shared" si="8"/>
        <v>3</v>
      </c>
      <c r="I11" s="33">
        <v>3</v>
      </c>
      <c r="J11" s="34">
        <f t="shared" si="6"/>
        <v>0</v>
      </c>
      <c r="K11" s="35">
        <v>2</v>
      </c>
      <c r="L11" s="36">
        <v>0</v>
      </c>
      <c r="M11" s="37">
        <v>0</v>
      </c>
      <c r="N11" s="91">
        <v>1</v>
      </c>
      <c r="O11" s="107">
        <v>0</v>
      </c>
      <c r="P11" s="36"/>
      <c r="Q11" s="38"/>
      <c r="R11" s="215">
        <v>0</v>
      </c>
      <c r="S11" s="216"/>
      <c r="T11" s="216"/>
      <c r="U11" s="216"/>
      <c r="V11" s="217"/>
      <c r="W11" s="45" t="s">
        <v>18</v>
      </c>
      <c r="X11" s="146"/>
      <c r="Y11" s="147" t="s">
        <v>45</v>
      </c>
      <c r="Z11" s="148"/>
      <c r="AA11" s="149">
        <f t="shared" si="1"/>
        <v>0</v>
      </c>
      <c r="AB11" s="150"/>
      <c r="AC11" s="151" t="s">
        <v>45</v>
      </c>
      <c r="AD11" s="152"/>
      <c r="AE11" s="153">
        <f t="shared" si="2"/>
        <v>0</v>
      </c>
      <c r="AF11" s="154"/>
      <c r="AG11" s="155" t="s">
        <v>45</v>
      </c>
      <c r="AH11" s="156"/>
      <c r="AI11" s="157">
        <f t="shared" si="3"/>
        <v>0</v>
      </c>
    </row>
    <row r="12" spans="1:35" s="39" customFormat="1" ht="26.25" customHeight="1">
      <c r="A12" s="26" t="s">
        <v>60</v>
      </c>
      <c r="B12" s="27" t="s">
        <v>61</v>
      </c>
      <c r="C12" s="28" t="s">
        <v>18</v>
      </c>
      <c r="D12" s="29" t="s">
        <v>18</v>
      </c>
      <c r="E12" s="30" t="s">
        <v>18</v>
      </c>
      <c r="F12" s="31" t="s">
        <v>18</v>
      </c>
      <c r="G12" s="31" t="s">
        <v>18</v>
      </c>
      <c r="H12" s="32" t="s">
        <v>18</v>
      </c>
      <c r="I12" s="33" t="s">
        <v>18</v>
      </c>
      <c r="J12" s="34" t="e">
        <f t="shared" si="6"/>
        <v>#VALUE!</v>
      </c>
      <c r="K12" s="35" t="s">
        <v>18</v>
      </c>
      <c r="L12" s="36" t="s">
        <v>18</v>
      </c>
      <c r="M12" s="37" t="s">
        <v>18</v>
      </c>
      <c r="N12" s="91" t="s">
        <v>18</v>
      </c>
      <c r="O12" s="107" t="s">
        <v>18</v>
      </c>
      <c r="P12" s="36" t="s">
        <v>18</v>
      </c>
      <c r="Q12" s="38" t="s">
        <v>18</v>
      </c>
      <c r="R12" s="215" t="s">
        <v>62</v>
      </c>
      <c r="S12" s="216"/>
      <c r="T12" s="216"/>
      <c r="U12" s="216"/>
      <c r="V12" s="217"/>
      <c r="W12" s="45" t="s">
        <v>18</v>
      </c>
      <c r="X12" s="146"/>
      <c r="Y12" s="147" t="s">
        <v>45</v>
      </c>
      <c r="Z12" s="148"/>
      <c r="AA12" s="149">
        <f t="shared" si="1"/>
        <v>0</v>
      </c>
      <c r="AB12" s="150"/>
      <c r="AC12" s="151" t="s">
        <v>45</v>
      </c>
      <c r="AD12" s="152"/>
      <c r="AE12" s="153">
        <f t="shared" si="2"/>
        <v>0</v>
      </c>
      <c r="AF12" s="154"/>
      <c r="AG12" s="155" t="s">
        <v>45</v>
      </c>
      <c r="AH12" s="156"/>
      <c r="AI12" s="157">
        <f t="shared" si="3"/>
        <v>0</v>
      </c>
    </row>
    <row r="13" spans="1:35" s="39" customFormat="1" ht="26.25" customHeight="1">
      <c r="A13" s="26">
        <v>0.16666666666666666</v>
      </c>
      <c r="B13" s="27" t="s">
        <v>57</v>
      </c>
      <c r="C13" s="28">
        <v>4254</v>
      </c>
      <c r="D13" s="29">
        <v>4259</v>
      </c>
      <c r="E13" s="30">
        <f t="shared" si="7"/>
        <v>6</v>
      </c>
      <c r="F13" s="31">
        <v>1</v>
      </c>
      <c r="G13" s="31"/>
      <c r="H13" s="32">
        <f t="shared" si="8"/>
        <v>5</v>
      </c>
      <c r="I13" s="33">
        <v>5</v>
      </c>
      <c r="J13" s="34">
        <f t="shared" si="6"/>
        <v>0</v>
      </c>
      <c r="K13" s="35">
        <v>1</v>
      </c>
      <c r="L13" s="36">
        <v>0</v>
      </c>
      <c r="M13" s="37">
        <v>0</v>
      </c>
      <c r="N13" s="91">
        <v>4</v>
      </c>
      <c r="O13" s="107">
        <v>0</v>
      </c>
      <c r="P13" s="36"/>
      <c r="Q13" s="38"/>
      <c r="R13" s="215" t="s">
        <v>63</v>
      </c>
      <c r="S13" s="216"/>
      <c r="T13" s="216"/>
      <c r="U13" s="216"/>
      <c r="V13" s="217"/>
      <c r="W13" s="45" t="s">
        <v>18</v>
      </c>
      <c r="X13" s="146"/>
      <c r="Y13" s="147" t="s">
        <v>45</v>
      </c>
      <c r="Z13" s="148"/>
      <c r="AA13" s="149">
        <f t="shared" si="1"/>
        <v>0</v>
      </c>
      <c r="AB13" s="150"/>
      <c r="AC13" s="151" t="s">
        <v>45</v>
      </c>
      <c r="AD13" s="152"/>
      <c r="AE13" s="153">
        <f t="shared" si="2"/>
        <v>0</v>
      </c>
      <c r="AF13" s="154"/>
      <c r="AG13" s="155" t="s">
        <v>45</v>
      </c>
      <c r="AH13" s="156"/>
      <c r="AI13" s="157">
        <f t="shared" si="3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9">IF(ISBLANK(D14),0,(D14-C14+1))</f>
        <v>0</v>
      </c>
      <c r="F14" s="31"/>
      <c r="G14" s="31"/>
      <c r="H14" s="32">
        <f t="shared" ref="H14:H18" si="10">E14-G14-F14</f>
        <v>0</v>
      </c>
      <c r="I14" s="33"/>
      <c r="J14" s="34">
        <f t="shared" ref="J14:J58" si="11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1"/>
        <v>0</v>
      </c>
      <c r="AB14" s="150"/>
      <c r="AC14" s="151" t="s">
        <v>45</v>
      </c>
      <c r="AD14" s="152"/>
      <c r="AE14" s="153">
        <f t="shared" si="2"/>
        <v>0</v>
      </c>
      <c r="AF14" s="154"/>
      <c r="AG14" s="155" t="s">
        <v>45</v>
      </c>
      <c r="AH14" s="156"/>
      <c r="AI14" s="157">
        <f t="shared" si="3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0"/>
        <v>0</v>
      </c>
      <c r="I15" s="33"/>
      <c r="J15" s="34">
        <f t="shared" si="11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1"/>
        <v>0</v>
      </c>
      <c r="AB15" s="150"/>
      <c r="AC15" s="151" t="s">
        <v>45</v>
      </c>
      <c r="AD15" s="152"/>
      <c r="AE15" s="153">
        <f t="shared" si="2"/>
        <v>0</v>
      </c>
      <c r="AF15" s="154"/>
      <c r="AG15" s="155" t="s">
        <v>45</v>
      </c>
      <c r="AH15" s="156"/>
      <c r="AI15" s="157">
        <f t="shared" si="3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1"/>
        <v>0</v>
      </c>
      <c r="AB16" s="150"/>
      <c r="AC16" s="151" t="s">
        <v>45</v>
      </c>
      <c r="AD16" s="152"/>
      <c r="AE16" s="153">
        <f t="shared" si="2"/>
        <v>0</v>
      </c>
      <c r="AF16" s="154"/>
      <c r="AG16" s="155" t="s">
        <v>45</v>
      </c>
      <c r="AH16" s="156"/>
      <c r="AI16" s="157">
        <f t="shared" si="3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1"/>
        <v>0</v>
      </c>
      <c r="AB17" s="150"/>
      <c r="AC17" s="151" t="s">
        <v>45</v>
      </c>
      <c r="AD17" s="152"/>
      <c r="AE17" s="153">
        <f t="shared" si="2"/>
        <v>0</v>
      </c>
      <c r="AF17" s="154"/>
      <c r="AG17" s="155" t="s">
        <v>45</v>
      </c>
      <c r="AH17" s="156"/>
      <c r="AI17" s="157">
        <f t="shared" si="3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1"/>
        <v>0</v>
      </c>
      <c r="AB18" s="150"/>
      <c r="AC18" s="151" t="s">
        <v>45</v>
      </c>
      <c r="AD18" s="152"/>
      <c r="AE18" s="153">
        <f t="shared" si="2"/>
        <v>0</v>
      </c>
      <c r="AF18" s="154"/>
      <c r="AG18" s="155" t="s">
        <v>45</v>
      </c>
      <c r="AH18" s="156"/>
      <c r="AI18" s="157">
        <f t="shared" si="3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1"/>
        <v>0</v>
      </c>
      <c r="AB19" s="150"/>
      <c r="AC19" s="151" t="s">
        <v>45</v>
      </c>
      <c r="AD19" s="152"/>
      <c r="AE19" s="153">
        <f t="shared" si="2"/>
        <v>0</v>
      </c>
      <c r="AF19" s="154"/>
      <c r="AG19" s="155" t="s">
        <v>45</v>
      </c>
      <c r="AH19" s="156"/>
      <c r="AI19" s="157">
        <f t="shared" si="3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2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1"/>
        <v>0</v>
      </c>
      <c r="AB20" s="150"/>
      <c r="AC20" s="151" t="s">
        <v>45</v>
      </c>
      <c r="AD20" s="152"/>
      <c r="AE20" s="153">
        <f t="shared" si="2"/>
        <v>0</v>
      </c>
      <c r="AF20" s="154"/>
      <c r="AG20" s="155" t="s">
        <v>45</v>
      </c>
      <c r="AH20" s="156"/>
      <c r="AI20" s="157">
        <f t="shared" si="3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2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1"/>
        <v>0</v>
      </c>
      <c r="AB21" s="150"/>
      <c r="AC21" s="151" t="s">
        <v>45</v>
      </c>
      <c r="AD21" s="152"/>
      <c r="AE21" s="153">
        <f t="shared" si="2"/>
        <v>0</v>
      </c>
      <c r="AF21" s="154"/>
      <c r="AG21" s="155" t="s">
        <v>45</v>
      </c>
      <c r="AH21" s="156"/>
      <c r="AI21" s="157">
        <f t="shared" si="3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2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1"/>
        <v>0</v>
      </c>
      <c r="AB22" s="150"/>
      <c r="AC22" s="151" t="s">
        <v>45</v>
      </c>
      <c r="AD22" s="152"/>
      <c r="AE22" s="153">
        <f t="shared" si="2"/>
        <v>0</v>
      </c>
      <c r="AF22" s="154"/>
      <c r="AG22" s="155" t="s">
        <v>45</v>
      </c>
      <c r="AH22" s="156"/>
      <c r="AI22" s="157">
        <f t="shared" si="3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2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1"/>
        <v>0</v>
      </c>
      <c r="AB23" s="150"/>
      <c r="AC23" s="151" t="s">
        <v>45</v>
      </c>
      <c r="AD23" s="152"/>
      <c r="AE23" s="153">
        <f t="shared" si="2"/>
        <v>0</v>
      </c>
      <c r="AF23" s="154"/>
      <c r="AG23" s="155" t="s">
        <v>45</v>
      </c>
      <c r="AH23" s="156"/>
      <c r="AI23" s="157">
        <f t="shared" si="3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2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1"/>
        <v>0</v>
      </c>
      <c r="AB24" s="150"/>
      <c r="AC24" s="151" t="s">
        <v>45</v>
      </c>
      <c r="AD24" s="152"/>
      <c r="AE24" s="153">
        <f t="shared" si="2"/>
        <v>0</v>
      </c>
      <c r="AF24" s="154"/>
      <c r="AG24" s="155" t="s">
        <v>45</v>
      </c>
      <c r="AH24" s="156"/>
      <c r="AI24" s="157">
        <f t="shared" si="3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1"/>
        <v>0</v>
      </c>
      <c r="AB25" s="150"/>
      <c r="AC25" s="151" t="s">
        <v>45</v>
      </c>
      <c r="AD25" s="152"/>
      <c r="AE25" s="153">
        <f t="shared" si="2"/>
        <v>0</v>
      </c>
      <c r="AF25" s="154"/>
      <c r="AG25" s="155" t="s">
        <v>45</v>
      </c>
      <c r="AH25" s="156"/>
      <c r="AI25" s="157">
        <f t="shared" si="3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3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1"/>
        <v>0</v>
      </c>
      <c r="AB26" s="150"/>
      <c r="AC26" s="151" t="s">
        <v>45</v>
      </c>
      <c r="AD26" s="152"/>
      <c r="AE26" s="153">
        <f t="shared" si="2"/>
        <v>0</v>
      </c>
      <c r="AF26" s="154"/>
      <c r="AG26" s="155" t="s">
        <v>45</v>
      </c>
      <c r="AH26" s="156"/>
      <c r="AI26" s="157">
        <f t="shared" si="3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3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1"/>
        <v>0</v>
      </c>
      <c r="AB27" s="150"/>
      <c r="AC27" s="151" t="s">
        <v>45</v>
      </c>
      <c r="AD27" s="152"/>
      <c r="AE27" s="153">
        <f t="shared" si="2"/>
        <v>0</v>
      </c>
      <c r="AF27" s="154"/>
      <c r="AG27" s="155" t="s">
        <v>45</v>
      </c>
      <c r="AH27" s="156"/>
      <c r="AI27" s="157">
        <f t="shared" si="3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3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1"/>
        <v>0</v>
      </c>
      <c r="AB28" s="150"/>
      <c r="AC28" s="151" t="s">
        <v>45</v>
      </c>
      <c r="AD28" s="152"/>
      <c r="AE28" s="153">
        <f t="shared" si="2"/>
        <v>0</v>
      </c>
      <c r="AF28" s="154"/>
      <c r="AG28" s="155" t="s">
        <v>45</v>
      </c>
      <c r="AH28" s="156"/>
      <c r="AI28" s="157">
        <f t="shared" si="3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3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1"/>
        <v>0</v>
      </c>
      <c r="AB29" s="150"/>
      <c r="AC29" s="151" t="s">
        <v>45</v>
      </c>
      <c r="AD29" s="152"/>
      <c r="AE29" s="153">
        <f t="shared" si="2"/>
        <v>0</v>
      </c>
      <c r="AF29" s="154"/>
      <c r="AG29" s="155" t="s">
        <v>45</v>
      </c>
      <c r="AH29" s="156"/>
      <c r="AI29" s="157">
        <f t="shared" si="3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3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1"/>
        <v>0</v>
      </c>
      <c r="AB30" s="150"/>
      <c r="AC30" s="151" t="s">
        <v>45</v>
      </c>
      <c r="AD30" s="152"/>
      <c r="AE30" s="153">
        <f t="shared" si="2"/>
        <v>0</v>
      </c>
      <c r="AF30" s="154"/>
      <c r="AG30" s="155" t="s">
        <v>45</v>
      </c>
      <c r="AH30" s="156"/>
      <c r="AI30" s="157">
        <f t="shared" si="3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3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1"/>
        <v>0</v>
      </c>
      <c r="AB31" s="150"/>
      <c r="AC31" s="151" t="s">
        <v>45</v>
      </c>
      <c r="AD31" s="152"/>
      <c r="AE31" s="153">
        <f t="shared" si="2"/>
        <v>0</v>
      </c>
      <c r="AF31" s="154"/>
      <c r="AG31" s="155" t="s">
        <v>45</v>
      </c>
      <c r="AH31" s="156"/>
      <c r="AI31" s="157">
        <f t="shared" si="3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3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1"/>
        <v>0</v>
      </c>
      <c r="AB32" s="150"/>
      <c r="AC32" s="151" t="s">
        <v>45</v>
      </c>
      <c r="AD32" s="152"/>
      <c r="AE32" s="153">
        <f t="shared" si="2"/>
        <v>0</v>
      </c>
      <c r="AF32" s="154"/>
      <c r="AG32" s="155" t="s">
        <v>45</v>
      </c>
      <c r="AH32" s="156"/>
      <c r="AI32" s="157">
        <f t="shared" si="3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3"/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1"/>
        <v>0</v>
      </c>
      <c r="AB33" s="150"/>
      <c r="AC33" s="151" t="s">
        <v>45</v>
      </c>
      <c r="AD33" s="152"/>
      <c r="AE33" s="153">
        <f t="shared" si="2"/>
        <v>0</v>
      </c>
      <c r="AF33" s="154"/>
      <c r="AG33" s="155" t="s">
        <v>45</v>
      </c>
      <c r="AH33" s="156"/>
      <c r="AI33" s="157">
        <f t="shared" si="3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3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1"/>
        <v>0</v>
      </c>
      <c r="AB34" s="150"/>
      <c r="AC34" s="151" t="s">
        <v>45</v>
      </c>
      <c r="AD34" s="152"/>
      <c r="AE34" s="153">
        <f t="shared" si="2"/>
        <v>0</v>
      </c>
      <c r="AF34" s="154"/>
      <c r="AG34" s="155" t="s">
        <v>45</v>
      </c>
      <c r="AH34" s="156"/>
      <c r="AI34" s="157">
        <f t="shared" si="3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1"/>
        <v>0</v>
      </c>
      <c r="AB35" s="150"/>
      <c r="AC35" s="151" t="s">
        <v>45</v>
      </c>
      <c r="AD35" s="152"/>
      <c r="AE35" s="153">
        <f t="shared" si="2"/>
        <v>0</v>
      </c>
      <c r="AF35" s="154"/>
      <c r="AG35" s="155" t="s">
        <v>45</v>
      </c>
      <c r="AH35" s="156"/>
      <c r="AI35" s="157">
        <f t="shared" si="3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4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1"/>
        <v>0</v>
      </c>
      <c r="AB36" s="150"/>
      <c r="AC36" s="151" t="s">
        <v>45</v>
      </c>
      <c r="AD36" s="152"/>
      <c r="AE36" s="153">
        <f t="shared" si="2"/>
        <v>0</v>
      </c>
      <c r="AF36" s="154"/>
      <c r="AG36" s="155" t="s">
        <v>45</v>
      </c>
      <c r="AH36" s="156"/>
      <c r="AI36" s="157">
        <f t="shared" si="3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4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 t="shared" si="1"/>
        <v>0</v>
      </c>
      <c r="AB37" s="150"/>
      <c r="AC37" s="151" t="s">
        <v>45</v>
      </c>
      <c r="AD37" s="152"/>
      <c r="AE37" s="153">
        <f t="shared" si="2"/>
        <v>0</v>
      </c>
      <c r="AF37" s="154"/>
      <c r="AG37" s="155" t="s">
        <v>45</v>
      </c>
      <c r="AH37" s="156"/>
      <c r="AI37" s="157">
        <f t="shared" si="3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4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si="1"/>
        <v>0</v>
      </c>
      <c r="AB38" s="150"/>
      <c r="AC38" s="151" t="s">
        <v>45</v>
      </c>
      <c r="AD38" s="152"/>
      <c r="AE38" s="153">
        <f t="shared" si="2"/>
        <v>0</v>
      </c>
      <c r="AF38" s="154"/>
      <c r="AG38" s="155" t="s">
        <v>45</v>
      </c>
      <c r="AH38" s="156"/>
      <c r="AI38" s="157">
        <f t="shared" si="3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4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"/>
        <v>0</v>
      </c>
      <c r="AB39" s="150"/>
      <c r="AC39" s="151" t="s">
        <v>45</v>
      </c>
      <c r="AD39" s="152"/>
      <c r="AE39" s="153">
        <f t="shared" si="2"/>
        <v>0</v>
      </c>
      <c r="AF39" s="154"/>
      <c r="AG39" s="155" t="s">
        <v>45</v>
      </c>
      <c r="AH39" s="156"/>
      <c r="AI39" s="157">
        <f t="shared" si="3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4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"/>
        <v>0</v>
      </c>
      <c r="AB40" s="150"/>
      <c r="AC40" s="151" t="s">
        <v>45</v>
      </c>
      <c r="AD40" s="152"/>
      <c r="AE40" s="153">
        <f t="shared" si="2"/>
        <v>0</v>
      </c>
      <c r="AF40" s="154"/>
      <c r="AG40" s="155" t="s">
        <v>45</v>
      </c>
      <c r="AH40" s="156"/>
      <c r="AI40" s="157">
        <f t="shared" si="3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4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"/>
        <v>0</v>
      </c>
      <c r="AB41" s="150"/>
      <c r="AC41" s="151" t="s">
        <v>45</v>
      </c>
      <c r="AD41" s="152"/>
      <c r="AE41" s="153">
        <f t="shared" si="2"/>
        <v>0</v>
      </c>
      <c r="AF41" s="154"/>
      <c r="AG41" s="155" t="s">
        <v>45</v>
      </c>
      <c r="AH41" s="156"/>
      <c r="AI41" s="157">
        <f t="shared" si="3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4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"/>
        <v>0</v>
      </c>
      <c r="AB42" s="150"/>
      <c r="AC42" s="151" t="s">
        <v>45</v>
      </c>
      <c r="AD42" s="152"/>
      <c r="AE42" s="153">
        <f t="shared" si="2"/>
        <v>0</v>
      </c>
      <c r="AF42" s="154"/>
      <c r="AG42" s="155" t="s">
        <v>45</v>
      </c>
      <c r="AH42" s="156"/>
      <c r="AI42" s="157">
        <f t="shared" si="3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"/>
        <v>0</v>
      </c>
      <c r="AB43" s="150"/>
      <c r="AC43" s="151" t="s">
        <v>45</v>
      </c>
      <c r="AD43" s="152"/>
      <c r="AE43" s="153">
        <f t="shared" si="2"/>
        <v>0</v>
      </c>
      <c r="AF43" s="154"/>
      <c r="AG43" s="155" t="s">
        <v>45</v>
      </c>
      <c r="AH43" s="156"/>
      <c r="AI43" s="157">
        <f t="shared" si="3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5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"/>
        <v>0</v>
      </c>
      <c r="AB44" s="150"/>
      <c r="AC44" s="151" t="s">
        <v>45</v>
      </c>
      <c r="AD44" s="152"/>
      <c r="AE44" s="153">
        <f t="shared" si="2"/>
        <v>0</v>
      </c>
      <c r="AF44" s="154"/>
      <c r="AG44" s="155" t="s">
        <v>45</v>
      </c>
      <c r="AH44" s="156"/>
      <c r="AI44" s="157">
        <f t="shared" si="3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5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"/>
        <v>0</v>
      </c>
      <c r="AB45" s="150"/>
      <c r="AC45" s="151" t="s">
        <v>45</v>
      </c>
      <c r="AD45" s="152"/>
      <c r="AE45" s="153">
        <f t="shared" si="2"/>
        <v>0</v>
      </c>
      <c r="AF45" s="154"/>
      <c r="AG45" s="155" t="s">
        <v>45</v>
      </c>
      <c r="AH45" s="156"/>
      <c r="AI45" s="157">
        <f t="shared" si="3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5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"/>
        <v>0</v>
      </c>
      <c r="AB46" s="150"/>
      <c r="AC46" s="151" t="s">
        <v>45</v>
      </c>
      <c r="AD46" s="152"/>
      <c r="AE46" s="153">
        <f t="shared" si="2"/>
        <v>0</v>
      </c>
      <c r="AF46" s="154"/>
      <c r="AG46" s="155" t="s">
        <v>45</v>
      </c>
      <c r="AH46" s="156"/>
      <c r="AI46" s="157">
        <f t="shared" si="3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5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"/>
        <v>0</v>
      </c>
      <c r="AB47" s="150"/>
      <c r="AC47" s="151" t="s">
        <v>45</v>
      </c>
      <c r="AD47" s="152"/>
      <c r="AE47" s="153">
        <f t="shared" si="2"/>
        <v>0</v>
      </c>
      <c r="AF47" s="154"/>
      <c r="AG47" s="155" t="s">
        <v>45</v>
      </c>
      <c r="AH47" s="156"/>
      <c r="AI47" s="157">
        <f t="shared" si="3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5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"/>
        <v>0</v>
      </c>
      <c r="AB48" s="150"/>
      <c r="AC48" s="151" t="s">
        <v>45</v>
      </c>
      <c r="AD48" s="152"/>
      <c r="AE48" s="153">
        <f t="shared" si="2"/>
        <v>0</v>
      </c>
      <c r="AF48" s="154"/>
      <c r="AG48" s="155" t="s">
        <v>45</v>
      </c>
      <c r="AH48" s="156"/>
      <c r="AI48" s="157">
        <f t="shared" si="3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5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"/>
        <v>0</v>
      </c>
      <c r="AB49" s="150"/>
      <c r="AC49" s="151" t="s">
        <v>45</v>
      </c>
      <c r="AD49" s="152"/>
      <c r="AE49" s="153">
        <f t="shared" si="2"/>
        <v>0</v>
      </c>
      <c r="AF49" s="154"/>
      <c r="AG49" s="155" t="s">
        <v>45</v>
      </c>
      <c r="AH49" s="156"/>
      <c r="AI49" s="157">
        <f t="shared" si="3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"/>
        <v>0</v>
      </c>
      <c r="AB50" s="150"/>
      <c r="AC50" s="151" t="s">
        <v>45</v>
      </c>
      <c r="AD50" s="152"/>
      <c r="AE50" s="153">
        <f t="shared" si="2"/>
        <v>0</v>
      </c>
      <c r="AF50" s="154"/>
      <c r="AG50" s="155" t="s">
        <v>45</v>
      </c>
      <c r="AH50" s="156"/>
      <c r="AI50" s="157">
        <f t="shared" si="3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16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"/>
        <v>0</v>
      </c>
      <c r="AB51" s="150"/>
      <c r="AC51" s="151" t="s">
        <v>45</v>
      </c>
      <c r="AD51" s="152"/>
      <c r="AE51" s="153">
        <f t="shared" si="2"/>
        <v>0</v>
      </c>
      <c r="AF51" s="154"/>
      <c r="AG51" s="155" t="s">
        <v>45</v>
      </c>
      <c r="AH51" s="156"/>
      <c r="AI51" s="157">
        <f t="shared" si="3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16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"/>
        <v>0</v>
      </c>
      <c r="AB52" s="150"/>
      <c r="AC52" s="151" t="s">
        <v>45</v>
      </c>
      <c r="AD52" s="152"/>
      <c r="AE52" s="153">
        <f t="shared" si="2"/>
        <v>0</v>
      </c>
      <c r="AF52" s="154"/>
      <c r="AG52" s="155" t="s">
        <v>45</v>
      </c>
      <c r="AH52" s="156"/>
      <c r="AI52" s="157">
        <f t="shared" si="3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16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"/>
        <v>0</v>
      </c>
      <c r="AB53" s="150"/>
      <c r="AC53" s="151" t="s">
        <v>45</v>
      </c>
      <c r="AD53" s="152"/>
      <c r="AE53" s="153">
        <f t="shared" si="2"/>
        <v>0</v>
      </c>
      <c r="AF53" s="154"/>
      <c r="AG53" s="155" t="s">
        <v>45</v>
      </c>
      <c r="AH53" s="156"/>
      <c r="AI53" s="157">
        <f t="shared" si="3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16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"/>
        <v>0</v>
      </c>
      <c r="AB54" s="150"/>
      <c r="AC54" s="151" t="s">
        <v>45</v>
      </c>
      <c r="AD54" s="152"/>
      <c r="AE54" s="153">
        <f t="shared" si="2"/>
        <v>0</v>
      </c>
      <c r="AF54" s="154"/>
      <c r="AG54" s="155" t="s">
        <v>45</v>
      </c>
      <c r="AH54" s="156"/>
      <c r="AI54" s="157">
        <f t="shared" si="3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16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"/>
        <v>0</v>
      </c>
      <c r="AB55" s="150"/>
      <c r="AC55" s="151" t="s">
        <v>45</v>
      </c>
      <c r="AD55" s="152"/>
      <c r="AE55" s="153">
        <f t="shared" si="2"/>
        <v>0</v>
      </c>
      <c r="AF55" s="154"/>
      <c r="AG55" s="155" t="s">
        <v>45</v>
      </c>
      <c r="AH55" s="156"/>
      <c r="AI55" s="157">
        <f t="shared" si="3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16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16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1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53</v>
      </c>
      <c r="F60" s="67">
        <f>SUM(F2:F59)</f>
        <v>5</v>
      </c>
      <c r="G60" s="67">
        <f>SUM(G2:G59)</f>
        <v>0</v>
      </c>
      <c r="H60" s="68">
        <f>E60-F60-G60</f>
        <v>48</v>
      </c>
      <c r="I60" s="69">
        <f t="shared" ref="I60:Q60" si="17">SUM(I2:I59)</f>
        <v>48</v>
      </c>
      <c r="J60" s="70" t="e">
        <f t="shared" si="17"/>
        <v>#VALUE!</v>
      </c>
      <c r="K60" s="71">
        <f t="shared" si="17"/>
        <v>21</v>
      </c>
      <c r="L60" s="72">
        <f t="shared" si="17"/>
        <v>0</v>
      </c>
      <c r="M60" s="73">
        <f t="shared" si="17"/>
        <v>2</v>
      </c>
      <c r="N60" s="94">
        <f t="shared" si="17"/>
        <v>19</v>
      </c>
      <c r="O60" s="105">
        <f t="shared" si="17"/>
        <v>5</v>
      </c>
      <c r="P60" s="99">
        <f t="shared" si="17"/>
        <v>0</v>
      </c>
      <c r="Q60" s="73">
        <f t="shared" si="17"/>
        <v>1</v>
      </c>
      <c r="R60" s="74">
        <f>SUM(L60:Q60)</f>
        <v>27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48</v>
      </c>
      <c r="J62" s="63"/>
      <c r="K62" s="86"/>
      <c r="M62" s="75">
        <f>L60+M60</f>
        <v>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9" sqref="A9:XFD57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27" t="s">
        <v>64</v>
      </c>
      <c r="C3" s="164">
        <v>4261</v>
      </c>
      <c r="D3" s="165">
        <v>4262</v>
      </c>
      <c r="E3" s="30">
        <f t="shared" ref="E3:E8" si="0">IF(ISBLANK(C3),0,(D3-C3+1))</f>
        <v>2</v>
      </c>
      <c r="F3" s="31">
        <v>1</v>
      </c>
      <c r="G3" s="31">
        <v>0</v>
      </c>
      <c r="H3" s="32">
        <f t="shared" ref="H3:H8" si="1">E3-G3-F3</f>
        <v>1</v>
      </c>
      <c r="I3" s="33">
        <v>1</v>
      </c>
      <c r="J3" s="34">
        <f t="shared" ref="J3:J8" si="2">IF(ISBLANK(I3),-90,(I3-SUM(L3:Q3,K3)))</f>
        <v>0</v>
      </c>
      <c r="K3" s="35">
        <v>1</v>
      </c>
      <c r="L3" s="36">
        <v>0</v>
      </c>
      <c r="M3" s="37">
        <v>0</v>
      </c>
      <c r="N3" s="91">
        <v>0</v>
      </c>
      <c r="O3" s="107">
        <v>0</v>
      </c>
      <c r="P3" s="36">
        <v>0</v>
      </c>
      <c r="Q3" s="38">
        <v>0</v>
      </c>
      <c r="R3" s="236" t="s">
        <v>65</v>
      </c>
      <c r="S3" s="237"/>
      <c r="T3" s="237"/>
      <c r="U3" s="237"/>
      <c r="V3" s="238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>
        <v>0.5</v>
      </c>
      <c r="B4" s="27" t="s">
        <v>66</v>
      </c>
      <c r="C4" s="164">
        <v>4263</v>
      </c>
      <c r="D4" s="165">
        <v>4265</v>
      </c>
      <c r="E4" s="30">
        <f t="shared" si="0"/>
        <v>3</v>
      </c>
      <c r="F4" s="31">
        <v>0</v>
      </c>
      <c r="G4" s="31">
        <v>0</v>
      </c>
      <c r="H4" s="32">
        <f t="shared" si="1"/>
        <v>3</v>
      </c>
      <c r="I4" s="33">
        <v>3</v>
      </c>
      <c r="J4" s="34">
        <f t="shared" si="2"/>
        <v>0</v>
      </c>
      <c r="K4" s="35">
        <v>1</v>
      </c>
      <c r="L4" s="36">
        <v>0</v>
      </c>
      <c r="M4" s="37">
        <v>0</v>
      </c>
      <c r="N4" s="91">
        <v>2</v>
      </c>
      <c r="O4" s="107">
        <v>0</v>
      </c>
      <c r="P4" s="36">
        <v>0</v>
      </c>
      <c r="Q4" s="38">
        <v>0</v>
      </c>
      <c r="R4" s="239" t="s">
        <v>67</v>
      </c>
      <c r="S4" s="240"/>
      <c r="T4" s="240"/>
      <c r="U4" s="240"/>
      <c r="V4" s="241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>
        <v>4.1666666666666664E-2</v>
      </c>
      <c r="B5" s="27" t="s">
        <v>64</v>
      </c>
      <c r="C5" s="164">
        <v>4266</v>
      </c>
      <c r="D5" s="165">
        <v>4275</v>
      </c>
      <c r="E5" s="30">
        <f t="shared" si="0"/>
        <v>10</v>
      </c>
      <c r="F5" s="31">
        <v>0</v>
      </c>
      <c r="G5" s="31">
        <v>1</v>
      </c>
      <c r="H5" s="32">
        <f t="shared" si="1"/>
        <v>9</v>
      </c>
      <c r="I5" s="33">
        <f>9+1</f>
        <v>10</v>
      </c>
      <c r="J5" s="34">
        <f t="shared" si="2"/>
        <v>0</v>
      </c>
      <c r="K5" s="35">
        <v>4</v>
      </c>
      <c r="L5" s="36">
        <v>0</v>
      </c>
      <c r="M5" s="37">
        <v>2</v>
      </c>
      <c r="N5" s="91">
        <v>3</v>
      </c>
      <c r="O5" s="107">
        <v>1</v>
      </c>
      <c r="P5" s="36">
        <v>0</v>
      </c>
      <c r="Q5" s="38">
        <v>0</v>
      </c>
      <c r="R5" s="242"/>
      <c r="S5" s="243"/>
      <c r="T5" s="243"/>
      <c r="U5" s="243"/>
      <c r="V5" s="244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>
        <v>8.3333333333333329E-2</v>
      </c>
      <c r="B6" s="27" t="s">
        <v>68</v>
      </c>
      <c r="C6" s="164">
        <v>4276</v>
      </c>
      <c r="D6" s="165">
        <v>4288</v>
      </c>
      <c r="E6" s="30">
        <f t="shared" si="0"/>
        <v>13</v>
      </c>
      <c r="F6" s="31">
        <v>3</v>
      </c>
      <c r="G6" s="31">
        <v>3</v>
      </c>
      <c r="H6" s="32">
        <f t="shared" si="1"/>
        <v>7</v>
      </c>
      <c r="I6" s="33">
        <f>7+3</f>
        <v>10</v>
      </c>
      <c r="J6" s="34">
        <f t="shared" si="2"/>
        <v>0</v>
      </c>
      <c r="K6" s="35">
        <v>0</v>
      </c>
      <c r="L6" s="36">
        <v>0</v>
      </c>
      <c r="M6" s="37">
        <v>1</v>
      </c>
      <c r="N6" s="91">
        <v>6</v>
      </c>
      <c r="O6" s="107">
        <v>3</v>
      </c>
      <c r="P6" s="36">
        <v>0</v>
      </c>
      <c r="Q6" s="38">
        <v>0</v>
      </c>
      <c r="R6" s="236" t="s">
        <v>69</v>
      </c>
      <c r="S6" s="237"/>
      <c r="T6" s="237"/>
      <c r="U6" s="237"/>
      <c r="V6" s="238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>
        <v>0.125</v>
      </c>
      <c r="B7" s="27" t="s">
        <v>66</v>
      </c>
      <c r="C7" s="164">
        <v>4289</v>
      </c>
      <c r="D7" s="165">
        <v>4293</v>
      </c>
      <c r="E7" s="30">
        <f t="shared" si="0"/>
        <v>5</v>
      </c>
      <c r="F7" s="31">
        <v>0</v>
      </c>
      <c r="G7" s="31">
        <v>1</v>
      </c>
      <c r="H7" s="32">
        <f t="shared" si="1"/>
        <v>4</v>
      </c>
      <c r="I7" s="33">
        <f>4+1</f>
        <v>5</v>
      </c>
      <c r="J7" s="34">
        <f t="shared" si="2"/>
        <v>0</v>
      </c>
      <c r="K7" s="35">
        <v>4</v>
      </c>
      <c r="L7" s="36">
        <v>0</v>
      </c>
      <c r="M7" s="37">
        <v>0</v>
      </c>
      <c r="N7" s="91">
        <v>0</v>
      </c>
      <c r="O7" s="107">
        <v>0</v>
      </c>
      <c r="P7" s="36">
        <v>0</v>
      </c>
      <c r="Q7" s="166">
        <v>1</v>
      </c>
      <c r="R7" s="242"/>
      <c r="S7" s="243"/>
      <c r="T7" s="243"/>
      <c r="U7" s="243"/>
      <c r="V7" s="244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 t="s">
        <v>70</v>
      </c>
      <c r="B8" s="27" t="s">
        <v>71</v>
      </c>
      <c r="C8" s="164">
        <v>4294</v>
      </c>
      <c r="D8" s="165">
        <v>4300</v>
      </c>
      <c r="E8" s="30">
        <f t="shared" si="0"/>
        <v>7</v>
      </c>
      <c r="F8" s="31">
        <v>0</v>
      </c>
      <c r="G8" s="31">
        <v>0</v>
      </c>
      <c r="H8" s="32">
        <f t="shared" si="1"/>
        <v>7</v>
      </c>
      <c r="I8" s="33">
        <v>7</v>
      </c>
      <c r="J8" s="34">
        <f t="shared" si="2"/>
        <v>0</v>
      </c>
      <c r="K8" s="35">
        <v>2</v>
      </c>
      <c r="L8" s="36">
        <v>0</v>
      </c>
      <c r="M8" s="37">
        <v>0</v>
      </c>
      <c r="N8" s="91">
        <v>5</v>
      </c>
      <c r="O8" s="107">
        <v>0</v>
      </c>
      <c r="P8" s="36">
        <v>0</v>
      </c>
      <c r="Q8" s="38">
        <v>0</v>
      </c>
      <c r="R8" s="236" t="s">
        <v>72</v>
      </c>
      <c r="S8" s="237"/>
      <c r="T8" s="237"/>
      <c r="U8" s="237"/>
      <c r="V8" s="238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hidden="1" customHeight="1">
      <c r="A9" s="26"/>
      <c r="B9" s="27"/>
      <c r="C9" s="28"/>
      <c r="D9" s="29"/>
      <c r="E9" s="30">
        <f t="shared" ref="E9:E57" si="6">IF(ISBLANK(D9),0,(D9-C9+1))</f>
        <v>0</v>
      </c>
      <c r="F9" s="31"/>
      <c r="G9" s="31"/>
      <c r="H9" s="32">
        <f t="shared" ref="H9" si="7">E9-G9-F9</f>
        <v>0</v>
      </c>
      <c r="I9" s="33"/>
      <c r="J9" s="34">
        <f t="shared" ref="J9:J58" si="8">IF(ISBLANK(I9),-90,(-((I9)-(SUM(L9:Q9,K9)))))</f>
        <v>-90</v>
      </c>
      <c r="K9" s="35"/>
      <c r="L9" s="36"/>
      <c r="M9" s="37"/>
      <c r="N9" s="91"/>
      <c r="O9" s="107"/>
      <c r="P9" s="36"/>
      <c r="Q9" s="38"/>
      <c r="R9" s="215"/>
      <c r="S9" s="216"/>
      <c r="T9" s="216"/>
      <c r="U9" s="216"/>
      <c r="V9" s="217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hidden="1" customHeight="1">
      <c r="A10" s="26"/>
      <c r="B10" s="27"/>
      <c r="C10" s="28"/>
      <c r="D10" s="29"/>
      <c r="E10" s="30">
        <f t="shared" si="6"/>
        <v>0</v>
      </c>
      <c r="F10" s="31"/>
      <c r="G10" s="31"/>
      <c r="H10" s="32">
        <f>E10-G10-F10</f>
        <v>0</v>
      </c>
      <c r="I10" s="33"/>
      <c r="J10" s="34">
        <f t="shared" si="8"/>
        <v>-90</v>
      </c>
      <c r="K10" s="35"/>
      <c r="L10" s="36"/>
      <c r="M10" s="37"/>
      <c r="N10" s="91"/>
      <c r="O10" s="107"/>
      <c r="P10" s="36"/>
      <c r="Q10" s="38"/>
      <c r="R10" s="215"/>
      <c r="S10" s="216"/>
      <c r="T10" s="216"/>
      <c r="U10" s="216"/>
      <c r="V10" s="217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si="6"/>
        <v>0</v>
      </c>
      <c r="F11" s="31"/>
      <c r="G11" s="31"/>
      <c r="H11" s="32">
        <f t="shared" ref="H11:H18" si="9">E11-G11-F11</f>
        <v>0</v>
      </c>
      <c r="I11" s="33"/>
      <c r="J11" s="34">
        <f t="shared" si="8"/>
        <v>-90</v>
      </c>
      <c r="K11" s="35"/>
      <c r="L11" s="36"/>
      <c r="M11" s="37"/>
      <c r="N11" s="91"/>
      <c r="O11" s="107"/>
      <c r="P11" s="36"/>
      <c r="Q11" s="38"/>
      <c r="R11" s="215"/>
      <c r="S11" s="216"/>
      <c r="T11" s="216"/>
      <c r="U11" s="216"/>
      <c r="V11" s="217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6"/>
        <v>0</v>
      </c>
      <c r="F12" s="31"/>
      <c r="G12" s="31"/>
      <c r="H12" s="32">
        <f t="shared" si="9"/>
        <v>0</v>
      </c>
      <c r="I12" s="33"/>
      <c r="J12" s="34">
        <f t="shared" si="8"/>
        <v>-90</v>
      </c>
      <c r="K12" s="35"/>
      <c r="L12" s="36"/>
      <c r="M12" s="37"/>
      <c r="N12" s="91"/>
      <c r="O12" s="107"/>
      <c r="P12" s="36"/>
      <c r="Q12" s="38"/>
      <c r="R12" s="215"/>
      <c r="S12" s="216"/>
      <c r="T12" s="216"/>
      <c r="U12" s="216"/>
      <c r="V12" s="217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6"/>
        <v>0</v>
      </c>
      <c r="F13" s="31"/>
      <c r="G13" s="31"/>
      <c r="H13" s="32">
        <f t="shared" si="9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215"/>
      <c r="S13" s="216"/>
      <c r="T13" s="216"/>
      <c r="U13" s="216"/>
      <c r="V13" s="217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9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9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9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9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9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:H24" si="10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si="10"/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0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0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0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4" si="11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1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1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1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1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1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1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si="11"/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1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2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2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2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3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2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3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2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3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2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3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2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3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3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4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3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4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3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4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3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4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3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4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3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4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3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3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5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3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5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3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5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3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5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3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5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3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5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3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5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40</v>
      </c>
      <c r="F60" s="67">
        <f>SUM(F2:F59)</f>
        <v>4</v>
      </c>
      <c r="G60" s="67">
        <f>SUM(G2:G59)</f>
        <v>5</v>
      </c>
      <c r="H60" s="68">
        <f>E60-F60-G60</f>
        <v>31</v>
      </c>
      <c r="I60" s="69">
        <f>SUM(I2:I59)</f>
        <v>36</v>
      </c>
      <c r="J60" s="70" t="e">
        <f t="shared" ref="J60:Q60" si="16">SUM(J2:J59)</f>
        <v>#VALUE!</v>
      </c>
      <c r="K60" s="71">
        <f>SUM(K2:K59)</f>
        <v>12</v>
      </c>
      <c r="L60" s="72">
        <f>SUM(L2:L59)</f>
        <v>0</v>
      </c>
      <c r="M60" s="73">
        <f t="shared" si="16"/>
        <v>3</v>
      </c>
      <c r="N60" s="94">
        <f t="shared" si="16"/>
        <v>16</v>
      </c>
      <c r="O60" s="105">
        <f>SUM(O2:O59)</f>
        <v>4</v>
      </c>
      <c r="P60" s="99">
        <f t="shared" si="16"/>
        <v>0</v>
      </c>
      <c r="Q60" s="73">
        <f t="shared" si="16"/>
        <v>1</v>
      </c>
      <c r="R60" s="74">
        <f>SUM(L60:Q60)</f>
        <v>24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41</v>
      </c>
      <c r="J62" s="63"/>
      <c r="K62" s="86"/>
      <c r="M62" s="75">
        <f>L60+M60</f>
        <v>3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7" sqref="A7:XFD7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0.45833333333333331</v>
      </c>
      <c r="B3" s="27" t="s">
        <v>71</v>
      </c>
      <c r="C3" s="28">
        <v>4301</v>
      </c>
      <c r="D3" s="29">
        <v>4303</v>
      </c>
      <c r="E3" s="30">
        <f t="shared" ref="E3:E5" si="0">IF(ISBLANK(C3),0,(D3-C3+1))</f>
        <v>3</v>
      </c>
      <c r="F3" s="31">
        <v>1</v>
      </c>
      <c r="G3" s="31">
        <f>0+5</f>
        <v>5</v>
      </c>
      <c r="H3" s="32">
        <f>E3-G3-F3</f>
        <v>-3</v>
      </c>
      <c r="I3" s="33">
        <f>2+0+(3+5)</f>
        <v>10</v>
      </c>
      <c r="J3" s="34">
        <f t="shared" ref="J3:J7" si="1">IF(ISBLANK(I3),-90,(I3-SUM(L3:Q3,K3)))</f>
        <v>0</v>
      </c>
      <c r="K3" s="35">
        <v>9</v>
      </c>
      <c r="L3" s="36">
        <v>0</v>
      </c>
      <c r="M3" s="37">
        <v>0</v>
      </c>
      <c r="N3" s="91">
        <v>1</v>
      </c>
      <c r="O3" s="107">
        <v>0</v>
      </c>
      <c r="P3" s="36"/>
      <c r="Q3" s="38"/>
      <c r="R3" s="212" t="s">
        <v>73</v>
      </c>
      <c r="S3" s="213"/>
      <c r="T3" s="213"/>
      <c r="U3" s="213"/>
      <c r="V3" s="214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>
        <v>0.5</v>
      </c>
      <c r="B4" s="27" t="s">
        <v>68</v>
      </c>
      <c r="C4" s="28">
        <v>4304</v>
      </c>
      <c r="D4" s="29">
        <v>4307</v>
      </c>
      <c r="E4" s="30">
        <f t="shared" si="0"/>
        <v>4</v>
      </c>
      <c r="F4" s="31">
        <v>0</v>
      </c>
      <c r="G4" s="31">
        <v>1</v>
      </c>
      <c r="H4" s="32">
        <f t="shared" ref="H4:H8" si="2">E4-G4-F4</f>
        <v>3</v>
      </c>
      <c r="I4" s="33">
        <f>2+1+(0+1)</f>
        <v>4</v>
      </c>
      <c r="J4" s="34">
        <f t="shared" si="1"/>
        <v>0</v>
      </c>
      <c r="K4" s="35">
        <v>4</v>
      </c>
      <c r="L4" s="36">
        <v>0</v>
      </c>
      <c r="M4" s="37">
        <v>0</v>
      </c>
      <c r="N4" s="91">
        <v>0</v>
      </c>
      <c r="O4" s="107">
        <v>0</v>
      </c>
      <c r="P4" s="36"/>
      <c r="Q4" s="38"/>
      <c r="R4" s="245"/>
      <c r="S4" s="246"/>
      <c r="T4" s="246"/>
      <c r="U4" s="246"/>
      <c r="V4" s="247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>
        <v>4.1666666666666664E-2</v>
      </c>
      <c r="B5" s="27" t="s">
        <v>66</v>
      </c>
      <c r="C5" s="28">
        <v>4308</v>
      </c>
      <c r="D5" s="29">
        <v>4319</v>
      </c>
      <c r="E5" s="30">
        <f t="shared" si="0"/>
        <v>12</v>
      </c>
      <c r="F5" s="31">
        <v>1</v>
      </c>
      <c r="G5" s="31">
        <v>2</v>
      </c>
      <c r="H5" s="32">
        <f t="shared" si="2"/>
        <v>9</v>
      </c>
      <c r="I5" s="33">
        <f>9+2+(0+10)</f>
        <v>21</v>
      </c>
      <c r="J5" s="34">
        <f t="shared" si="1"/>
        <v>0</v>
      </c>
      <c r="K5" s="35">
        <v>8</v>
      </c>
      <c r="L5" s="36">
        <v>0</v>
      </c>
      <c r="M5" s="37">
        <v>0</v>
      </c>
      <c r="N5" s="91">
        <v>6</v>
      </c>
      <c r="O5" s="107">
        <v>7</v>
      </c>
      <c r="P5" s="36"/>
      <c r="Q5" s="38"/>
      <c r="R5" s="212" t="s">
        <v>74</v>
      </c>
      <c r="S5" s="213"/>
      <c r="T5" s="213"/>
      <c r="U5" s="213"/>
      <c r="V5" s="214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>
        <v>8.3333333333333329E-2</v>
      </c>
      <c r="B6" s="27" t="s">
        <v>64</v>
      </c>
      <c r="C6" s="28">
        <v>4320</v>
      </c>
      <c r="D6" s="29">
        <v>4331</v>
      </c>
      <c r="E6" s="30">
        <f>IF(ISBLANK(C6),0,(D6-C6+1))</f>
        <v>12</v>
      </c>
      <c r="F6" s="31">
        <v>1</v>
      </c>
      <c r="G6" s="31">
        <v>5</v>
      </c>
      <c r="H6" s="32">
        <f t="shared" si="2"/>
        <v>6</v>
      </c>
      <c r="I6" s="33">
        <f>6+5+(0+6)</f>
        <v>17</v>
      </c>
      <c r="J6" s="34">
        <f t="shared" si="1"/>
        <v>0</v>
      </c>
      <c r="K6" s="35">
        <v>12</v>
      </c>
      <c r="L6" s="36">
        <v>0</v>
      </c>
      <c r="M6" s="37">
        <v>0</v>
      </c>
      <c r="N6" s="91">
        <v>2</v>
      </c>
      <c r="O6" s="107">
        <v>3</v>
      </c>
      <c r="P6" s="36"/>
      <c r="Q6" s="38"/>
      <c r="R6" s="212" t="s">
        <v>75</v>
      </c>
      <c r="S6" s="213"/>
      <c r="T6" s="213"/>
      <c r="U6" s="213"/>
      <c r="V6" s="214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>
        <v>0.125</v>
      </c>
      <c r="B7" s="27" t="s">
        <v>68</v>
      </c>
      <c r="C7" s="28">
        <v>4332</v>
      </c>
      <c r="D7" s="29">
        <v>4335</v>
      </c>
      <c r="E7" s="30">
        <f t="shared" ref="E7:E8" si="6">IF(ISBLANK(C7),0,(D7-C7+1))</f>
        <v>4</v>
      </c>
      <c r="F7" s="31">
        <v>1</v>
      </c>
      <c r="G7" s="31">
        <v>0</v>
      </c>
      <c r="H7" s="32">
        <f t="shared" si="2"/>
        <v>3</v>
      </c>
      <c r="I7" s="33">
        <f>3+0+(0+3)</f>
        <v>6</v>
      </c>
      <c r="J7" s="34">
        <f t="shared" si="1"/>
        <v>0</v>
      </c>
      <c r="K7" s="167">
        <v>0</v>
      </c>
      <c r="L7" s="168">
        <v>6</v>
      </c>
      <c r="M7" s="37">
        <v>0</v>
      </c>
      <c r="N7" s="91">
        <v>0</v>
      </c>
      <c r="O7" s="107">
        <v>0</v>
      </c>
      <c r="P7" s="36"/>
      <c r="Q7" s="38"/>
      <c r="R7" s="212" t="s">
        <v>76</v>
      </c>
      <c r="S7" s="213"/>
      <c r="T7" s="213"/>
      <c r="U7" s="213"/>
      <c r="V7" s="214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7" customHeight="1">
      <c r="A8" s="26" t="s">
        <v>70</v>
      </c>
      <c r="B8" s="27" t="s">
        <v>64</v>
      </c>
      <c r="C8" s="28">
        <v>4336</v>
      </c>
      <c r="D8" s="29">
        <v>4339</v>
      </c>
      <c r="E8" s="30">
        <f t="shared" si="6"/>
        <v>4</v>
      </c>
      <c r="F8" s="31">
        <v>0</v>
      </c>
      <c r="G8" s="31">
        <v>0</v>
      </c>
      <c r="H8" s="32">
        <f t="shared" si="2"/>
        <v>4</v>
      </c>
      <c r="I8" s="33">
        <f>4+0+(0+6)</f>
        <v>10</v>
      </c>
      <c r="J8" s="34">
        <f>IF(ISBLANK(I8),-90,(I8-SUM(L8:Q8,K8)))</f>
        <v>0</v>
      </c>
      <c r="K8" s="35">
        <v>5</v>
      </c>
      <c r="L8" s="36">
        <v>0</v>
      </c>
      <c r="M8" s="37">
        <v>0</v>
      </c>
      <c r="N8" s="91">
        <v>1</v>
      </c>
      <c r="O8" s="107">
        <v>4</v>
      </c>
      <c r="P8" s="36"/>
      <c r="Q8" s="38"/>
      <c r="R8" s="212" t="s">
        <v>77</v>
      </c>
      <c r="S8" s="213"/>
      <c r="T8" s="213"/>
      <c r="U8" s="213"/>
      <c r="V8" s="214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hidden="1" customHeight="1">
      <c r="A9" s="26"/>
      <c r="B9" s="27"/>
      <c r="C9" s="28"/>
      <c r="D9" s="29"/>
      <c r="E9" s="30">
        <f t="shared" ref="E9:E57" si="7">IF(ISBLANK(D9),0,(D9-C9+1))</f>
        <v>0</v>
      </c>
      <c r="F9" s="31"/>
      <c r="G9" s="31"/>
      <c r="H9" s="32">
        <f t="shared" ref="H9" si="8">E9-G9-F9</f>
        <v>0</v>
      </c>
      <c r="I9" s="33"/>
      <c r="J9" s="34">
        <f t="shared" ref="J9:J58" si="9">IF(ISBLANK(I9),-90,(-((I9)-(SUM(L9:Q9,K9)))))</f>
        <v>-90</v>
      </c>
      <c r="K9" s="35"/>
      <c r="L9" s="36"/>
      <c r="M9" s="37"/>
      <c r="N9" s="91"/>
      <c r="O9" s="107"/>
      <c r="P9" s="36"/>
      <c r="Q9" s="38"/>
      <c r="R9" s="215"/>
      <c r="S9" s="216"/>
      <c r="T9" s="216"/>
      <c r="U9" s="216"/>
      <c r="V9" s="217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hidden="1" customHeight="1">
      <c r="A10" s="26"/>
      <c r="B10" s="27"/>
      <c r="C10" s="28"/>
      <c r="D10" s="29"/>
      <c r="E10" s="30">
        <f t="shared" si="7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215"/>
      <c r="S10" s="216"/>
      <c r="T10" s="216"/>
      <c r="U10" s="216"/>
      <c r="V10" s="217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si="7"/>
        <v>0</v>
      </c>
      <c r="F11" s="31"/>
      <c r="G11" s="31"/>
      <c r="H11" s="32">
        <f t="shared" ref="H11:H18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15"/>
      <c r="S11" s="216"/>
      <c r="T11" s="216"/>
      <c r="U11" s="216"/>
      <c r="V11" s="217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7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15"/>
      <c r="S12" s="216"/>
      <c r="T12" s="216"/>
      <c r="U12" s="216"/>
      <c r="V12" s="217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7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15"/>
      <c r="S13" s="216"/>
      <c r="T13" s="216"/>
      <c r="U13" s="216"/>
      <c r="V13" s="217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7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7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7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7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7"/>
        <v>0</v>
      </c>
      <c r="F18" s="31"/>
      <c r="G18" s="31"/>
      <c r="H18" s="32">
        <f t="shared" si="10"/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7"/>
        <v>0</v>
      </c>
      <c r="F19" s="31"/>
      <c r="G19" s="31"/>
      <c r="H19" s="32">
        <f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7"/>
        <v>0</v>
      </c>
      <c r="F20" s="31"/>
      <c r="G20" s="31"/>
      <c r="H20" s="32">
        <f t="shared" ref="H20:H24" si="11">E20-G20-F20</f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7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7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7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7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7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7"/>
        <v>0</v>
      </c>
      <c r="F26" s="31"/>
      <c r="G26" s="31"/>
      <c r="H26" s="32">
        <f t="shared" ref="H26:H34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7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7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7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7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7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7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7"/>
        <v>0</v>
      </c>
      <c r="F33" s="31"/>
      <c r="G33" s="31"/>
      <c r="H33" s="32">
        <f t="shared" si="12"/>
        <v>0</v>
      </c>
      <c r="I33" s="33"/>
      <c r="J33" s="34">
        <f t="shared" si="9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7"/>
        <v>0</v>
      </c>
      <c r="F34" s="31"/>
      <c r="G34" s="31"/>
      <c r="H34" s="32">
        <f t="shared" si="12"/>
        <v>0</v>
      </c>
      <c r="I34" s="33"/>
      <c r="J34" s="34">
        <f t="shared" si="9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7"/>
        <v>0</v>
      </c>
      <c r="F35" s="31"/>
      <c r="G35" s="31"/>
      <c r="H35" s="32">
        <f>E35-G35-F35</f>
        <v>0</v>
      </c>
      <c r="I35" s="33"/>
      <c r="J35" s="34">
        <f t="shared" si="9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7"/>
        <v>0</v>
      </c>
      <c r="F36" s="31"/>
      <c r="G36" s="31"/>
      <c r="H36" s="32">
        <f t="shared" ref="H36:H42" si="13">E36-G36-F36</f>
        <v>0</v>
      </c>
      <c r="I36" s="33"/>
      <c r="J36" s="34">
        <f t="shared" si="9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7"/>
        <v>0</v>
      </c>
      <c r="F37" s="31"/>
      <c r="G37" s="31"/>
      <c r="H37" s="32">
        <f t="shared" si="13"/>
        <v>0</v>
      </c>
      <c r="I37" s="33"/>
      <c r="J37" s="34">
        <f t="shared" si="9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7"/>
        <v>0</v>
      </c>
      <c r="F38" s="31"/>
      <c r="G38" s="31"/>
      <c r="H38" s="32">
        <f t="shared" si="13"/>
        <v>0</v>
      </c>
      <c r="I38" s="33"/>
      <c r="J38" s="34">
        <f t="shared" si="9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4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7"/>
        <v>0</v>
      </c>
      <c r="F39" s="31"/>
      <c r="G39" s="31"/>
      <c r="H39" s="32">
        <f t="shared" si="13"/>
        <v>0</v>
      </c>
      <c r="I39" s="33"/>
      <c r="J39" s="34">
        <f t="shared" si="9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4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7"/>
        <v>0</v>
      </c>
      <c r="F40" s="31"/>
      <c r="G40" s="31"/>
      <c r="H40" s="32">
        <f t="shared" si="13"/>
        <v>0</v>
      </c>
      <c r="I40" s="33"/>
      <c r="J40" s="34">
        <f t="shared" si="9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4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7"/>
        <v>0</v>
      </c>
      <c r="F41" s="31"/>
      <c r="G41" s="31"/>
      <c r="H41" s="32">
        <f t="shared" si="13"/>
        <v>0</v>
      </c>
      <c r="I41" s="33"/>
      <c r="J41" s="34">
        <f t="shared" si="9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4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7"/>
        <v>0</v>
      </c>
      <c r="F42" s="31"/>
      <c r="G42" s="31"/>
      <c r="H42" s="32">
        <f t="shared" si="13"/>
        <v>0</v>
      </c>
      <c r="I42" s="33"/>
      <c r="J42" s="34">
        <f t="shared" si="9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4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7"/>
        <v>0</v>
      </c>
      <c r="F43" s="31"/>
      <c r="G43" s="31"/>
      <c r="H43" s="32">
        <f>E43-G43-F43</f>
        <v>0</v>
      </c>
      <c r="I43" s="33"/>
      <c r="J43" s="34">
        <f t="shared" si="9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4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7"/>
        <v>0</v>
      </c>
      <c r="F44" s="31"/>
      <c r="G44" s="31"/>
      <c r="H44" s="32">
        <f t="shared" ref="H44:H49" si="15">E44-G44-F44</f>
        <v>0</v>
      </c>
      <c r="I44" s="33"/>
      <c r="J44" s="34">
        <f t="shared" si="9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4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7"/>
        <v>0</v>
      </c>
      <c r="F45" s="31"/>
      <c r="G45" s="31"/>
      <c r="H45" s="32">
        <f t="shared" si="15"/>
        <v>0</v>
      </c>
      <c r="I45" s="33"/>
      <c r="J45" s="34">
        <f t="shared" si="9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4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7"/>
        <v>0</v>
      </c>
      <c r="F46" s="31"/>
      <c r="G46" s="31"/>
      <c r="H46" s="32">
        <f t="shared" si="15"/>
        <v>0</v>
      </c>
      <c r="I46" s="33"/>
      <c r="J46" s="34">
        <f t="shared" si="9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4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7"/>
        <v>0</v>
      </c>
      <c r="F47" s="31"/>
      <c r="G47" s="31"/>
      <c r="H47" s="32">
        <f t="shared" si="15"/>
        <v>0</v>
      </c>
      <c r="I47" s="33"/>
      <c r="J47" s="34">
        <f t="shared" si="9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4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7"/>
        <v>0</v>
      </c>
      <c r="F48" s="31"/>
      <c r="G48" s="31"/>
      <c r="H48" s="32">
        <f t="shared" si="15"/>
        <v>0</v>
      </c>
      <c r="I48" s="33"/>
      <c r="J48" s="34">
        <f t="shared" si="9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4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7"/>
        <v>0</v>
      </c>
      <c r="F49" s="31"/>
      <c r="G49" s="31"/>
      <c r="H49" s="32">
        <f t="shared" si="15"/>
        <v>0</v>
      </c>
      <c r="I49" s="33"/>
      <c r="J49" s="34">
        <f t="shared" si="9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4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7"/>
        <v>0</v>
      </c>
      <c r="F50" s="31"/>
      <c r="G50" s="31"/>
      <c r="H50" s="32">
        <f>E50-G50-F50</f>
        <v>0</v>
      </c>
      <c r="I50" s="33"/>
      <c r="J50" s="34">
        <f t="shared" si="9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4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7"/>
        <v>0</v>
      </c>
      <c r="F51" s="31"/>
      <c r="G51" s="31"/>
      <c r="H51" s="32">
        <f t="shared" ref="H51:H57" si="16">E51-G51-F51</f>
        <v>0</v>
      </c>
      <c r="I51" s="33"/>
      <c r="J51" s="34">
        <f t="shared" si="9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4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7"/>
        <v>0</v>
      </c>
      <c r="F52" s="31"/>
      <c r="G52" s="31"/>
      <c r="H52" s="32">
        <f t="shared" si="16"/>
        <v>0</v>
      </c>
      <c r="I52" s="33"/>
      <c r="J52" s="34">
        <f t="shared" si="9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4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7"/>
        <v>0</v>
      </c>
      <c r="F53" s="31"/>
      <c r="G53" s="31"/>
      <c r="H53" s="32">
        <f t="shared" si="16"/>
        <v>0</v>
      </c>
      <c r="I53" s="33"/>
      <c r="J53" s="34">
        <f t="shared" si="9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4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7"/>
        <v>0</v>
      </c>
      <c r="F54" s="31"/>
      <c r="G54" s="31"/>
      <c r="H54" s="32">
        <f t="shared" si="16"/>
        <v>0</v>
      </c>
      <c r="I54" s="33"/>
      <c r="J54" s="34">
        <f t="shared" si="9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4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7"/>
        <v>0</v>
      </c>
      <c r="F55" s="31"/>
      <c r="G55" s="31"/>
      <c r="H55" s="32">
        <f t="shared" si="16"/>
        <v>0</v>
      </c>
      <c r="I55" s="33"/>
      <c r="J55" s="34">
        <f t="shared" si="9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4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7"/>
        <v>0</v>
      </c>
      <c r="F56" s="31"/>
      <c r="G56" s="31"/>
      <c r="H56" s="32">
        <f t="shared" si="16"/>
        <v>0</v>
      </c>
      <c r="I56" s="33"/>
      <c r="J56" s="34">
        <f t="shared" si="9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4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7"/>
        <v>0</v>
      </c>
      <c r="F57" s="31"/>
      <c r="G57" s="31"/>
      <c r="H57" s="32">
        <f t="shared" si="16"/>
        <v>0</v>
      </c>
      <c r="I57" s="33"/>
      <c r="J57" s="34">
        <f t="shared" si="9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9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39</v>
      </c>
      <c r="F60" s="67">
        <f>SUM(F2:F59)</f>
        <v>4</v>
      </c>
      <c r="G60" s="67">
        <f>SUM(G2:G59)</f>
        <v>13</v>
      </c>
      <c r="H60" s="68">
        <f>E60-F60-G60</f>
        <v>22</v>
      </c>
      <c r="I60" s="69">
        <f>SUM(I2:I59)</f>
        <v>68</v>
      </c>
      <c r="J60" s="70" t="e">
        <f t="shared" ref="J60:Q60" si="17">SUM(J2:J59)</f>
        <v>#VALUE!</v>
      </c>
      <c r="K60" s="71">
        <f>SUM(K2:K59)</f>
        <v>38</v>
      </c>
      <c r="L60" s="72">
        <f>SUM(L2:L59)</f>
        <v>6</v>
      </c>
      <c r="M60" s="73">
        <f t="shared" si="17"/>
        <v>0</v>
      </c>
      <c r="N60" s="94">
        <f t="shared" si="17"/>
        <v>10</v>
      </c>
      <c r="O60" s="105">
        <f>SUM(O2:O59)</f>
        <v>14</v>
      </c>
      <c r="P60" s="99">
        <f t="shared" si="17"/>
        <v>0</v>
      </c>
      <c r="Q60" s="73">
        <f t="shared" si="17"/>
        <v>0</v>
      </c>
      <c r="R60" s="74">
        <f>SUM(L60:Q60)</f>
        <v>30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81</v>
      </c>
      <c r="J62" s="63"/>
      <c r="K62" s="86"/>
      <c r="M62" s="75">
        <f>L60+M60</f>
        <v>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8" sqref="A8:XFD8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169">
        <v>0.41666666666666669</v>
      </c>
      <c r="B3" s="170" t="s">
        <v>57</v>
      </c>
      <c r="C3" s="171">
        <v>4342</v>
      </c>
      <c r="D3" s="172">
        <v>4345</v>
      </c>
      <c r="E3" s="30">
        <f t="shared" ref="E3:E5" si="0">IF(ISBLANK(C3),0,(D3-C3+1))</f>
        <v>4</v>
      </c>
      <c r="F3" s="31">
        <v>0</v>
      </c>
      <c r="G3" s="31">
        <f>0+4</f>
        <v>4</v>
      </c>
      <c r="H3" s="32">
        <f>E3-G3-F3</f>
        <v>0</v>
      </c>
      <c r="I3" s="33">
        <f>4+0+(0+4)</f>
        <v>8</v>
      </c>
      <c r="J3" s="34">
        <f t="shared" ref="J3:J7" si="1">IF(ISBLANK(I3),-90,(I3-SUM(L3:Q3,K3)))</f>
        <v>0</v>
      </c>
      <c r="K3" s="35">
        <v>2</v>
      </c>
      <c r="L3" s="173">
        <v>0</v>
      </c>
      <c r="M3" s="174">
        <v>0</v>
      </c>
      <c r="N3" s="175">
        <v>1</v>
      </c>
      <c r="O3" s="176">
        <v>4</v>
      </c>
      <c r="P3" s="36">
        <v>1</v>
      </c>
      <c r="Q3" s="38">
        <v>0</v>
      </c>
      <c r="R3" s="251" t="s">
        <v>78</v>
      </c>
      <c r="S3" s="249"/>
      <c r="T3" s="249"/>
      <c r="U3" s="249"/>
      <c r="V3" s="250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177">
        <v>0.45833333333333331</v>
      </c>
      <c r="B4" s="170" t="s">
        <v>51</v>
      </c>
      <c r="C4" s="171">
        <v>4346</v>
      </c>
      <c r="D4" s="172">
        <v>4350</v>
      </c>
      <c r="E4" s="30">
        <f t="shared" si="0"/>
        <v>5</v>
      </c>
      <c r="F4" s="31">
        <v>1</v>
      </c>
      <c r="G4" s="31">
        <f>0+8</f>
        <v>8</v>
      </c>
      <c r="H4" s="32">
        <f>E4-F4</f>
        <v>4</v>
      </c>
      <c r="I4" s="33">
        <f>4+0+(0+8)</f>
        <v>12</v>
      </c>
      <c r="J4" s="34">
        <f t="shared" si="1"/>
        <v>0</v>
      </c>
      <c r="K4" s="35">
        <v>1</v>
      </c>
      <c r="L4" s="36">
        <v>0</v>
      </c>
      <c r="M4" s="37">
        <v>2</v>
      </c>
      <c r="N4" s="91">
        <v>1</v>
      </c>
      <c r="O4" s="176">
        <v>8</v>
      </c>
      <c r="P4" s="36">
        <v>0</v>
      </c>
      <c r="Q4" s="38">
        <v>0</v>
      </c>
      <c r="R4" s="251"/>
      <c r="S4" s="249"/>
      <c r="T4" s="249"/>
      <c r="U4" s="249"/>
      <c r="V4" s="250"/>
      <c r="W4" s="45" t="s">
        <v>18</v>
      </c>
      <c r="X4" s="146"/>
      <c r="Y4" s="147" t="s">
        <v>45</v>
      </c>
      <c r="Z4" s="148"/>
      <c r="AA4" s="149">
        <f t="shared" ref="AA4:AA36" si="2">X4+Z4</f>
        <v>0</v>
      </c>
      <c r="AB4" s="150"/>
      <c r="AC4" s="151" t="s">
        <v>45</v>
      </c>
      <c r="AD4" s="152"/>
      <c r="AE4" s="153">
        <f t="shared" ref="AE4:AE56" si="3">AB4+AD4</f>
        <v>0</v>
      </c>
      <c r="AF4" s="154"/>
      <c r="AG4" s="155" t="s">
        <v>45</v>
      </c>
      <c r="AH4" s="156"/>
      <c r="AI4" s="157">
        <f t="shared" ref="AI4:AI56" si="4">AF4+AH4</f>
        <v>0</v>
      </c>
    </row>
    <row r="5" spans="1:35" s="39" customFormat="1" ht="26.25" customHeight="1">
      <c r="A5" s="177">
        <v>0.5</v>
      </c>
      <c r="B5" s="170" t="s">
        <v>57</v>
      </c>
      <c r="C5" s="171">
        <v>4351</v>
      </c>
      <c r="D5" s="172">
        <v>4357</v>
      </c>
      <c r="E5" s="30">
        <f t="shared" si="0"/>
        <v>7</v>
      </c>
      <c r="F5" s="31">
        <v>0</v>
      </c>
      <c r="G5" s="31">
        <v>2</v>
      </c>
      <c r="H5" s="32">
        <f t="shared" ref="H5:H9" si="5">E5-F5</f>
        <v>7</v>
      </c>
      <c r="I5" s="178">
        <f>5+2+(0+0)</f>
        <v>7</v>
      </c>
      <c r="J5" s="34">
        <f t="shared" si="1"/>
        <v>0</v>
      </c>
      <c r="K5" s="35">
        <v>3</v>
      </c>
      <c r="L5" s="36">
        <v>0</v>
      </c>
      <c r="M5" s="37">
        <v>1</v>
      </c>
      <c r="N5" s="91">
        <v>1</v>
      </c>
      <c r="O5" s="107">
        <v>2</v>
      </c>
      <c r="P5" s="36">
        <v>0</v>
      </c>
      <c r="Q5" s="38">
        <v>0</v>
      </c>
      <c r="R5" s="251"/>
      <c r="S5" s="249"/>
      <c r="T5" s="249"/>
      <c r="U5" s="249"/>
      <c r="V5" s="250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54"/>
      <c r="AG5" s="155" t="s">
        <v>45</v>
      </c>
      <c r="AH5" s="156"/>
      <c r="AI5" s="157">
        <f t="shared" si="4"/>
        <v>0</v>
      </c>
    </row>
    <row r="6" spans="1:35" s="39" customFormat="1" ht="26.25" customHeight="1">
      <c r="A6" s="169">
        <v>4.1666666666666664E-2</v>
      </c>
      <c r="B6" s="170" t="s">
        <v>79</v>
      </c>
      <c r="C6" s="171">
        <v>4358</v>
      </c>
      <c r="D6" s="172">
        <v>4371</v>
      </c>
      <c r="E6" s="30">
        <f>IF(ISBLANK(C6),0,(D6-C6+1))</f>
        <v>14</v>
      </c>
      <c r="F6" s="31">
        <v>1</v>
      </c>
      <c r="G6" s="31">
        <v>1</v>
      </c>
      <c r="H6" s="32">
        <f>E6-G6-F6</f>
        <v>12</v>
      </c>
      <c r="I6" s="178">
        <f>12+1+(0+10)</f>
        <v>23</v>
      </c>
      <c r="J6" s="34">
        <f t="shared" si="1"/>
        <v>0</v>
      </c>
      <c r="K6" s="35">
        <v>9</v>
      </c>
      <c r="L6" s="36">
        <v>0</v>
      </c>
      <c r="M6" s="37">
        <v>1</v>
      </c>
      <c r="N6" s="91">
        <v>3</v>
      </c>
      <c r="O6" s="179">
        <v>10</v>
      </c>
      <c r="P6" s="36">
        <v>0</v>
      </c>
      <c r="Q6" s="38">
        <v>0</v>
      </c>
      <c r="R6" s="248" t="s">
        <v>82</v>
      </c>
      <c r="S6" s="249"/>
      <c r="T6" s="249"/>
      <c r="U6" s="249"/>
      <c r="V6" s="250"/>
      <c r="W6" s="45" t="s">
        <v>18</v>
      </c>
      <c r="X6" s="146"/>
      <c r="Y6" s="147" t="s">
        <v>45</v>
      </c>
      <c r="Z6" s="148"/>
      <c r="AA6" s="149">
        <f t="shared" si="2"/>
        <v>0</v>
      </c>
      <c r="AB6" s="150"/>
      <c r="AC6" s="151" t="s">
        <v>45</v>
      </c>
      <c r="AD6" s="152"/>
      <c r="AE6" s="153">
        <f t="shared" si="3"/>
        <v>0</v>
      </c>
      <c r="AF6" s="154"/>
      <c r="AG6" s="155" t="s">
        <v>45</v>
      </c>
      <c r="AH6" s="156"/>
      <c r="AI6" s="157">
        <f t="shared" si="4"/>
        <v>0</v>
      </c>
    </row>
    <row r="7" spans="1:35" s="39" customFormat="1" ht="26.25" customHeight="1">
      <c r="A7" s="169">
        <v>8.3333333333333329E-2</v>
      </c>
      <c r="B7" s="170" t="s">
        <v>61</v>
      </c>
      <c r="C7" s="171">
        <v>4372</v>
      </c>
      <c r="D7" s="172">
        <v>4389</v>
      </c>
      <c r="E7" s="30">
        <f t="shared" ref="E7:E9" si="6">IF(ISBLANK(C7),0,(D7-C7+1))</f>
        <v>18</v>
      </c>
      <c r="F7" s="31">
        <v>0</v>
      </c>
      <c r="G7" s="31">
        <v>4</v>
      </c>
      <c r="H7" s="32">
        <f t="shared" si="5"/>
        <v>18</v>
      </c>
      <c r="I7" s="178">
        <f>14+4+(0+6)</f>
        <v>24</v>
      </c>
      <c r="J7" s="34">
        <f t="shared" si="1"/>
        <v>0</v>
      </c>
      <c r="K7" s="35">
        <v>7</v>
      </c>
      <c r="L7" s="36">
        <v>0</v>
      </c>
      <c r="M7" s="37">
        <v>5</v>
      </c>
      <c r="N7" s="91">
        <v>3</v>
      </c>
      <c r="O7" s="179">
        <v>9</v>
      </c>
      <c r="P7" s="36">
        <v>0</v>
      </c>
      <c r="Q7" s="38">
        <v>0</v>
      </c>
      <c r="R7" s="248" t="s">
        <v>80</v>
      </c>
      <c r="S7" s="249"/>
      <c r="T7" s="249"/>
      <c r="U7" s="249"/>
      <c r="V7" s="250"/>
      <c r="W7" s="45" t="s">
        <v>18</v>
      </c>
      <c r="X7" s="146"/>
      <c r="Y7" s="147" t="s">
        <v>45</v>
      </c>
      <c r="Z7" s="148"/>
      <c r="AA7" s="149">
        <f t="shared" si="2"/>
        <v>0</v>
      </c>
      <c r="AB7" s="150"/>
      <c r="AC7" s="151" t="s">
        <v>45</v>
      </c>
      <c r="AD7" s="152"/>
      <c r="AE7" s="153">
        <f t="shared" si="3"/>
        <v>0</v>
      </c>
      <c r="AF7" s="154"/>
      <c r="AG7" s="155" t="s">
        <v>45</v>
      </c>
      <c r="AH7" s="156"/>
      <c r="AI7" s="157">
        <f t="shared" si="4"/>
        <v>0</v>
      </c>
    </row>
    <row r="8" spans="1:35" s="39" customFormat="1" ht="26.25" customHeight="1">
      <c r="A8" s="177">
        <v>0.125</v>
      </c>
      <c r="B8" s="170" t="s">
        <v>81</v>
      </c>
      <c r="C8" s="171">
        <v>4390</v>
      </c>
      <c r="D8" s="172">
        <v>4402</v>
      </c>
      <c r="E8" s="30">
        <f t="shared" si="6"/>
        <v>13</v>
      </c>
      <c r="F8" s="31">
        <v>1</v>
      </c>
      <c r="G8" s="31">
        <v>5</v>
      </c>
      <c r="H8" s="32">
        <f>E8-G8-F8</f>
        <v>7</v>
      </c>
      <c r="I8" s="178">
        <f>7+5+(0+5)</f>
        <v>17</v>
      </c>
      <c r="J8" s="34">
        <f>IF(ISBLANK(I8),-90,(I8-SUM(L8:Q8,K8)))</f>
        <v>0</v>
      </c>
      <c r="K8" s="167">
        <v>0</v>
      </c>
      <c r="L8" s="168">
        <v>17</v>
      </c>
      <c r="M8" s="37">
        <v>0</v>
      </c>
      <c r="N8" s="91">
        <v>0</v>
      </c>
      <c r="O8" s="107">
        <v>0</v>
      </c>
      <c r="P8" s="36">
        <v>0</v>
      </c>
      <c r="Q8" s="38">
        <v>0</v>
      </c>
      <c r="R8" s="215"/>
      <c r="S8" s="216"/>
      <c r="T8" s="216"/>
      <c r="U8" s="216"/>
      <c r="V8" s="217"/>
      <c r="W8" s="45" t="s">
        <v>18</v>
      </c>
      <c r="X8" s="146"/>
      <c r="Y8" s="147" t="s">
        <v>45</v>
      </c>
      <c r="Z8" s="148"/>
      <c r="AA8" s="149">
        <f t="shared" si="2"/>
        <v>0</v>
      </c>
      <c r="AB8" s="150"/>
      <c r="AC8" s="151" t="s">
        <v>45</v>
      </c>
      <c r="AD8" s="152"/>
      <c r="AE8" s="153">
        <f t="shared" si="3"/>
        <v>0</v>
      </c>
      <c r="AF8" s="154"/>
      <c r="AG8" s="155" t="s">
        <v>45</v>
      </c>
      <c r="AH8" s="156"/>
      <c r="AI8" s="157">
        <f t="shared" si="4"/>
        <v>0</v>
      </c>
    </row>
    <row r="9" spans="1:35" s="39" customFormat="1" ht="26.25" customHeight="1">
      <c r="A9" s="177" t="s">
        <v>70</v>
      </c>
      <c r="B9" s="170" t="s">
        <v>61</v>
      </c>
      <c r="C9" s="171">
        <v>4403</v>
      </c>
      <c r="D9" s="172">
        <v>4407</v>
      </c>
      <c r="E9" s="30">
        <f t="shared" si="6"/>
        <v>5</v>
      </c>
      <c r="F9" s="31">
        <v>0</v>
      </c>
      <c r="G9" s="31">
        <v>0</v>
      </c>
      <c r="H9" s="32">
        <f t="shared" si="5"/>
        <v>5</v>
      </c>
      <c r="I9" s="178">
        <f>4+1</f>
        <v>5</v>
      </c>
      <c r="J9" s="34">
        <f t="shared" ref="J9" si="7">IF(ISBLANK(I9),-90,(I9-SUM(L9:Q9,K9)))</f>
        <v>0</v>
      </c>
      <c r="K9" s="35">
        <v>2</v>
      </c>
      <c r="L9" s="36">
        <v>0</v>
      </c>
      <c r="M9" s="37">
        <v>0</v>
      </c>
      <c r="N9" s="91">
        <v>3</v>
      </c>
      <c r="O9" s="107">
        <v>0</v>
      </c>
      <c r="P9" s="36">
        <v>0</v>
      </c>
      <c r="Q9" s="38">
        <v>0</v>
      </c>
      <c r="R9" s="215"/>
      <c r="S9" s="216"/>
      <c r="T9" s="216"/>
      <c r="U9" s="216"/>
      <c r="V9" s="217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54"/>
      <c r="AG9" s="155" t="s">
        <v>45</v>
      </c>
      <c r="AH9" s="156"/>
      <c r="AI9" s="157">
        <f t="shared" si="4"/>
        <v>0</v>
      </c>
    </row>
    <row r="10" spans="1:35" s="39" customFormat="1" ht="26.25" hidden="1" customHeight="1">
      <c r="A10" s="26"/>
      <c r="B10" s="27"/>
      <c r="C10" s="28"/>
      <c r="D10" s="29"/>
      <c r="E10" s="30">
        <f t="shared" ref="E10:E57" si="8">IF(ISBLANK(D10),0,(D10-C10+1))</f>
        <v>0</v>
      </c>
      <c r="F10" s="31"/>
      <c r="G10" s="31"/>
      <c r="H10" s="32">
        <f>E10-G10-F10</f>
        <v>0</v>
      </c>
      <c r="I10" s="33"/>
      <c r="J10" s="34">
        <f t="shared" ref="J10:J58" si="9">IF(ISBLANK(I10),-90,(-((I10)-(SUM(L10:Q10,K10)))))</f>
        <v>-90</v>
      </c>
      <c r="K10" s="35"/>
      <c r="L10" s="36"/>
      <c r="M10" s="37"/>
      <c r="N10" s="91"/>
      <c r="O10" s="107"/>
      <c r="P10" s="36"/>
      <c r="Q10" s="38"/>
      <c r="R10" s="215"/>
      <c r="S10" s="216"/>
      <c r="T10" s="216"/>
      <c r="U10" s="216"/>
      <c r="V10" s="217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54"/>
      <c r="AG10" s="155" t="s">
        <v>45</v>
      </c>
      <c r="AH10" s="156"/>
      <c r="AI10" s="157">
        <f t="shared" si="4"/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si="8"/>
        <v>0</v>
      </c>
      <c r="F11" s="31"/>
      <c r="G11" s="31"/>
      <c r="H11" s="32">
        <f t="shared" ref="H11:H18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15"/>
      <c r="S11" s="216"/>
      <c r="T11" s="216"/>
      <c r="U11" s="216"/>
      <c r="V11" s="217"/>
      <c r="W11" s="45" t="s">
        <v>18</v>
      </c>
      <c r="X11" s="146"/>
      <c r="Y11" s="147" t="s">
        <v>45</v>
      </c>
      <c r="Z11" s="148"/>
      <c r="AA11" s="149">
        <f t="shared" si="2"/>
        <v>0</v>
      </c>
      <c r="AB11" s="150"/>
      <c r="AC11" s="151" t="s">
        <v>45</v>
      </c>
      <c r="AD11" s="152"/>
      <c r="AE11" s="153">
        <f t="shared" si="3"/>
        <v>0</v>
      </c>
      <c r="AF11" s="154"/>
      <c r="AG11" s="155" t="s">
        <v>45</v>
      </c>
      <c r="AH11" s="156"/>
      <c r="AI11" s="157">
        <f t="shared" si="4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8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15"/>
      <c r="S12" s="216"/>
      <c r="T12" s="216"/>
      <c r="U12" s="216"/>
      <c r="V12" s="217"/>
      <c r="W12" s="45" t="s">
        <v>18</v>
      </c>
      <c r="X12" s="146"/>
      <c r="Y12" s="147" t="s">
        <v>45</v>
      </c>
      <c r="Z12" s="148"/>
      <c r="AA12" s="149">
        <f t="shared" si="2"/>
        <v>0</v>
      </c>
      <c r="AB12" s="150"/>
      <c r="AC12" s="151" t="s">
        <v>45</v>
      </c>
      <c r="AD12" s="152"/>
      <c r="AE12" s="153">
        <f t="shared" si="3"/>
        <v>0</v>
      </c>
      <c r="AF12" s="154"/>
      <c r="AG12" s="155" t="s">
        <v>45</v>
      </c>
      <c r="AH12" s="156"/>
      <c r="AI12" s="157">
        <f t="shared" si="4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8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15"/>
      <c r="S13" s="216"/>
      <c r="T13" s="216"/>
      <c r="U13" s="216"/>
      <c r="V13" s="217"/>
      <c r="W13" s="45" t="s">
        <v>18</v>
      </c>
      <c r="X13" s="146"/>
      <c r="Y13" s="147" t="s">
        <v>45</v>
      </c>
      <c r="Z13" s="148"/>
      <c r="AA13" s="149">
        <f t="shared" si="2"/>
        <v>0</v>
      </c>
      <c r="AB13" s="150"/>
      <c r="AC13" s="151" t="s">
        <v>45</v>
      </c>
      <c r="AD13" s="152"/>
      <c r="AE13" s="153">
        <f t="shared" si="3"/>
        <v>0</v>
      </c>
      <c r="AF13" s="154"/>
      <c r="AG13" s="155" t="s">
        <v>45</v>
      </c>
      <c r="AH13" s="156"/>
      <c r="AI13" s="157">
        <f t="shared" si="4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8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2"/>
        <v>0</v>
      </c>
      <c r="AB14" s="150"/>
      <c r="AC14" s="151" t="s">
        <v>45</v>
      </c>
      <c r="AD14" s="152"/>
      <c r="AE14" s="153">
        <f t="shared" si="3"/>
        <v>0</v>
      </c>
      <c r="AF14" s="154"/>
      <c r="AG14" s="155" t="s">
        <v>45</v>
      </c>
      <c r="AH14" s="156"/>
      <c r="AI14" s="157">
        <f t="shared" si="4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8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2"/>
        <v>0</v>
      </c>
      <c r="AB15" s="150"/>
      <c r="AC15" s="151" t="s">
        <v>45</v>
      </c>
      <c r="AD15" s="152"/>
      <c r="AE15" s="153">
        <f t="shared" si="3"/>
        <v>0</v>
      </c>
      <c r="AF15" s="154"/>
      <c r="AG15" s="155" t="s">
        <v>45</v>
      </c>
      <c r="AH15" s="156"/>
      <c r="AI15" s="157">
        <f t="shared" si="4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8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2"/>
        <v>0</v>
      </c>
      <c r="AB16" s="150"/>
      <c r="AC16" s="151" t="s">
        <v>45</v>
      </c>
      <c r="AD16" s="152"/>
      <c r="AE16" s="153">
        <f t="shared" si="3"/>
        <v>0</v>
      </c>
      <c r="AF16" s="154"/>
      <c r="AG16" s="155" t="s">
        <v>45</v>
      </c>
      <c r="AH16" s="156"/>
      <c r="AI16" s="157">
        <f t="shared" si="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8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2"/>
        <v>0</v>
      </c>
      <c r="AB17" s="150"/>
      <c r="AC17" s="151" t="s">
        <v>45</v>
      </c>
      <c r="AD17" s="152"/>
      <c r="AE17" s="153">
        <f t="shared" si="3"/>
        <v>0</v>
      </c>
      <c r="AF17" s="154"/>
      <c r="AG17" s="155" t="s">
        <v>45</v>
      </c>
      <c r="AH17" s="156"/>
      <c r="AI17" s="157">
        <f t="shared" si="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8"/>
        <v>0</v>
      </c>
      <c r="F18" s="31"/>
      <c r="G18" s="31"/>
      <c r="H18" s="32">
        <f t="shared" si="10"/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2"/>
        <v>0</v>
      </c>
      <c r="AB18" s="150"/>
      <c r="AC18" s="151" t="s">
        <v>45</v>
      </c>
      <c r="AD18" s="152"/>
      <c r="AE18" s="153">
        <f t="shared" si="3"/>
        <v>0</v>
      </c>
      <c r="AF18" s="154"/>
      <c r="AG18" s="155" t="s">
        <v>45</v>
      </c>
      <c r="AH18" s="156"/>
      <c r="AI18" s="157">
        <f t="shared" si="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8"/>
        <v>0</v>
      </c>
      <c r="F19" s="31"/>
      <c r="G19" s="31"/>
      <c r="H19" s="32">
        <f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2"/>
        <v>0</v>
      </c>
      <c r="AB19" s="150"/>
      <c r="AC19" s="151" t="s">
        <v>45</v>
      </c>
      <c r="AD19" s="152"/>
      <c r="AE19" s="153">
        <f t="shared" si="3"/>
        <v>0</v>
      </c>
      <c r="AF19" s="154"/>
      <c r="AG19" s="155" t="s">
        <v>45</v>
      </c>
      <c r="AH19" s="156"/>
      <c r="AI19" s="157">
        <f t="shared" si="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8"/>
        <v>0</v>
      </c>
      <c r="F20" s="31"/>
      <c r="G20" s="31"/>
      <c r="H20" s="32">
        <f t="shared" ref="H20:H24" si="11">E20-G20-F20</f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2"/>
        <v>0</v>
      </c>
      <c r="AB20" s="150"/>
      <c r="AC20" s="151" t="s">
        <v>45</v>
      </c>
      <c r="AD20" s="152"/>
      <c r="AE20" s="153">
        <f t="shared" si="3"/>
        <v>0</v>
      </c>
      <c r="AF20" s="154"/>
      <c r="AG20" s="155" t="s">
        <v>45</v>
      </c>
      <c r="AH20" s="156"/>
      <c r="AI20" s="157">
        <f t="shared" si="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8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2"/>
        <v>0</v>
      </c>
      <c r="AB21" s="150"/>
      <c r="AC21" s="151" t="s">
        <v>45</v>
      </c>
      <c r="AD21" s="152"/>
      <c r="AE21" s="153">
        <f t="shared" si="3"/>
        <v>0</v>
      </c>
      <c r="AF21" s="154"/>
      <c r="AG21" s="155" t="s">
        <v>45</v>
      </c>
      <c r="AH21" s="156"/>
      <c r="AI21" s="157">
        <f t="shared" si="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8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2"/>
        <v>0</v>
      </c>
      <c r="AB22" s="150"/>
      <c r="AC22" s="151" t="s">
        <v>45</v>
      </c>
      <c r="AD22" s="152"/>
      <c r="AE22" s="153">
        <f t="shared" si="3"/>
        <v>0</v>
      </c>
      <c r="AF22" s="154"/>
      <c r="AG22" s="155" t="s">
        <v>45</v>
      </c>
      <c r="AH22" s="156"/>
      <c r="AI22" s="157">
        <f t="shared" si="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8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2"/>
        <v>0</v>
      </c>
      <c r="AB23" s="150"/>
      <c r="AC23" s="151" t="s">
        <v>45</v>
      </c>
      <c r="AD23" s="152"/>
      <c r="AE23" s="153">
        <f t="shared" si="3"/>
        <v>0</v>
      </c>
      <c r="AF23" s="154"/>
      <c r="AG23" s="155" t="s">
        <v>45</v>
      </c>
      <c r="AH23" s="156"/>
      <c r="AI23" s="157">
        <f t="shared" si="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8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2"/>
        <v>0</v>
      </c>
      <c r="AB24" s="150"/>
      <c r="AC24" s="151" t="s">
        <v>45</v>
      </c>
      <c r="AD24" s="152"/>
      <c r="AE24" s="153">
        <f t="shared" si="3"/>
        <v>0</v>
      </c>
      <c r="AF24" s="154"/>
      <c r="AG24" s="155" t="s">
        <v>45</v>
      </c>
      <c r="AH24" s="156"/>
      <c r="AI24" s="157">
        <f t="shared" si="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8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2"/>
        <v>0</v>
      </c>
      <c r="AB25" s="150"/>
      <c r="AC25" s="151" t="s">
        <v>45</v>
      </c>
      <c r="AD25" s="152"/>
      <c r="AE25" s="153">
        <f t="shared" si="3"/>
        <v>0</v>
      </c>
      <c r="AF25" s="154"/>
      <c r="AG25" s="155" t="s">
        <v>45</v>
      </c>
      <c r="AH25" s="156"/>
      <c r="AI25" s="157">
        <f t="shared" si="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8"/>
        <v>0</v>
      </c>
      <c r="F26" s="31"/>
      <c r="G26" s="31"/>
      <c r="H26" s="32">
        <f t="shared" ref="H26:H34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2"/>
        <v>0</v>
      </c>
      <c r="AB26" s="150"/>
      <c r="AC26" s="151" t="s">
        <v>45</v>
      </c>
      <c r="AD26" s="152"/>
      <c r="AE26" s="153">
        <f t="shared" si="3"/>
        <v>0</v>
      </c>
      <c r="AF26" s="154"/>
      <c r="AG26" s="155" t="s">
        <v>45</v>
      </c>
      <c r="AH26" s="156"/>
      <c r="AI26" s="157">
        <f t="shared" si="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8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2"/>
        <v>0</v>
      </c>
      <c r="AB27" s="150"/>
      <c r="AC27" s="151" t="s">
        <v>45</v>
      </c>
      <c r="AD27" s="152"/>
      <c r="AE27" s="153">
        <f t="shared" si="3"/>
        <v>0</v>
      </c>
      <c r="AF27" s="154"/>
      <c r="AG27" s="155" t="s">
        <v>45</v>
      </c>
      <c r="AH27" s="156"/>
      <c r="AI27" s="157">
        <f t="shared" si="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8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2"/>
        <v>0</v>
      </c>
      <c r="AB28" s="150"/>
      <c r="AC28" s="151" t="s">
        <v>45</v>
      </c>
      <c r="AD28" s="152"/>
      <c r="AE28" s="153">
        <f t="shared" si="3"/>
        <v>0</v>
      </c>
      <c r="AF28" s="154"/>
      <c r="AG28" s="155" t="s">
        <v>45</v>
      </c>
      <c r="AH28" s="156"/>
      <c r="AI28" s="157">
        <f t="shared" si="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8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2"/>
        <v>0</v>
      </c>
      <c r="AB29" s="150"/>
      <c r="AC29" s="151" t="s">
        <v>45</v>
      </c>
      <c r="AD29" s="152"/>
      <c r="AE29" s="153">
        <f t="shared" si="3"/>
        <v>0</v>
      </c>
      <c r="AF29" s="154"/>
      <c r="AG29" s="155" t="s">
        <v>45</v>
      </c>
      <c r="AH29" s="156"/>
      <c r="AI29" s="157">
        <f t="shared" si="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8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2"/>
        <v>0</v>
      </c>
      <c r="AB30" s="150"/>
      <c r="AC30" s="151" t="s">
        <v>45</v>
      </c>
      <c r="AD30" s="152"/>
      <c r="AE30" s="153">
        <f t="shared" si="3"/>
        <v>0</v>
      </c>
      <c r="AF30" s="154"/>
      <c r="AG30" s="155" t="s">
        <v>45</v>
      </c>
      <c r="AH30" s="156"/>
      <c r="AI30" s="157">
        <f t="shared" si="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8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2"/>
        <v>0</v>
      </c>
      <c r="AB31" s="150"/>
      <c r="AC31" s="151" t="s">
        <v>45</v>
      </c>
      <c r="AD31" s="152"/>
      <c r="AE31" s="153">
        <f t="shared" si="3"/>
        <v>0</v>
      </c>
      <c r="AF31" s="154"/>
      <c r="AG31" s="155" t="s">
        <v>45</v>
      </c>
      <c r="AH31" s="156"/>
      <c r="AI31" s="157">
        <f t="shared" si="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8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2"/>
        <v>0</v>
      </c>
      <c r="AB32" s="150"/>
      <c r="AC32" s="151" t="s">
        <v>45</v>
      </c>
      <c r="AD32" s="152"/>
      <c r="AE32" s="153">
        <f t="shared" si="3"/>
        <v>0</v>
      </c>
      <c r="AF32" s="154"/>
      <c r="AG32" s="155" t="s">
        <v>45</v>
      </c>
      <c r="AH32" s="156"/>
      <c r="AI32" s="157">
        <f t="shared" si="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8"/>
        <v>0</v>
      </c>
      <c r="F33" s="31"/>
      <c r="G33" s="31"/>
      <c r="H33" s="32">
        <f t="shared" si="12"/>
        <v>0</v>
      </c>
      <c r="I33" s="33"/>
      <c r="J33" s="34">
        <f t="shared" si="9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2"/>
        <v>0</v>
      </c>
      <c r="AB33" s="150"/>
      <c r="AC33" s="151" t="s">
        <v>45</v>
      </c>
      <c r="AD33" s="152"/>
      <c r="AE33" s="153">
        <f t="shared" si="3"/>
        <v>0</v>
      </c>
      <c r="AF33" s="154"/>
      <c r="AG33" s="155" t="s">
        <v>45</v>
      </c>
      <c r="AH33" s="156"/>
      <c r="AI33" s="157">
        <f t="shared" si="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8"/>
        <v>0</v>
      </c>
      <c r="F34" s="31"/>
      <c r="G34" s="31"/>
      <c r="H34" s="32">
        <f t="shared" si="12"/>
        <v>0</v>
      </c>
      <c r="I34" s="33"/>
      <c r="J34" s="34">
        <f t="shared" si="9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2"/>
        <v>0</v>
      </c>
      <c r="AB34" s="150"/>
      <c r="AC34" s="151" t="s">
        <v>45</v>
      </c>
      <c r="AD34" s="152"/>
      <c r="AE34" s="153">
        <f t="shared" si="3"/>
        <v>0</v>
      </c>
      <c r="AF34" s="154"/>
      <c r="AG34" s="155" t="s">
        <v>45</v>
      </c>
      <c r="AH34" s="156"/>
      <c r="AI34" s="157">
        <f t="shared" si="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8"/>
        <v>0</v>
      </c>
      <c r="F35" s="31"/>
      <c r="G35" s="31"/>
      <c r="H35" s="32">
        <f>E35-G35-F35</f>
        <v>0</v>
      </c>
      <c r="I35" s="33"/>
      <c r="J35" s="34">
        <f t="shared" si="9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2"/>
        <v>0</v>
      </c>
      <c r="AB35" s="150"/>
      <c r="AC35" s="151" t="s">
        <v>45</v>
      </c>
      <c r="AD35" s="152"/>
      <c r="AE35" s="153">
        <f t="shared" si="3"/>
        <v>0</v>
      </c>
      <c r="AF35" s="154"/>
      <c r="AG35" s="155" t="s">
        <v>45</v>
      </c>
      <c r="AH35" s="156"/>
      <c r="AI35" s="157">
        <f t="shared" si="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8"/>
        <v>0</v>
      </c>
      <c r="F36" s="31"/>
      <c r="G36" s="31"/>
      <c r="H36" s="32">
        <f t="shared" ref="H36:H42" si="13">E36-G36-F36</f>
        <v>0</v>
      </c>
      <c r="I36" s="33"/>
      <c r="J36" s="34">
        <f t="shared" si="9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2"/>
        <v>0</v>
      </c>
      <c r="AB36" s="150"/>
      <c r="AC36" s="151" t="s">
        <v>45</v>
      </c>
      <c r="AD36" s="152"/>
      <c r="AE36" s="153">
        <f t="shared" si="3"/>
        <v>0</v>
      </c>
      <c r="AF36" s="154"/>
      <c r="AG36" s="155" t="s">
        <v>45</v>
      </c>
      <c r="AH36" s="156"/>
      <c r="AI36" s="157">
        <f t="shared" si="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8"/>
        <v>0</v>
      </c>
      <c r="F37" s="31"/>
      <c r="G37" s="31"/>
      <c r="H37" s="32">
        <f t="shared" si="13"/>
        <v>0</v>
      </c>
      <c r="I37" s="33"/>
      <c r="J37" s="34">
        <f t="shared" si="9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3"/>
        <v>0</v>
      </c>
      <c r="AF37" s="154"/>
      <c r="AG37" s="155" t="s">
        <v>45</v>
      </c>
      <c r="AH37" s="156"/>
      <c r="AI37" s="157">
        <f t="shared" si="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8"/>
        <v>0</v>
      </c>
      <c r="F38" s="31"/>
      <c r="G38" s="31"/>
      <c r="H38" s="32">
        <f t="shared" si="13"/>
        <v>0</v>
      </c>
      <c r="I38" s="33"/>
      <c r="J38" s="34">
        <f t="shared" si="9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4">X38+Z38</f>
        <v>0</v>
      </c>
      <c r="AB38" s="150"/>
      <c r="AC38" s="151" t="s">
        <v>45</v>
      </c>
      <c r="AD38" s="152"/>
      <c r="AE38" s="153">
        <f t="shared" si="3"/>
        <v>0</v>
      </c>
      <c r="AF38" s="154"/>
      <c r="AG38" s="155" t="s">
        <v>45</v>
      </c>
      <c r="AH38" s="156"/>
      <c r="AI38" s="157">
        <f t="shared" si="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8"/>
        <v>0</v>
      </c>
      <c r="F39" s="31"/>
      <c r="G39" s="31"/>
      <c r="H39" s="32">
        <f t="shared" si="13"/>
        <v>0</v>
      </c>
      <c r="I39" s="33"/>
      <c r="J39" s="34">
        <f t="shared" si="9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4"/>
        <v>0</v>
      </c>
      <c r="AB39" s="150"/>
      <c r="AC39" s="151" t="s">
        <v>45</v>
      </c>
      <c r="AD39" s="152"/>
      <c r="AE39" s="153">
        <f t="shared" si="3"/>
        <v>0</v>
      </c>
      <c r="AF39" s="154"/>
      <c r="AG39" s="155" t="s">
        <v>45</v>
      </c>
      <c r="AH39" s="156"/>
      <c r="AI39" s="157">
        <f t="shared" si="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8"/>
        <v>0</v>
      </c>
      <c r="F40" s="31"/>
      <c r="G40" s="31"/>
      <c r="H40" s="32">
        <f t="shared" si="13"/>
        <v>0</v>
      </c>
      <c r="I40" s="33"/>
      <c r="J40" s="34">
        <f t="shared" si="9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4"/>
        <v>0</v>
      </c>
      <c r="AB40" s="150"/>
      <c r="AC40" s="151" t="s">
        <v>45</v>
      </c>
      <c r="AD40" s="152"/>
      <c r="AE40" s="153">
        <f t="shared" si="3"/>
        <v>0</v>
      </c>
      <c r="AF40" s="154"/>
      <c r="AG40" s="155" t="s">
        <v>45</v>
      </c>
      <c r="AH40" s="156"/>
      <c r="AI40" s="157">
        <f t="shared" si="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8"/>
        <v>0</v>
      </c>
      <c r="F41" s="31"/>
      <c r="G41" s="31"/>
      <c r="H41" s="32">
        <f t="shared" si="13"/>
        <v>0</v>
      </c>
      <c r="I41" s="33"/>
      <c r="J41" s="34">
        <f t="shared" si="9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4"/>
        <v>0</v>
      </c>
      <c r="AB41" s="150"/>
      <c r="AC41" s="151" t="s">
        <v>45</v>
      </c>
      <c r="AD41" s="152"/>
      <c r="AE41" s="153">
        <f t="shared" si="3"/>
        <v>0</v>
      </c>
      <c r="AF41" s="154"/>
      <c r="AG41" s="155" t="s">
        <v>45</v>
      </c>
      <c r="AH41" s="156"/>
      <c r="AI41" s="157">
        <f t="shared" si="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8"/>
        <v>0</v>
      </c>
      <c r="F42" s="31"/>
      <c r="G42" s="31"/>
      <c r="H42" s="32">
        <f t="shared" si="13"/>
        <v>0</v>
      </c>
      <c r="I42" s="33"/>
      <c r="J42" s="34">
        <f t="shared" si="9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4"/>
        <v>0</v>
      </c>
      <c r="AB42" s="150"/>
      <c r="AC42" s="151" t="s">
        <v>45</v>
      </c>
      <c r="AD42" s="152"/>
      <c r="AE42" s="153">
        <f t="shared" si="3"/>
        <v>0</v>
      </c>
      <c r="AF42" s="154"/>
      <c r="AG42" s="155" t="s">
        <v>45</v>
      </c>
      <c r="AH42" s="156"/>
      <c r="AI42" s="157">
        <f t="shared" si="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8"/>
        <v>0</v>
      </c>
      <c r="F43" s="31"/>
      <c r="G43" s="31"/>
      <c r="H43" s="32">
        <f>E43-G43-F43</f>
        <v>0</v>
      </c>
      <c r="I43" s="33"/>
      <c r="J43" s="34">
        <f t="shared" si="9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4"/>
        <v>0</v>
      </c>
      <c r="AB43" s="150"/>
      <c r="AC43" s="151" t="s">
        <v>45</v>
      </c>
      <c r="AD43" s="152"/>
      <c r="AE43" s="153">
        <f t="shared" si="3"/>
        <v>0</v>
      </c>
      <c r="AF43" s="154"/>
      <c r="AG43" s="155" t="s">
        <v>45</v>
      </c>
      <c r="AH43" s="156"/>
      <c r="AI43" s="157">
        <f t="shared" si="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8"/>
        <v>0</v>
      </c>
      <c r="F44" s="31"/>
      <c r="G44" s="31"/>
      <c r="H44" s="32">
        <f t="shared" ref="H44:H49" si="15">E44-G44-F44</f>
        <v>0</v>
      </c>
      <c r="I44" s="33"/>
      <c r="J44" s="34">
        <f t="shared" si="9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4"/>
        <v>0</v>
      </c>
      <c r="AB44" s="150"/>
      <c r="AC44" s="151" t="s">
        <v>45</v>
      </c>
      <c r="AD44" s="152"/>
      <c r="AE44" s="153">
        <f t="shared" si="3"/>
        <v>0</v>
      </c>
      <c r="AF44" s="154"/>
      <c r="AG44" s="155" t="s">
        <v>45</v>
      </c>
      <c r="AH44" s="156"/>
      <c r="AI44" s="157">
        <f t="shared" si="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8"/>
        <v>0</v>
      </c>
      <c r="F45" s="31"/>
      <c r="G45" s="31"/>
      <c r="H45" s="32">
        <f t="shared" si="15"/>
        <v>0</v>
      </c>
      <c r="I45" s="33"/>
      <c r="J45" s="34">
        <f t="shared" si="9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4"/>
        <v>0</v>
      </c>
      <c r="AB45" s="150"/>
      <c r="AC45" s="151" t="s">
        <v>45</v>
      </c>
      <c r="AD45" s="152"/>
      <c r="AE45" s="153">
        <f t="shared" si="3"/>
        <v>0</v>
      </c>
      <c r="AF45" s="154"/>
      <c r="AG45" s="155" t="s">
        <v>45</v>
      </c>
      <c r="AH45" s="156"/>
      <c r="AI45" s="157">
        <f t="shared" si="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8"/>
        <v>0</v>
      </c>
      <c r="F46" s="31"/>
      <c r="G46" s="31"/>
      <c r="H46" s="32">
        <f t="shared" si="15"/>
        <v>0</v>
      </c>
      <c r="I46" s="33"/>
      <c r="J46" s="34">
        <f t="shared" si="9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4"/>
        <v>0</v>
      </c>
      <c r="AB46" s="150"/>
      <c r="AC46" s="151" t="s">
        <v>45</v>
      </c>
      <c r="AD46" s="152"/>
      <c r="AE46" s="153">
        <f t="shared" si="3"/>
        <v>0</v>
      </c>
      <c r="AF46" s="154"/>
      <c r="AG46" s="155" t="s">
        <v>45</v>
      </c>
      <c r="AH46" s="156"/>
      <c r="AI46" s="157">
        <f t="shared" si="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8"/>
        <v>0</v>
      </c>
      <c r="F47" s="31"/>
      <c r="G47" s="31"/>
      <c r="H47" s="32">
        <f t="shared" si="15"/>
        <v>0</v>
      </c>
      <c r="I47" s="33"/>
      <c r="J47" s="34">
        <f t="shared" si="9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4"/>
        <v>0</v>
      </c>
      <c r="AB47" s="150"/>
      <c r="AC47" s="151" t="s">
        <v>45</v>
      </c>
      <c r="AD47" s="152"/>
      <c r="AE47" s="153">
        <f t="shared" si="3"/>
        <v>0</v>
      </c>
      <c r="AF47" s="154"/>
      <c r="AG47" s="155" t="s">
        <v>45</v>
      </c>
      <c r="AH47" s="156"/>
      <c r="AI47" s="157">
        <f t="shared" si="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8"/>
        <v>0</v>
      </c>
      <c r="F48" s="31"/>
      <c r="G48" s="31"/>
      <c r="H48" s="32">
        <f t="shared" si="15"/>
        <v>0</v>
      </c>
      <c r="I48" s="33"/>
      <c r="J48" s="34">
        <f t="shared" si="9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4"/>
        <v>0</v>
      </c>
      <c r="AB48" s="150"/>
      <c r="AC48" s="151" t="s">
        <v>45</v>
      </c>
      <c r="AD48" s="152"/>
      <c r="AE48" s="153">
        <f t="shared" si="3"/>
        <v>0</v>
      </c>
      <c r="AF48" s="154"/>
      <c r="AG48" s="155" t="s">
        <v>45</v>
      </c>
      <c r="AH48" s="156"/>
      <c r="AI48" s="157">
        <f t="shared" si="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8"/>
        <v>0</v>
      </c>
      <c r="F49" s="31"/>
      <c r="G49" s="31"/>
      <c r="H49" s="32">
        <f t="shared" si="15"/>
        <v>0</v>
      </c>
      <c r="I49" s="33"/>
      <c r="J49" s="34">
        <f t="shared" si="9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4"/>
        <v>0</v>
      </c>
      <c r="AB49" s="150"/>
      <c r="AC49" s="151" t="s">
        <v>45</v>
      </c>
      <c r="AD49" s="152"/>
      <c r="AE49" s="153">
        <f t="shared" si="3"/>
        <v>0</v>
      </c>
      <c r="AF49" s="154"/>
      <c r="AG49" s="155" t="s">
        <v>45</v>
      </c>
      <c r="AH49" s="156"/>
      <c r="AI49" s="157">
        <f t="shared" si="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8"/>
        <v>0</v>
      </c>
      <c r="F50" s="31"/>
      <c r="G50" s="31"/>
      <c r="H50" s="32">
        <f>E50-G50-F50</f>
        <v>0</v>
      </c>
      <c r="I50" s="33"/>
      <c r="J50" s="34">
        <f t="shared" si="9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4"/>
        <v>0</v>
      </c>
      <c r="AB50" s="150"/>
      <c r="AC50" s="151" t="s">
        <v>45</v>
      </c>
      <c r="AD50" s="152"/>
      <c r="AE50" s="153">
        <f t="shared" si="3"/>
        <v>0</v>
      </c>
      <c r="AF50" s="154"/>
      <c r="AG50" s="155" t="s">
        <v>45</v>
      </c>
      <c r="AH50" s="156"/>
      <c r="AI50" s="157">
        <f t="shared" si="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8"/>
        <v>0</v>
      </c>
      <c r="F51" s="31"/>
      <c r="G51" s="31"/>
      <c r="H51" s="32">
        <f t="shared" ref="H51:H57" si="16">E51-G51-F51</f>
        <v>0</v>
      </c>
      <c r="I51" s="33"/>
      <c r="J51" s="34">
        <f t="shared" si="9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4"/>
        <v>0</v>
      </c>
      <c r="AB51" s="150"/>
      <c r="AC51" s="151" t="s">
        <v>45</v>
      </c>
      <c r="AD51" s="152"/>
      <c r="AE51" s="153">
        <f t="shared" si="3"/>
        <v>0</v>
      </c>
      <c r="AF51" s="154"/>
      <c r="AG51" s="155" t="s">
        <v>45</v>
      </c>
      <c r="AH51" s="156"/>
      <c r="AI51" s="157">
        <f t="shared" si="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8"/>
        <v>0</v>
      </c>
      <c r="F52" s="31"/>
      <c r="G52" s="31"/>
      <c r="H52" s="32">
        <f t="shared" si="16"/>
        <v>0</v>
      </c>
      <c r="I52" s="33"/>
      <c r="J52" s="34">
        <f t="shared" si="9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4"/>
        <v>0</v>
      </c>
      <c r="AB52" s="150"/>
      <c r="AC52" s="151" t="s">
        <v>45</v>
      </c>
      <c r="AD52" s="152"/>
      <c r="AE52" s="153">
        <f t="shared" si="3"/>
        <v>0</v>
      </c>
      <c r="AF52" s="154"/>
      <c r="AG52" s="155" t="s">
        <v>45</v>
      </c>
      <c r="AH52" s="156"/>
      <c r="AI52" s="157">
        <f t="shared" si="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8"/>
        <v>0</v>
      </c>
      <c r="F53" s="31"/>
      <c r="G53" s="31"/>
      <c r="H53" s="32">
        <f t="shared" si="16"/>
        <v>0</v>
      </c>
      <c r="I53" s="33"/>
      <c r="J53" s="34">
        <f t="shared" si="9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4"/>
        <v>0</v>
      </c>
      <c r="AB53" s="150"/>
      <c r="AC53" s="151" t="s">
        <v>45</v>
      </c>
      <c r="AD53" s="152"/>
      <c r="AE53" s="153">
        <f t="shared" si="3"/>
        <v>0</v>
      </c>
      <c r="AF53" s="154"/>
      <c r="AG53" s="155" t="s">
        <v>45</v>
      </c>
      <c r="AH53" s="156"/>
      <c r="AI53" s="157">
        <f t="shared" si="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8"/>
        <v>0</v>
      </c>
      <c r="F54" s="31"/>
      <c r="G54" s="31"/>
      <c r="H54" s="32">
        <f t="shared" si="16"/>
        <v>0</v>
      </c>
      <c r="I54" s="33"/>
      <c r="J54" s="34">
        <f t="shared" si="9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4"/>
        <v>0</v>
      </c>
      <c r="AB54" s="150"/>
      <c r="AC54" s="151" t="s">
        <v>45</v>
      </c>
      <c r="AD54" s="152"/>
      <c r="AE54" s="153">
        <f t="shared" si="3"/>
        <v>0</v>
      </c>
      <c r="AF54" s="154"/>
      <c r="AG54" s="155" t="s">
        <v>45</v>
      </c>
      <c r="AH54" s="156"/>
      <c r="AI54" s="157">
        <f t="shared" si="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8"/>
        <v>0</v>
      </c>
      <c r="F55" s="31"/>
      <c r="G55" s="31"/>
      <c r="H55" s="32">
        <f t="shared" si="16"/>
        <v>0</v>
      </c>
      <c r="I55" s="33"/>
      <c r="J55" s="34">
        <f t="shared" si="9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4"/>
        <v>0</v>
      </c>
      <c r="AB55" s="150"/>
      <c r="AC55" s="151" t="s">
        <v>45</v>
      </c>
      <c r="AD55" s="152"/>
      <c r="AE55" s="153">
        <f t="shared" si="3"/>
        <v>0</v>
      </c>
      <c r="AF55" s="154"/>
      <c r="AG55" s="155" t="s">
        <v>45</v>
      </c>
      <c r="AH55" s="156"/>
      <c r="AI55" s="157">
        <f t="shared" si="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8"/>
        <v>0</v>
      </c>
      <c r="F56" s="31"/>
      <c r="G56" s="31"/>
      <c r="H56" s="32">
        <f t="shared" si="16"/>
        <v>0</v>
      </c>
      <c r="I56" s="33"/>
      <c r="J56" s="34">
        <f t="shared" si="9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4"/>
        <v>0</v>
      </c>
      <c r="AB56" s="150"/>
      <c r="AC56" s="151" t="s">
        <v>45</v>
      </c>
      <c r="AD56" s="152"/>
      <c r="AE56" s="153">
        <f t="shared" si="3"/>
        <v>0</v>
      </c>
      <c r="AF56" s="154"/>
      <c r="AG56" s="155" t="s">
        <v>45</v>
      </c>
      <c r="AH56" s="156"/>
      <c r="AI56" s="157">
        <f t="shared" si="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8"/>
        <v>0</v>
      </c>
      <c r="F57" s="31"/>
      <c r="G57" s="31"/>
      <c r="H57" s="32">
        <f t="shared" si="16"/>
        <v>0</v>
      </c>
      <c r="I57" s="33"/>
      <c r="J57" s="34">
        <f t="shared" si="9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9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66</v>
      </c>
      <c r="F60" s="67">
        <f>SUM(F2:F59)</f>
        <v>3</v>
      </c>
      <c r="G60" s="67">
        <f>SUM(G2:G59)</f>
        <v>24</v>
      </c>
      <c r="H60" s="68">
        <f>E60-F60-G60</f>
        <v>39</v>
      </c>
      <c r="I60" s="69">
        <f>SUM(I2:I59)</f>
        <v>96</v>
      </c>
      <c r="J60" s="70" t="e">
        <f t="shared" ref="J60:Q60" si="17">SUM(J2:J59)</f>
        <v>#VALUE!</v>
      </c>
      <c r="K60" s="71">
        <f>SUM(K2:K59)</f>
        <v>24</v>
      </c>
      <c r="L60" s="72">
        <f>SUM(L2:L59)</f>
        <v>17</v>
      </c>
      <c r="M60" s="73">
        <f t="shared" si="17"/>
        <v>9</v>
      </c>
      <c r="N60" s="94">
        <f t="shared" si="17"/>
        <v>12</v>
      </c>
      <c r="O60" s="105">
        <f>SUM(O2:O59)</f>
        <v>33</v>
      </c>
      <c r="P60" s="99">
        <f t="shared" si="17"/>
        <v>1</v>
      </c>
      <c r="Q60" s="73">
        <f t="shared" si="17"/>
        <v>0</v>
      </c>
      <c r="R60" s="74">
        <f>SUM(L60:Q60)</f>
        <v>72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120</v>
      </c>
      <c r="J62" s="63"/>
      <c r="K62" s="86"/>
      <c r="M62" s="75">
        <f>L60+M60</f>
        <v>26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13" sqref="A13:XFD13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177">
        <v>0.41666666666666669</v>
      </c>
      <c r="B3" s="170" t="s">
        <v>68</v>
      </c>
      <c r="C3" s="164">
        <v>4417</v>
      </c>
      <c r="D3" s="165">
        <v>4430</v>
      </c>
      <c r="E3" s="30">
        <f t="shared" ref="E3" si="0">IF(ISBLANK(C3),0,(D3-C3+1))</f>
        <v>14</v>
      </c>
      <c r="F3" s="31">
        <v>0</v>
      </c>
      <c r="G3" s="31">
        <v>0</v>
      </c>
      <c r="H3" s="32">
        <f t="shared" ref="H3:H5" si="1">E3-G3-F3</f>
        <v>14</v>
      </c>
      <c r="I3" s="33">
        <f>14+0+(0+2)</f>
        <v>16</v>
      </c>
      <c r="J3" s="34">
        <f t="shared" ref="J3:J13" si="2">IF(ISBLANK(I3),-90,(I3-SUM(L3:Q3,K3)))</f>
        <v>0</v>
      </c>
      <c r="K3" s="35">
        <v>6</v>
      </c>
      <c r="L3" s="36">
        <v>0</v>
      </c>
      <c r="M3" s="37">
        <v>0</v>
      </c>
      <c r="N3" s="91">
        <v>9</v>
      </c>
      <c r="O3" s="107">
        <v>1</v>
      </c>
      <c r="P3" s="36"/>
      <c r="Q3" s="38"/>
      <c r="R3" s="218"/>
      <c r="S3" s="219"/>
      <c r="T3" s="219"/>
      <c r="U3" s="219"/>
      <c r="V3" s="220"/>
      <c r="W3" s="45" t="s">
        <v>18</v>
      </c>
      <c r="X3" s="146"/>
      <c r="Y3" s="147" t="s">
        <v>45</v>
      </c>
      <c r="Z3" s="148"/>
      <c r="AA3" s="149">
        <f t="shared" ref="AA3" si="3">X3+Z3</f>
        <v>0</v>
      </c>
      <c r="AB3" s="150"/>
      <c r="AC3" s="151" t="s">
        <v>45</v>
      </c>
      <c r="AD3" s="152"/>
      <c r="AE3" s="153">
        <f t="shared" ref="AE3" si="4">AB3+AD3</f>
        <v>0</v>
      </c>
      <c r="AF3" s="154"/>
      <c r="AG3" s="155" t="s">
        <v>45</v>
      </c>
      <c r="AH3" s="156"/>
      <c r="AI3" s="157">
        <f t="shared" ref="AI3" si="5">AF3+AH3</f>
        <v>0</v>
      </c>
    </row>
    <row r="4" spans="1:35" s="39" customFormat="1" ht="26.25" customHeight="1">
      <c r="A4" s="177">
        <v>0.45833333333333331</v>
      </c>
      <c r="B4" s="170" t="s">
        <v>83</v>
      </c>
      <c r="C4" s="164">
        <v>4431</v>
      </c>
      <c r="D4" s="165">
        <v>4442</v>
      </c>
      <c r="E4" s="30">
        <f>IF(ISBLANK(C4),0,(D4-C4+1))</f>
        <v>12</v>
      </c>
      <c r="F4" s="31">
        <v>0</v>
      </c>
      <c r="G4" s="31">
        <v>0</v>
      </c>
      <c r="H4" s="32">
        <f t="shared" si="1"/>
        <v>12</v>
      </c>
      <c r="I4" s="33">
        <f>12+0+(0+6)</f>
        <v>18</v>
      </c>
      <c r="J4" s="34">
        <f t="shared" si="2"/>
        <v>0</v>
      </c>
      <c r="K4" s="35">
        <v>5</v>
      </c>
      <c r="L4" s="36">
        <v>0</v>
      </c>
      <c r="M4" s="37">
        <v>3</v>
      </c>
      <c r="N4" s="91">
        <v>4</v>
      </c>
      <c r="O4" s="107">
        <v>6</v>
      </c>
      <c r="P4" s="36"/>
      <c r="Q4" s="38"/>
      <c r="R4" s="218"/>
      <c r="S4" s="219"/>
      <c r="T4" s="219"/>
      <c r="U4" s="219"/>
      <c r="V4" s="220"/>
      <c r="W4" s="45" t="s">
        <v>18</v>
      </c>
      <c r="X4" s="146"/>
      <c r="Y4" s="147" t="s">
        <v>45</v>
      </c>
      <c r="Z4" s="148"/>
      <c r="AA4" s="149">
        <f t="shared" ref="AA4:AA36" si="6">X4+Z4</f>
        <v>0</v>
      </c>
      <c r="AB4" s="150"/>
      <c r="AC4" s="151" t="s">
        <v>45</v>
      </c>
      <c r="AD4" s="152"/>
      <c r="AE4" s="153">
        <f t="shared" ref="AE4:AE56" si="7">AB4+AD4</f>
        <v>0</v>
      </c>
      <c r="AF4" s="154"/>
      <c r="AG4" s="155" t="s">
        <v>45</v>
      </c>
      <c r="AH4" s="156"/>
      <c r="AI4" s="157">
        <f t="shared" ref="AI4:AI56" si="8">AF4+AH4</f>
        <v>0</v>
      </c>
    </row>
    <row r="5" spans="1:35" s="39" customFormat="1" ht="26.25" customHeight="1">
      <c r="A5" s="177">
        <v>0.5</v>
      </c>
      <c r="B5" s="170" t="s">
        <v>55</v>
      </c>
      <c r="C5" s="164">
        <v>4443</v>
      </c>
      <c r="D5" s="165">
        <v>4456</v>
      </c>
      <c r="E5" s="30">
        <f t="shared" ref="E5:E13" si="9">IF(ISBLANK(C5),0,(D5-C5+1))</f>
        <v>14</v>
      </c>
      <c r="F5" s="31">
        <v>0</v>
      </c>
      <c r="G5" s="31">
        <v>1</v>
      </c>
      <c r="H5" s="32">
        <f t="shared" si="1"/>
        <v>13</v>
      </c>
      <c r="I5" s="33">
        <f>13+1+(0+9)</f>
        <v>23</v>
      </c>
      <c r="J5" s="34">
        <f t="shared" si="2"/>
        <v>0</v>
      </c>
      <c r="K5" s="35">
        <v>9</v>
      </c>
      <c r="L5" s="168">
        <v>9</v>
      </c>
      <c r="M5" s="37">
        <v>0</v>
      </c>
      <c r="N5" s="91">
        <v>2</v>
      </c>
      <c r="O5" s="107">
        <v>3</v>
      </c>
      <c r="P5" s="36"/>
      <c r="Q5" s="38"/>
      <c r="R5" s="218"/>
      <c r="S5" s="219"/>
      <c r="T5" s="219"/>
      <c r="U5" s="219"/>
      <c r="V5" s="220"/>
      <c r="W5" s="45" t="s">
        <v>18</v>
      </c>
      <c r="X5" s="146"/>
      <c r="Y5" s="147" t="s">
        <v>45</v>
      </c>
      <c r="Z5" s="148"/>
      <c r="AA5" s="149">
        <f t="shared" si="6"/>
        <v>0</v>
      </c>
      <c r="AB5" s="150"/>
      <c r="AC5" s="151" t="s">
        <v>45</v>
      </c>
      <c r="AD5" s="152"/>
      <c r="AE5" s="153">
        <f t="shared" si="7"/>
        <v>0</v>
      </c>
      <c r="AF5" s="154"/>
      <c r="AG5" s="155" t="s">
        <v>45</v>
      </c>
      <c r="AH5" s="156"/>
      <c r="AI5" s="157">
        <f t="shared" si="8"/>
        <v>0</v>
      </c>
    </row>
    <row r="6" spans="1:35" s="39" customFormat="1" ht="26.25" customHeight="1">
      <c r="A6" s="177">
        <v>0.52083333333333337</v>
      </c>
      <c r="B6" s="170" t="s">
        <v>84</v>
      </c>
      <c r="C6" s="164">
        <v>4458</v>
      </c>
      <c r="D6" s="165">
        <v>4465</v>
      </c>
      <c r="E6" s="30">
        <f t="shared" si="9"/>
        <v>8</v>
      </c>
      <c r="F6" s="31">
        <v>0</v>
      </c>
      <c r="G6" s="31">
        <v>0</v>
      </c>
      <c r="H6" s="32">
        <f>E6-G6-F6</f>
        <v>8</v>
      </c>
      <c r="I6" s="33">
        <f>8+0+(0)</f>
        <v>8</v>
      </c>
      <c r="J6" s="34">
        <f t="shared" si="2"/>
        <v>0</v>
      </c>
      <c r="K6" s="35">
        <v>0</v>
      </c>
      <c r="L6" s="168">
        <v>7</v>
      </c>
      <c r="M6" s="37">
        <v>0</v>
      </c>
      <c r="N6" s="91">
        <v>0</v>
      </c>
      <c r="O6" s="107">
        <v>1</v>
      </c>
      <c r="P6" s="36"/>
      <c r="Q6" s="38"/>
      <c r="R6" s="203" t="s">
        <v>85</v>
      </c>
      <c r="S6" s="204"/>
      <c r="T6" s="204"/>
      <c r="U6" s="204"/>
      <c r="V6" s="205"/>
      <c r="W6" s="45" t="s">
        <v>18</v>
      </c>
      <c r="X6" s="146"/>
      <c r="Y6" s="147" t="s">
        <v>45</v>
      </c>
      <c r="Z6" s="148"/>
      <c r="AA6" s="149">
        <f t="shared" si="6"/>
        <v>0</v>
      </c>
      <c r="AB6" s="150"/>
      <c r="AC6" s="151" t="s">
        <v>45</v>
      </c>
      <c r="AD6" s="152"/>
      <c r="AE6" s="153">
        <f t="shared" si="7"/>
        <v>0</v>
      </c>
      <c r="AF6" s="154"/>
      <c r="AG6" s="155" t="s">
        <v>45</v>
      </c>
      <c r="AH6" s="156"/>
      <c r="AI6" s="157">
        <f t="shared" si="8"/>
        <v>0</v>
      </c>
    </row>
    <row r="7" spans="1:35" s="39" customFormat="1" ht="26.25" customHeight="1">
      <c r="A7" s="177">
        <v>4.1666666666666664E-2</v>
      </c>
      <c r="B7" s="170" t="s">
        <v>51</v>
      </c>
      <c r="C7" s="164">
        <v>4466</v>
      </c>
      <c r="D7" s="165">
        <v>4478</v>
      </c>
      <c r="E7" s="30">
        <f t="shared" si="9"/>
        <v>13</v>
      </c>
      <c r="F7" s="31">
        <v>0</v>
      </c>
      <c r="G7" s="31">
        <v>3</v>
      </c>
      <c r="H7" s="32">
        <f t="shared" ref="H7:H11" si="10">E7-G7-F7</f>
        <v>10</v>
      </c>
      <c r="I7" s="33">
        <f>10+3+(1+4)</f>
        <v>18</v>
      </c>
      <c r="J7" s="34">
        <f t="shared" si="2"/>
        <v>0</v>
      </c>
      <c r="K7" s="35">
        <v>7</v>
      </c>
      <c r="L7" s="168">
        <v>9</v>
      </c>
      <c r="M7" s="37">
        <v>0</v>
      </c>
      <c r="N7" s="91">
        <v>0</v>
      </c>
      <c r="O7" s="107">
        <v>2</v>
      </c>
      <c r="P7" s="36"/>
      <c r="Q7" s="38"/>
      <c r="R7" s="203" t="s">
        <v>86</v>
      </c>
      <c r="S7" s="204"/>
      <c r="T7" s="204"/>
      <c r="U7" s="204"/>
      <c r="V7" s="205"/>
      <c r="W7" s="45" t="s">
        <v>18</v>
      </c>
      <c r="X7" s="146"/>
      <c r="Y7" s="147" t="s">
        <v>45</v>
      </c>
      <c r="Z7" s="148"/>
      <c r="AA7" s="149">
        <f t="shared" si="6"/>
        <v>0</v>
      </c>
      <c r="AB7" s="150"/>
      <c r="AC7" s="151" t="s">
        <v>45</v>
      </c>
      <c r="AD7" s="152"/>
      <c r="AE7" s="153">
        <f t="shared" si="7"/>
        <v>0</v>
      </c>
      <c r="AF7" s="154"/>
      <c r="AG7" s="155" t="s">
        <v>45</v>
      </c>
      <c r="AH7" s="156"/>
      <c r="AI7" s="157">
        <f t="shared" si="8"/>
        <v>0</v>
      </c>
    </row>
    <row r="8" spans="1:35" s="39" customFormat="1" ht="26.25" customHeight="1">
      <c r="A8" s="177">
        <v>6.25E-2</v>
      </c>
      <c r="B8" s="170" t="s">
        <v>87</v>
      </c>
      <c r="C8" s="164">
        <v>4479</v>
      </c>
      <c r="D8" s="165">
        <v>4485</v>
      </c>
      <c r="E8" s="30">
        <f t="shared" si="9"/>
        <v>7</v>
      </c>
      <c r="F8" s="31">
        <v>0</v>
      </c>
      <c r="G8" s="31">
        <v>1</v>
      </c>
      <c r="H8" s="32">
        <f t="shared" si="10"/>
        <v>6</v>
      </c>
      <c r="I8" s="33">
        <f>6+1+(1+0)</f>
        <v>8</v>
      </c>
      <c r="J8" s="34">
        <f t="shared" si="2"/>
        <v>0</v>
      </c>
      <c r="K8" s="35">
        <v>5</v>
      </c>
      <c r="L8" s="36">
        <v>0</v>
      </c>
      <c r="M8" s="37">
        <v>1</v>
      </c>
      <c r="N8" s="91">
        <v>1</v>
      </c>
      <c r="O8" s="107">
        <v>1</v>
      </c>
      <c r="P8" s="36"/>
      <c r="Q8" s="38"/>
      <c r="R8" s="221" t="s">
        <v>90</v>
      </c>
      <c r="S8" s="222"/>
      <c r="T8" s="222"/>
      <c r="U8" s="222"/>
      <c r="V8" s="223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54"/>
      <c r="AG8" s="155" t="s">
        <v>45</v>
      </c>
      <c r="AH8" s="156"/>
      <c r="AI8" s="157">
        <f t="shared" si="8"/>
        <v>0</v>
      </c>
    </row>
    <row r="9" spans="1:35" s="39" customFormat="1" ht="26.25" customHeight="1">
      <c r="A9" s="177">
        <v>8.3333333333333329E-2</v>
      </c>
      <c r="B9" s="170" t="s">
        <v>83</v>
      </c>
      <c r="C9" s="164">
        <v>4486</v>
      </c>
      <c r="D9" s="165">
        <v>4504</v>
      </c>
      <c r="E9" s="30">
        <f t="shared" si="9"/>
        <v>19</v>
      </c>
      <c r="F9" s="31">
        <v>0</v>
      </c>
      <c r="G9" s="31">
        <v>1</v>
      </c>
      <c r="H9" s="32">
        <f t="shared" si="10"/>
        <v>18</v>
      </c>
      <c r="I9" s="33">
        <f>18+1+(0+3)</f>
        <v>22</v>
      </c>
      <c r="J9" s="34">
        <f t="shared" si="2"/>
        <v>0</v>
      </c>
      <c r="K9" s="35">
        <v>8</v>
      </c>
      <c r="L9" s="168">
        <v>14</v>
      </c>
      <c r="M9" s="37">
        <v>0</v>
      </c>
      <c r="N9" s="91">
        <v>0</v>
      </c>
      <c r="O9" s="107">
        <v>0</v>
      </c>
      <c r="P9" s="36"/>
      <c r="Q9" s="38"/>
      <c r="R9" s="218"/>
      <c r="S9" s="219"/>
      <c r="T9" s="219"/>
      <c r="U9" s="219"/>
      <c r="V9" s="220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54"/>
      <c r="AG9" s="155" t="s">
        <v>45</v>
      </c>
      <c r="AH9" s="156"/>
      <c r="AI9" s="157">
        <f t="shared" si="8"/>
        <v>0</v>
      </c>
    </row>
    <row r="10" spans="1:35" s="39" customFormat="1" ht="26.25" customHeight="1">
      <c r="A10" s="177">
        <v>0.10416666666666667</v>
      </c>
      <c r="B10" s="170" t="s">
        <v>88</v>
      </c>
      <c r="C10" s="164">
        <v>4505</v>
      </c>
      <c r="D10" s="165">
        <v>4515</v>
      </c>
      <c r="E10" s="30">
        <f t="shared" si="9"/>
        <v>11</v>
      </c>
      <c r="F10" s="31">
        <v>0</v>
      </c>
      <c r="G10" s="31">
        <v>0</v>
      </c>
      <c r="H10" s="32">
        <f t="shared" si="10"/>
        <v>11</v>
      </c>
      <c r="I10" s="33">
        <f>11+0+(0)</f>
        <v>11</v>
      </c>
      <c r="J10" s="34">
        <f t="shared" si="2"/>
        <v>0</v>
      </c>
      <c r="K10" s="35">
        <v>4</v>
      </c>
      <c r="L10" s="168">
        <v>6</v>
      </c>
      <c r="M10" s="37">
        <v>0</v>
      </c>
      <c r="N10" s="91">
        <v>0</v>
      </c>
      <c r="O10" s="107">
        <v>1</v>
      </c>
      <c r="P10" s="36"/>
      <c r="Q10" s="38"/>
      <c r="R10" s="221" t="s">
        <v>91</v>
      </c>
      <c r="S10" s="222"/>
      <c r="T10" s="222"/>
      <c r="U10" s="222"/>
      <c r="V10" s="223"/>
      <c r="W10" s="45" t="s">
        <v>18</v>
      </c>
      <c r="X10" s="146"/>
      <c r="Y10" s="147" t="s">
        <v>45</v>
      </c>
      <c r="Z10" s="148"/>
      <c r="AA10" s="149">
        <f t="shared" si="6"/>
        <v>0</v>
      </c>
      <c r="AB10" s="150"/>
      <c r="AC10" s="151" t="s">
        <v>45</v>
      </c>
      <c r="AD10" s="152"/>
      <c r="AE10" s="153">
        <f t="shared" si="7"/>
        <v>0</v>
      </c>
      <c r="AF10" s="154"/>
      <c r="AG10" s="155" t="s">
        <v>45</v>
      </c>
      <c r="AH10" s="156"/>
      <c r="AI10" s="157">
        <f t="shared" si="8"/>
        <v>0</v>
      </c>
    </row>
    <row r="11" spans="1:35" s="39" customFormat="1" ht="26.25" customHeight="1">
      <c r="A11" s="177">
        <v>0.125</v>
      </c>
      <c r="B11" s="170" t="s">
        <v>57</v>
      </c>
      <c r="C11" s="164">
        <v>4516</v>
      </c>
      <c r="D11" s="165">
        <v>4527</v>
      </c>
      <c r="E11" s="30">
        <f t="shared" si="9"/>
        <v>12</v>
      </c>
      <c r="F11" s="31">
        <v>0</v>
      </c>
      <c r="G11" s="31">
        <v>1</v>
      </c>
      <c r="H11" s="32">
        <f t="shared" si="10"/>
        <v>11</v>
      </c>
      <c r="I11" s="33">
        <f>11+1+(0)</f>
        <v>12</v>
      </c>
      <c r="J11" s="34">
        <f t="shared" si="2"/>
        <v>0</v>
      </c>
      <c r="K11" s="35">
        <v>4</v>
      </c>
      <c r="L11" s="36">
        <v>0</v>
      </c>
      <c r="M11" s="37">
        <v>2</v>
      </c>
      <c r="N11" s="91">
        <v>6</v>
      </c>
      <c r="O11" s="107">
        <v>0</v>
      </c>
      <c r="P11" s="36"/>
      <c r="Q11" s="38"/>
      <c r="R11" s="221" t="s">
        <v>92</v>
      </c>
      <c r="S11" s="222"/>
      <c r="T11" s="222"/>
      <c r="U11" s="222"/>
      <c r="V11" s="223"/>
      <c r="W11" s="45" t="s">
        <v>18</v>
      </c>
      <c r="X11" s="146"/>
      <c r="Y11" s="147" t="s">
        <v>45</v>
      </c>
      <c r="Z11" s="148"/>
      <c r="AA11" s="149">
        <f t="shared" si="6"/>
        <v>0</v>
      </c>
      <c r="AB11" s="150"/>
      <c r="AC11" s="151" t="s">
        <v>45</v>
      </c>
      <c r="AD11" s="152"/>
      <c r="AE11" s="153">
        <f t="shared" si="7"/>
        <v>0</v>
      </c>
      <c r="AF11" s="154"/>
      <c r="AG11" s="155" t="s">
        <v>45</v>
      </c>
      <c r="AH11" s="156"/>
      <c r="AI11" s="157">
        <f t="shared" si="8"/>
        <v>0</v>
      </c>
    </row>
    <row r="12" spans="1:35" s="39" customFormat="1" ht="26.25" customHeight="1">
      <c r="A12" s="177">
        <v>0.14583333333333334</v>
      </c>
      <c r="B12" s="170" t="s">
        <v>87</v>
      </c>
      <c r="C12" s="164">
        <v>4528</v>
      </c>
      <c r="D12" s="165">
        <v>4537</v>
      </c>
      <c r="E12" s="30">
        <f t="shared" si="9"/>
        <v>10</v>
      </c>
      <c r="F12" s="31">
        <v>0</v>
      </c>
      <c r="G12" s="31">
        <v>0</v>
      </c>
      <c r="H12" s="32">
        <f>E12-G12-F12</f>
        <v>10</v>
      </c>
      <c r="I12" s="33">
        <f>10+0+(0+7)</f>
        <v>17</v>
      </c>
      <c r="J12" s="34">
        <f t="shared" si="2"/>
        <v>0</v>
      </c>
      <c r="K12" s="35">
        <v>12</v>
      </c>
      <c r="L12" s="36">
        <v>0</v>
      </c>
      <c r="M12" s="37">
        <v>4</v>
      </c>
      <c r="N12" s="91">
        <v>1</v>
      </c>
      <c r="O12" s="107">
        <v>0</v>
      </c>
      <c r="P12" s="36"/>
      <c r="Q12" s="38"/>
      <c r="R12" s="218"/>
      <c r="S12" s="219"/>
      <c r="T12" s="219"/>
      <c r="U12" s="219"/>
      <c r="V12" s="220"/>
      <c r="W12" s="45" t="s">
        <v>18</v>
      </c>
      <c r="X12" s="146"/>
      <c r="Y12" s="147" t="s">
        <v>45</v>
      </c>
      <c r="Z12" s="148"/>
      <c r="AA12" s="149">
        <f t="shared" si="6"/>
        <v>0</v>
      </c>
      <c r="AB12" s="150"/>
      <c r="AC12" s="151" t="s">
        <v>45</v>
      </c>
      <c r="AD12" s="152"/>
      <c r="AE12" s="153">
        <f t="shared" si="7"/>
        <v>0</v>
      </c>
      <c r="AF12" s="154"/>
      <c r="AG12" s="155" t="s">
        <v>45</v>
      </c>
      <c r="AH12" s="156"/>
      <c r="AI12" s="157">
        <f t="shared" si="8"/>
        <v>0</v>
      </c>
    </row>
    <row r="13" spans="1:35" s="39" customFormat="1" ht="26.25" customHeight="1">
      <c r="A13" s="177" t="s">
        <v>70</v>
      </c>
      <c r="B13" s="170" t="s">
        <v>89</v>
      </c>
      <c r="C13" s="164">
        <v>4538</v>
      </c>
      <c r="D13" s="165">
        <v>4556</v>
      </c>
      <c r="E13" s="30">
        <f t="shared" si="9"/>
        <v>19</v>
      </c>
      <c r="F13" s="31">
        <v>0</v>
      </c>
      <c r="G13" s="31">
        <v>8</v>
      </c>
      <c r="H13" s="32">
        <f t="shared" ref="H13" si="11">E13-G13-F13</f>
        <v>11</v>
      </c>
      <c r="I13" s="33">
        <f>11+8+(0)</f>
        <v>19</v>
      </c>
      <c r="J13" s="34">
        <f t="shared" si="2"/>
        <v>0</v>
      </c>
      <c r="K13" s="35">
        <v>7</v>
      </c>
      <c r="L13" s="168">
        <v>9</v>
      </c>
      <c r="M13" s="37">
        <v>0</v>
      </c>
      <c r="N13" s="91">
        <v>1</v>
      </c>
      <c r="O13" s="107">
        <v>2</v>
      </c>
      <c r="P13" s="36"/>
      <c r="Q13" s="38"/>
      <c r="R13" s="221" t="s">
        <v>93</v>
      </c>
      <c r="S13" s="222"/>
      <c r="T13" s="222"/>
      <c r="U13" s="222"/>
      <c r="V13" s="223"/>
      <c r="W13" s="45" t="s">
        <v>18</v>
      </c>
      <c r="X13" s="146"/>
      <c r="Y13" s="147" t="s">
        <v>45</v>
      </c>
      <c r="Z13" s="148"/>
      <c r="AA13" s="149">
        <f t="shared" si="6"/>
        <v>0</v>
      </c>
      <c r="AB13" s="150"/>
      <c r="AC13" s="151" t="s">
        <v>45</v>
      </c>
      <c r="AD13" s="152"/>
      <c r="AE13" s="153">
        <f t="shared" si="7"/>
        <v>0</v>
      </c>
      <c r="AF13" s="154"/>
      <c r="AG13" s="155" t="s">
        <v>45</v>
      </c>
      <c r="AH13" s="156"/>
      <c r="AI13" s="157">
        <f t="shared" si="8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12">IF(ISBLANK(D14),0,(D14-C14+1))</f>
        <v>0</v>
      </c>
      <c r="F14" s="31"/>
      <c r="G14" s="31"/>
      <c r="H14" s="32">
        <f t="shared" ref="H14:H18" si="13">E14-G14-F14</f>
        <v>0</v>
      </c>
      <c r="I14" s="33"/>
      <c r="J14" s="34">
        <f t="shared" ref="J14:J58" si="14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15"/>
      <c r="S14" s="216"/>
      <c r="T14" s="216"/>
      <c r="U14" s="216"/>
      <c r="V14" s="217"/>
      <c r="W14" s="45" t="s">
        <v>18</v>
      </c>
      <c r="X14" s="146"/>
      <c r="Y14" s="147" t="s">
        <v>45</v>
      </c>
      <c r="Z14" s="148"/>
      <c r="AA14" s="149">
        <f t="shared" si="6"/>
        <v>0</v>
      </c>
      <c r="AB14" s="150"/>
      <c r="AC14" s="151" t="s">
        <v>45</v>
      </c>
      <c r="AD14" s="152"/>
      <c r="AE14" s="153">
        <f t="shared" si="7"/>
        <v>0</v>
      </c>
      <c r="AF14" s="154"/>
      <c r="AG14" s="155" t="s">
        <v>45</v>
      </c>
      <c r="AH14" s="156"/>
      <c r="AI14" s="157">
        <f t="shared" si="8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2"/>
        <v>0</v>
      </c>
      <c r="F15" s="31"/>
      <c r="G15" s="31"/>
      <c r="H15" s="32">
        <f t="shared" si="13"/>
        <v>0</v>
      </c>
      <c r="I15" s="33"/>
      <c r="J15" s="34">
        <f t="shared" si="14"/>
        <v>-90</v>
      </c>
      <c r="K15" s="35"/>
      <c r="L15" s="36"/>
      <c r="M15" s="37"/>
      <c r="N15" s="91"/>
      <c r="O15" s="107"/>
      <c r="P15" s="36"/>
      <c r="Q15" s="38"/>
      <c r="R15" s="215"/>
      <c r="S15" s="216"/>
      <c r="T15" s="216"/>
      <c r="U15" s="216"/>
      <c r="V15" s="217"/>
      <c r="W15" s="45" t="s">
        <v>18</v>
      </c>
      <c r="X15" s="146"/>
      <c r="Y15" s="147" t="s">
        <v>45</v>
      </c>
      <c r="Z15" s="148"/>
      <c r="AA15" s="149">
        <f t="shared" si="6"/>
        <v>0</v>
      </c>
      <c r="AB15" s="150"/>
      <c r="AC15" s="151" t="s">
        <v>45</v>
      </c>
      <c r="AD15" s="152"/>
      <c r="AE15" s="153">
        <f t="shared" si="7"/>
        <v>0</v>
      </c>
      <c r="AF15" s="154"/>
      <c r="AG15" s="155" t="s">
        <v>45</v>
      </c>
      <c r="AH15" s="156"/>
      <c r="AI15" s="157">
        <f t="shared" si="8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2"/>
        <v>0</v>
      </c>
      <c r="F16" s="31"/>
      <c r="G16" s="31"/>
      <c r="H16" s="32">
        <f t="shared" si="13"/>
        <v>0</v>
      </c>
      <c r="I16" s="33"/>
      <c r="J16" s="34">
        <f t="shared" si="14"/>
        <v>-90</v>
      </c>
      <c r="K16" s="35"/>
      <c r="L16" s="36"/>
      <c r="M16" s="37"/>
      <c r="N16" s="91"/>
      <c r="O16" s="107"/>
      <c r="P16" s="36"/>
      <c r="Q16" s="38"/>
      <c r="R16" s="215"/>
      <c r="S16" s="216"/>
      <c r="T16" s="216"/>
      <c r="U16" s="216"/>
      <c r="V16" s="217"/>
      <c r="W16" s="45" t="s">
        <v>18</v>
      </c>
      <c r="X16" s="146"/>
      <c r="Y16" s="147" t="s">
        <v>45</v>
      </c>
      <c r="Z16" s="148"/>
      <c r="AA16" s="149">
        <f t="shared" si="6"/>
        <v>0</v>
      </c>
      <c r="AB16" s="150"/>
      <c r="AC16" s="151" t="s">
        <v>45</v>
      </c>
      <c r="AD16" s="152"/>
      <c r="AE16" s="153">
        <f t="shared" si="7"/>
        <v>0</v>
      </c>
      <c r="AF16" s="154"/>
      <c r="AG16" s="155" t="s">
        <v>45</v>
      </c>
      <c r="AH16" s="156"/>
      <c r="AI16" s="157">
        <f t="shared" si="8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2"/>
        <v>0</v>
      </c>
      <c r="F17" s="31"/>
      <c r="G17" s="31"/>
      <c r="H17" s="32">
        <f t="shared" si="13"/>
        <v>0</v>
      </c>
      <c r="I17" s="33"/>
      <c r="J17" s="34">
        <f t="shared" si="14"/>
        <v>-90</v>
      </c>
      <c r="K17" s="35"/>
      <c r="L17" s="36"/>
      <c r="M17" s="37"/>
      <c r="N17" s="91"/>
      <c r="O17" s="107"/>
      <c r="P17" s="36"/>
      <c r="Q17" s="38"/>
      <c r="R17" s="215"/>
      <c r="S17" s="216"/>
      <c r="T17" s="216"/>
      <c r="U17" s="216"/>
      <c r="V17" s="217"/>
      <c r="W17" s="45" t="s">
        <v>18</v>
      </c>
      <c r="X17" s="146"/>
      <c r="Y17" s="147" t="s">
        <v>45</v>
      </c>
      <c r="Z17" s="148"/>
      <c r="AA17" s="149">
        <f t="shared" si="6"/>
        <v>0</v>
      </c>
      <c r="AB17" s="150"/>
      <c r="AC17" s="151" t="s">
        <v>45</v>
      </c>
      <c r="AD17" s="152"/>
      <c r="AE17" s="153">
        <f t="shared" si="7"/>
        <v>0</v>
      </c>
      <c r="AF17" s="154"/>
      <c r="AG17" s="155" t="s">
        <v>45</v>
      </c>
      <c r="AH17" s="156"/>
      <c r="AI17" s="157">
        <f t="shared" si="8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2"/>
        <v>0</v>
      </c>
      <c r="F18" s="31"/>
      <c r="G18" s="31"/>
      <c r="H18" s="32">
        <f t="shared" si="13"/>
        <v>0</v>
      </c>
      <c r="I18" s="33"/>
      <c r="J18" s="34">
        <f t="shared" si="14"/>
        <v>-90</v>
      </c>
      <c r="K18" s="35"/>
      <c r="L18" s="36"/>
      <c r="M18" s="37"/>
      <c r="N18" s="91"/>
      <c r="O18" s="107"/>
      <c r="P18" s="36"/>
      <c r="Q18" s="38"/>
      <c r="R18" s="215"/>
      <c r="S18" s="216"/>
      <c r="T18" s="216"/>
      <c r="U18" s="216"/>
      <c r="V18" s="217"/>
      <c r="W18" s="45" t="s">
        <v>18</v>
      </c>
      <c r="X18" s="146"/>
      <c r="Y18" s="147" t="s">
        <v>45</v>
      </c>
      <c r="Z18" s="148"/>
      <c r="AA18" s="149">
        <f t="shared" si="6"/>
        <v>0</v>
      </c>
      <c r="AB18" s="150"/>
      <c r="AC18" s="151" t="s">
        <v>45</v>
      </c>
      <c r="AD18" s="152"/>
      <c r="AE18" s="153">
        <f t="shared" si="7"/>
        <v>0</v>
      </c>
      <c r="AF18" s="154"/>
      <c r="AG18" s="155" t="s">
        <v>45</v>
      </c>
      <c r="AH18" s="156"/>
      <c r="AI18" s="157">
        <f t="shared" si="8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2"/>
        <v>0</v>
      </c>
      <c r="F19" s="31"/>
      <c r="G19" s="31"/>
      <c r="H19" s="32">
        <f>E19-G19-F19</f>
        <v>0</v>
      </c>
      <c r="I19" s="33"/>
      <c r="J19" s="34">
        <f t="shared" si="14"/>
        <v>-90</v>
      </c>
      <c r="K19" s="35"/>
      <c r="L19" s="36"/>
      <c r="M19" s="37"/>
      <c r="N19" s="91"/>
      <c r="O19" s="107"/>
      <c r="P19" s="36"/>
      <c r="Q19" s="38"/>
      <c r="R19" s="215"/>
      <c r="S19" s="216"/>
      <c r="T19" s="216"/>
      <c r="U19" s="216"/>
      <c r="V19" s="217"/>
      <c r="W19" s="45" t="s">
        <v>18</v>
      </c>
      <c r="X19" s="146"/>
      <c r="Y19" s="147" t="s">
        <v>45</v>
      </c>
      <c r="Z19" s="148"/>
      <c r="AA19" s="149">
        <f t="shared" si="6"/>
        <v>0</v>
      </c>
      <c r="AB19" s="150"/>
      <c r="AC19" s="151" t="s">
        <v>45</v>
      </c>
      <c r="AD19" s="152"/>
      <c r="AE19" s="153">
        <f t="shared" si="7"/>
        <v>0</v>
      </c>
      <c r="AF19" s="154"/>
      <c r="AG19" s="155" t="s">
        <v>45</v>
      </c>
      <c r="AH19" s="156"/>
      <c r="AI19" s="157">
        <f t="shared" si="8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2"/>
        <v>0</v>
      </c>
      <c r="F20" s="31"/>
      <c r="G20" s="31"/>
      <c r="H20" s="32">
        <f t="shared" ref="H20:H24" si="15">E20-G20-F20</f>
        <v>0</v>
      </c>
      <c r="I20" s="33"/>
      <c r="J20" s="34">
        <f t="shared" si="14"/>
        <v>-90</v>
      </c>
      <c r="K20" s="35"/>
      <c r="L20" s="36"/>
      <c r="M20" s="37"/>
      <c r="N20" s="91"/>
      <c r="O20" s="107"/>
      <c r="P20" s="36"/>
      <c r="Q20" s="38"/>
      <c r="R20" s="215"/>
      <c r="S20" s="216"/>
      <c r="T20" s="216"/>
      <c r="U20" s="216"/>
      <c r="V20" s="217"/>
      <c r="W20" s="45" t="s">
        <v>18</v>
      </c>
      <c r="X20" s="146"/>
      <c r="Y20" s="147" t="s">
        <v>45</v>
      </c>
      <c r="Z20" s="148"/>
      <c r="AA20" s="149">
        <f t="shared" si="6"/>
        <v>0</v>
      </c>
      <c r="AB20" s="150"/>
      <c r="AC20" s="151" t="s">
        <v>45</v>
      </c>
      <c r="AD20" s="152"/>
      <c r="AE20" s="153">
        <f t="shared" si="7"/>
        <v>0</v>
      </c>
      <c r="AF20" s="154"/>
      <c r="AG20" s="155" t="s">
        <v>45</v>
      </c>
      <c r="AH20" s="156"/>
      <c r="AI20" s="157">
        <f t="shared" si="8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2"/>
        <v>0</v>
      </c>
      <c r="F21" s="31"/>
      <c r="G21" s="31"/>
      <c r="H21" s="32">
        <f t="shared" si="15"/>
        <v>0</v>
      </c>
      <c r="I21" s="33"/>
      <c r="J21" s="34">
        <f t="shared" si="14"/>
        <v>-90</v>
      </c>
      <c r="K21" s="35"/>
      <c r="L21" s="36"/>
      <c r="M21" s="37"/>
      <c r="N21" s="91"/>
      <c r="O21" s="107"/>
      <c r="P21" s="36"/>
      <c r="Q21" s="38"/>
      <c r="R21" s="215"/>
      <c r="S21" s="216"/>
      <c r="T21" s="216"/>
      <c r="U21" s="216"/>
      <c r="V21" s="217"/>
      <c r="W21" s="45" t="s">
        <v>18</v>
      </c>
      <c r="X21" s="146"/>
      <c r="Y21" s="147" t="s">
        <v>45</v>
      </c>
      <c r="Z21" s="148"/>
      <c r="AA21" s="149">
        <f t="shared" si="6"/>
        <v>0</v>
      </c>
      <c r="AB21" s="150"/>
      <c r="AC21" s="151" t="s">
        <v>45</v>
      </c>
      <c r="AD21" s="152"/>
      <c r="AE21" s="153">
        <f t="shared" si="7"/>
        <v>0</v>
      </c>
      <c r="AF21" s="154"/>
      <c r="AG21" s="155" t="s">
        <v>45</v>
      </c>
      <c r="AH21" s="156"/>
      <c r="AI21" s="157">
        <f t="shared" si="8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2"/>
        <v>0</v>
      </c>
      <c r="F22" s="31"/>
      <c r="G22" s="31"/>
      <c r="H22" s="32">
        <f t="shared" si="15"/>
        <v>0</v>
      </c>
      <c r="I22" s="33"/>
      <c r="J22" s="34">
        <f t="shared" si="14"/>
        <v>-90</v>
      </c>
      <c r="K22" s="35"/>
      <c r="L22" s="36"/>
      <c r="M22" s="37"/>
      <c r="N22" s="91"/>
      <c r="O22" s="107"/>
      <c r="P22" s="36"/>
      <c r="Q22" s="38"/>
      <c r="R22" s="215"/>
      <c r="S22" s="216"/>
      <c r="T22" s="216"/>
      <c r="U22" s="216"/>
      <c r="V22" s="217"/>
      <c r="W22" s="45" t="s">
        <v>18</v>
      </c>
      <c r="X22" s="146"/>
      <c r="Y22" s="147" t="s">
        <v>45</v>
      </c>
      <c r="Z22" s="148"/>
      <c r="AA22" s="149">
        <f t="shared" si="6"/>
        <v>0</v>
      </c>
      <c r="AB22" s="150"/>
      <c r="AC22" s="151" t="s">
        <v>45</v>
      </c>
      <c r="AD22" s="152"/>
      <c r="AE22" s="153">
        <f t="shared" si="7"/>
        <v>0</v>
      </c>
      <c r="AF22" s="154"/>
      <c r="AG22" s="155" t="s">
        <v>45</v>
      </c>
      <c r="AH22" s="156"/>
      <c r="AI22" s="157">
        <f t="shared" si="8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2"/>
        <v>0</v>
      </c>
      <c r="F23" s="31"/>
      <c r="G23" s="31"/>
      <c r="H23" s="32">
        <f t="shared" si="15"/>
        <v>0</v>
      </c>
      <c r="I23" s="33"/>
      <c r="J23" s="34">
        <f t="shared" si="14"/>
        <v>-90</v>
      </c>
      <c r="K23" s="35"/>
      <c r="L23" s="36"/>
      <c r="M23" s="37"/>
      <c r="N23" s="91"/>
      <c r="O23" s="107"/>
      <c r="P23" s="36"/>
      <c r="Q23" s="38"/>
      <c r="R23" s="215"/>
      <c r="S23" s="216"/>
      <c r="T23" s="216"/>
      <c r="U23" s="216"/>
      <c r="V23" s="217"/>
      <c r="W23" s="45" t="s">
        <v>18</v>
      </c>
      <c r="X23" s="146"/>
      <c r="Y23" s="147" t="s">
        <v>45</v>
      </c>
      <c r="Z23" s="148"/>
      <c r="AA23" s="149">
        <f t="shared" si="6"/>
        <v>0</v>
      </c>
      <c r="AB23" s="150"/>
      <c r="AC23" s="151" t="s">
        <v>45</v>
      </c>
      <c r="AD23" s="152"/>
      <c r="AE23" s="153">
        <f t="shared" si="7"/>
        <v>0</v>
      </c>
      <c r="AF23" s="154"/>
      <c r="AG23" s="155" t="s">
        <v>45</v>
      </c>
      <c r="AH23" s="156"/>
      <c r="AI23" s="157">
        <f t="shared" si="8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2"/>
        <v>0</v>
      </c>
      <c r="F24" s="31"/>
      <c r="G24" s="31"/>
      <c r="H24" s="32">
        <f t="shared" si="15"/>
        <v>0</v>
      </c>
      <c r="I24" s="33"/>
      <c r="J24" s="34">
        <f t="shared" si="14"/>
        <v>-90</v>
      </c>
      <c r="K24" s="35"/>
      <c r="L24" s="36"/>
      <c r="M24" s="37"/>
      <c r="N24" s="91"/>
      <c r="O24" s="107"/>
      <c r="P24" s="36"/>
      <c r="Q24" s="38"/>
      <c r="R24" s="215"/>
      <c r="S24" s="216"/>
      <c r="T24" s="216"/>
      <c r="U24" s="216"/>
      <c r="V24" s="217"/>
      <c r="W24" s="45" t="s">
        <v>18</v>
      </c>
      <c r="X24" s="146"/>
      <c r="Y24" s="147" t="s">
        <v>45</v>
      </c>
      <c r="Z24" s="148"/>
      <c r="AA24" s="149">
        <f t="shared" si="6"/>
        <v>0</v>
      </c>
      <c r="AB24" s="150"/>
      <c r="AC24" s="151" t="s">
        <v>45</v>
      </c>
      <c r="AD24" s="152"/>
      <c r="AE24" s="153">
        <f t="shared" si="7"/>
        <v>0</v>
      </c>
      <c r="AF24" s="154"/>
      <c r="AG24" s="155" t="s">
        <v>45</v>
      </c>
      <c r="AH24" s="156"/>
      <c r="AI24" s="157">
        <f t="shared" si="8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2"/>
        <v>0</v>
      </c>
      <c r="F25" s="31"/>
      <c r="G25" s="31"/>
      <c r="H25" s="32">
        <f>E25-G25-F25</f>
        <v>0</v>
      </c>
      <c r="I25" s="33"/>
      <c r="J25" s="34">
        <f t="shared" si="14"/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si="6"/>
        <v>0</v>
      </c>
      <c r="AB25" s="150"/>
      <c r="AC25" s="151" t="s">
        <v>45</v>
      </c>
      <c r="AD25" s="152"/>
      <c r="AE25" s="153">
        <f t="shared" si="7"/>
        <v>0</v>
      </c>
      <c r="AF25" s="154"/>
      <c r="AG25" s="155" t="s">
        <v>45</v>
      </c>
      <c r="AH25" s="156"/>
      <c r="AI25" s="157">
        <f t="shared" si="8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2"/>
        <v>0</v>
      </c>
      <c r="F26" s="31"/>
      <c r="G26" s="31"/>
      <c r="H26" s="32">
        <f t="shared" ref="H26:H34" si="16">E26-G26-F26</f>
        <v>0</v>
      </c>
      <c r="I26" s="33"/>
      <c r="J26" s="34">
        <f t="shared" si="14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6"/>
        <v>0</v>
      </c>
      <c r="AB26" s="150"/>
      <c r="AC26" s="151" t="s">
        <v>45</v>
      </c>
      <c r="AD26" s="152"/>
      <c r="AE26" s="153">
        <f t="shared" si="7"/>
        <v>0</v>
      </c>
      <c r="AF26" s="154"/>
      <c r="AG26" s="155" t="s">
        <v>45</v>
      </c>
      <c r="AH26" s="156"/>
      <c r="AI26" s="157">
        <f t="shared" si="8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2"/>
        <v>0</v>
      </c>
      <c r="F27" s="31"/>
      <c r="G27" s="31"/>
      <c r="H27" s="32">
        <f t="shared" si="16"/>
        <v>0</v>
      </c>
      <c r="I27" s="33"/>
      <c r="J27" s="34">
        <f t="shared" si="14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6"/>
        <v>0</v>
      </c>
      <c r="AB27" s="150"/>
      <c r="AC27" s="151" t="s">
        <v>45</v>
      </c>
      <c r="AD27" s="152"/>
      <c r="AE27" s="153">
        <f t="shared" si="7"/>
        <v>0</v>
      </c>
      <c r="AF27" s="154"/>
      <c r="AG27" s="155" t="s">
        <v>45</v>
      </c>
      <c r="AH27" s="156"/>
      <c r="AI27" s="157">
        <f t="shared" si="8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2"/>
        <v>0</v>
      </c>
      <c r="F28" s="31"/>
      <c r="G28" s="31"/>
      <c r="H28" s="32">
        <f t="shared" si="16"/>
        <v>0</v>
      </c>
      <c r="I28" s="33"/>
      <c r="J28" s="34">
        <f t="shared" si="14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6"/>
        <v>0</v>
      </c>
      <c r="AB28" s="150"/>
      <c r="AC28" s="151" t="s">
        <v>45</v>
      </c>
      <c r="AD28" s="152"/>
      <c r="AE28" s="153">
        <f t="shared" si="7"/>
        <v>0</v>
      </c>
      <c r="AF28" s="154"/>
      <c r="AG28" s="155" t="s">
        <v>45</v>
      </c>
      <c r="AH28" s="156"/>
      <c r="AI28" s="157">
        <f t="shared" si="8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2"/>
        <v>0</v>
      </c>
      <c r="F29" s="31"/>
      <c r="G29" s="31"/>
      <c r="H29" s="32">
        <f t="shared" si="16"/>
        <v>0</v>
      </c>
      <c r="I29" s="33"/>
      <c r="J29" s="34">
        <f t="shared" si="14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6"/>
        <v>0</v>
      </c>
      <c r="AB29" s="150"/>
      <c r="AC29" s="151" t="s">
        <v>45</v>
      </c>
      <c r="AD29" s="152"/>
      <c r="AE29" s="153">
        <f t="shared" si="7"/>
        <v>0</v>
      </c>
      <c r="AF29" s="154"/>
      <c r="AG29" s="155" t="s">
        <v>45</v>
      </c>
      <c r="AH29" s="156"/>
      <c r="AI29" s="157">
        <f t="shared" si="8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2"/>
        <v>0</v>
      </c>
      <c r="F30" s="31"/>
      <c r="G30" s="31"/>
      <c r="H30" s="32">
        <f t="shared" si="16"/>
        <v>0</v>
      </c>
      <c r="I30" s="33"/>
      <c r="J30" s="34">
        <f t="shared" si="14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6"/>
        <v>0</v>
      </c>
      <c r="AB30" s="150"/>
      <c r="AC30" s="151" t="s">
        <v>45</v>
      </c>
      <c r="AD30" s="152"/>
      <c r="AE30" s="153">
        <f t="shared" si="7"/>
        <v>0</v>
      </c>
      <c r="AF30" s="154"/>
      <c r="AG30" s="155" t="s">
        <v>45</v>
      </c>
      <c r="AH30" s="156"/>
      <c r="AI30" s="157">
        <f t="shared" si="8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2"/>
        <v>0</v>
      </c>
      <c r="F31" s="31"/>
      <c r="G31" s="31"/>
      <c r="H31" s="32">
        <f t="shared" si="16"/>
        <v>0</v>
      </c>
      <c r="I31" s="33"/>
      <c r="J31" s="34">
        <f t="shared" si="14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6"/>
        <v>0</v>
      </c>
      <c r="AB31" s="150"/>
      <c r="AC31" s="151" t="s">
        <v>45</v>
      </c>
      <c r="AD31" s="152"/>
      <c r="AE31" s="153">
        <f t="shared" si="7"/>
        <v>0</v>
      </c>
      <c r="AF31" s="154"/>
      <c r="AG31" s="155" t="s">
        <v>45</v>
      </c>
      <c r="AH31" s="156"/>
      <c r="AI31" s="157">
        <f t="shared" si="8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2"/>
        <v>0</v>
      </c>
      <c r="F32" s="31"/>
      <c r="G32" s="31"/>
      <c r="H32" s="32">
        <f t="shared" si="16"/>
        <v>0</v>
      </c>
      <c r="I32" s="33"/>
      <c r="J32" s="34">
        <f t="shared" si="14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6"/>
        <v>0</v>
      </c>
      <c r="AB32" s="150"/>
      <c r="AC32" s="151" t="s">
        <v>45</v>
      </c>
      <c r="AD32" s="152"/>
      <c r="AE32" s="153">
        <f t="shared" si="7"/>
        <v>0</v>
      </c>
      <c r="AF32" s="154"/>
      <c r="AG32" s="155" t="s">
        <v>45</v>
      </c>
      <c r="AH32" s="156"/>
      <c r="AI32" s="157">
        <f t="shared" si="8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2"/>
        <v>0</v>
      </c>
      <c r="F33" s="31"/>
      <c r="G33" s="31"/>
      <c r="H33" s="32">
        <f t="shared" si="16"/>
        <v>0</v>
      </c>
      <c r="I33" s="33"/>
      <c r="J33" s="34">
        <f t="shared" si="14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6"/>
        <v>0</v>
      </c>
      <c r="AB33" s="150"/>
      <c r="AC33" s="151" t="s">
        <v>45</v>
      </c>
      <c r="AD33" s="152"/>
      <c r="AE33" s="153">
        <f t="shared" si="7"/>
        <v>0</v>
      </c>
      <c r="AF33" s="154"/>
      <c r="AG33" s="155" t="s">
        <v>45</v>
      </c>
      <c r="AH33" s="156"/>
      <c r="AI33" s="157">
        <f t="shared" si="8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2"/>
        <v>0</v>
      </c>
      <c r="F34" s="31"/>
      <c r="G34" s="31"/>
      <c r="H34" s="32">
        <f t="shared" si="16"/>
        <v>0</v>
      </c>
      <c r="I34" s="33"/>
      <c r="J34" s="34">
        <f t="shared" si="14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6"/>
        <v>0</v>
      </c>
      <c r="AB34" s="150"/>
      <c r="AC34" s="151" t="s">
        <v>45</v>
      </c>
      <c r="AD34" s="152"/>
      <c r="AE34" s="153">
        <f t="shared" si="7"/>
        <v>0</v>
      </c>
      <c r="AF34" s="154"/>
      <c r="AG34" s="155" t="s">
        <v>45</v>
      </c>
      <c r="AH34" s="156"/>
      <c r="AI34" s="157">
        <f t="shared" si="8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2"/>
        <v>0</v>
      </c>
      <c r="F35" s="31"/>
      <c r="G35" s="31"/>
      <c r="H35" s="32">
        <f>E35-G35-F35</f>
        <v>0</v>
      </c>
      <c r="I35" s="33"/>
      <c r="J35" s="34">
        <f t="shared" si="14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6"/>
        <v>0</v>
      </c>
      <c r="AB35" s="150"/>
      <c r="AC35" s="151" t="s">
        <v>45</v>
      </c>
      <c r="AD35" s="152"/>
      <c r="AE35" s="153">
        <f t="shared" si="7"/>
        <v>0</v>
      </c>
      <c r="AF35" s="154"/>
      <c r="AG35" s="155" t="s">
        <v>45</v>
      </c>
      <c r="AH35" s="156"/>
      <c r="AI35" s="157">
        <f t="shared" si="8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2"/>
        <v>0</v>
      </c>
      <c r="F36" s="31"/>
      <c r="G36" s="31"/>
      <c r="H36" s="32">
        <f t="shared" ref="H36:H42" si="17">E36-G36-F36</f>
        <v>0</v>
      </c>
      <c r="I36" s="33"/>
      <c r="J36" s="34">
        <f t="shared" si="14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6"/>
        <v>0</v>
      </c>
      <c r="AB36" s="150"/>
      <c r="AC36" s="151" t="s">
        <v>45</v>
      </c>
      <c r="AD36" s="152"/>
      <c r="AE36" s="153">
        <f t="shared" si="7"/>
        <v>0</v>
      </c>
      <c r="AF36" s="154"/>
      <c r="AG36" s="155" t="s">
        <v>45</v>
      </c>
      <c r="AH36" s="156"/>
      <c r="AI36" s="157">
        <f t="shared" si="8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2"/>
        <v>0</v>
      </c>
      <c r="F37" s="31"/>
      <c r="G37" s="31"/>
      <c r="H37" s="32">
        <f t="shared" si="17"/>
        <v>0</v>
      </c>
      <c r="I37" s="33"/>
      <c r="J37" s="34">
        <f t="shared" si="14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7"/>
        <v>0</v>
      </c>
      <c r="AF37" s="154"/>
      <c r="AG37" s="155" t="s">
        <v>45</v>
      </c>
      <c r="AH37" s="156"/>
      <c r="AI37" s="157">
        <f t="shared" si="8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2"/>
        <v>0</v>
      </c>
      <c r="F38" s="31"/>
      <c r="G38" s="31"/>
      <c r="H38" s="32">
        <f t="shared" si="17"/>
        <v>0</v>
      </c>
      <c r="I38" s="33"/>
      <c r="J38" s="34">
        <f t="shared" si="14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7"/>
        <v>0</v>
      </c>
      <c r="AF38" s="154"/>
      <c r="AG38" s="155" t="s">
        <v>45</v>
      </c>
      <c r="AH38" s="156"/>
      <c r="AI38" s="157">
        <f t="shared" si="8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2"/>
        <v>0</v>
      </c>
      <c r="F39" s="31"/>
      <c r="G39" s="31"/>
      <c r="H39" s="32">
        <f t="shared" si="17"/>
        <v>0</v>
      </c>
      <c r="I39" s="33"/>
      <c r="J39" s="34">
        <f t="shared" si="14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7"/>
        <v>0</v>
      </c>
      <c r="AF39" s="154"/>
      <c r="AG39" s="155" t="s">
        <v>45</v>
      </c>
      <c r="AH39" s="156"/>
      <c r="AI39" s="157">
        <f t="shared" si="8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2"/>
        <v>0</v>
      </c>
      <c r="F40" s="31"/>
      <c r="G40" s="31"/>
      <c r="H40" s="32">
        <f t="shared" si="17"/>
        <v>0</v>
      </c>
      <c r="I40" s="33"/>
      <c r="J40" s="34">
        <f t="shared" si="14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7"/>
        <v>0</v>
      </c>
      <c r="AF40" s="154"/>
      <c r="AG40" s="155" t="s">
        <v>45</v>
      </c>
      <c r="AH40" s="156"/>
      <c r="AI40" s="157">
        <f t="shared" si="8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2"/>
        <v>0</v>
      </c>
      <c r="F41" s="31"/>
      <c r="G41" s="31"/>
      <c r="H41" s="32">
        <f t="shared" si="17"/>
        <v>0</v>
      </c>
      <c r="I41" s="33"/>
      <c r="J41" s="34">
        <f t="shared" si="14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7"/>
        <v>0</v>
      </c>
      <c r="AF41" s="154"/>
      <c r="AG41" s="155" t="s">
        <v>45</v>
      </c>
      <c r="AH41" s="156"/>
      <c r="AI41" s="157">
        <f t="shared" si="8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2"/>
        <v>0</v>
      </c>
      <c r="F42" s="31"/>
      <c r="G42" s="31"/>
      <c r="H42" s="32">
        <f t="shared" si="17"/>
        <v>0</v>
      </c>
      <c r="I42" s="33"/>
      <c r="J42" s="34">
        <f t="shared" si="14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7"/>
        <v>0</v>
      </c>
      <c r="AF42" s="154"/>
      <c r="AG42" s="155" t="s">
        <v>45</v>
      </c>
      <c r="AH42" s="156"/>
      <c r="AI42" s="157">
        <f t="shared" si="8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2"/>
        <v>0</v>
      </c>
      <c r="F43" s="31"/>
      <c r="G43" s="31"/>
      <c r="H43" s="32">
        <f>E43-G43-F43</f>
        <v>0</v>
      </c>
      <c r="I43" s="33"/>
      <c r="J43" s="34">
        <f t="shared" si="14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7"/>
        <v>0</v>
      </c>
      <c r="AF43" s="154"/>
      <c r="AG43" s="155" t="s">
        <v>45</v>
      </c>
      <c r="AH43" s="156"/>
      <c r="AI43" s="157">
        <f t="shared" si="8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2"/>
        <v>0</v>
      </c>
      <c r="F44" s="31"/>
      <c r="G44" s="31"/>
      <c r="H44" s="32">
        <f t="shared" ref="H44:H49" si="19">E44-G44-F44</f>
        <v>0</v>
      </c>
      <c r="I44" s="33"/>
      <c r="J44" s="34">
        <f t="shared" si="14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7"/>
        <v>0</v>
      </c>
      <c r="AF44" s="154"/>
      <c r="AG44" s="155" t="s">
        <v>45</v>
      </c>
      <c r="AH44" s="156"/>
      <c r="AI44" s="157">
        <f t="shared" si="8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2"/>
        <v>0</v>
      </c>
      <c r="F45" s="31"/>
      <c r="G45" s="31"/>
      <c r="H45" s="32">
        <f t="shared" si="19"/>
        <v>0</v>
      </c>
      <c r="I45" s="33"/>
      <c r="J45" s="34">
        <f t="shared" si="14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7"/>
        <v>0</v>
      </c>
      <c r="AF45" s="154"/>
      <c r="AG45" s="155" t="s">
        <v>45</v>
      </c>
      <c r="AH45" s="156"/>
      <c r="AI45" s="157">
        <f t="shared" si="8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2"/>
        <v>0</v>
      </c>
      <c r="F46" s="31"/>
      <c r="G46" s="31"/>
      <c r="H46" s="32">
        <f t="shared" si="19"/>
        <v>0</v>
      </c>
      <c r="I46" s="33"/>
      <c r="J46" s="34">
        <f t="shared" si="14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7"/>
        <v>0</v>
      </c>
      <c r="AF46" s="154"/>
      <c r="AG46" s="155" t="s">
        <v>45</v>
      </c>
      <c r="AH46" s="156"/>
      <c r="AI46" s="157">
        <f t="shared" si="8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2"/>
        <v>0</v>
      </c>
      <c r="F47" s="31"/>
      <c r="G47" s="31"/>
      <c r="H47" s="32">
        <f t="shared" si="19"/>
        <v>0</v>
      </c>
      <c r="I47" s="33"/>
      <c r="J47" s="34">
        <f t="shared" si="14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7"/>
        <v>0</v>
      </c>
      <c r="AF47" s="154"/>
      <c r="AG47" s="155" t="s">
        <v>45</v>
      </c>
      <c r="AH47" s="156"/>
      <c r="AI47" s="157">
        <f t="shared" si="8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2"/>
        <v>0</v>
      </c>
      <c r="F48" s="31"/>
      <c r="G48" s="31"/>
      <c r="H48" s="32">
        <f t="shared" si="19"/>
        <v>0</v>
      </c>
      <c r="I48" s="33"/>
      <c r="J48" s="34">
        <f t="shared" si="14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7"/>
        <v>0</v>
      </c>
      <c r="AF48" s="154"/>
      <c r="AG48" s="155" t="s">
        <v>45</v>
      </c>
      <c r="AH48" s="156"/>
      <c r="AI48" s="157">
        <f t="shared" si="8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2"/>
        <v>0</v>
      </c>
      <c r="F49" s="31"/>
      <c r="G49" s="31"/>
      <c r="H49" s="32">
        <f t="shared" si="19"/>
        <v>0</v>
      </c>
      <c r="I49" s="33"/>
      <c r="J49" s="34">
        <f t="shared" si="14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7"/>
        <v>0</v>
      </c>
      <c r="AF49" s="154"/>
      <c r="AG49" s="155" t="s">
        <v>45</v>
      </c>
      <c r="AH49" s="156"/>
      <c r="AI49" s="157">
        <f t="shared" si="8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2"/>
        <v>0</v>
      </c>
      <c r="F50" s="31"/>
      <c r="G50" s="31"/>
      <c r="H50" s="32">
        <f>E50-G50-F50</f>
        <v>0</v>
      </c>
      <c r="I50" s="33"/>
      <c r="J50" s="34">
        <f t="shared" si="14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7"/>
        <v>0</v>
      </c>
      <c r="AF50" s="154"/>
      <c r="AG50" s="155" t="s">
        <v>45</v>
      </c>
      <c r="AH50" s="156"/>
      <c r="AI50" s="157">
        <f t="shared" si="8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2"/>
        <v>0</v>
      </c>
      <c r="F51" s="31"/>
      <c r="G51" s="31"/>
      <c r="H51" s="32">
        <f t="shared" ref="H51:H57" si="20">E51-G51-F51</f>
        <v>0</v>
      </c>
      <c r="I51" s="33"/>
      <c r="J51" s="34">
        <f t="shared" si="14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7"/>
        <v>0</v>
      </c>
      <c r="AF51" s="154"/>
      <c r="AG51" s="155" t="s">
        <v>45</v>
      </c>
      <c r="AH51" s="156"/>
      <c r="AI51" s="157">
        <f t="shared" si="8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2"/>
        <v>0</v>
      </c>
      <c r="F52" s="31"/>
      <c r="G52" s="31"/>
      <c r="H52" s="32">
        <f t="shared" si="20"/>
        <v>0</v>
      </c>
      <c r="I52" s="33"/>
      <c r="J52" s="34">
        <f t="shared" si="14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7"/>
        <v>0</v>
      </c>
      <c r="AF52" s="154"/>
      <c r="AG52" s="155" t="s">
        <v>45</v>
      </c>
      <c r="AH52" s="156"/>
      <c r="AI52" s="157">
        <f t="shared" si="8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2"/>
        <v>0</v>
      </c>
      <c r="F53" s="31"/>
      <c r="G53" s="31"/>
      <c r="H53" s="32">
        <f t="shared" si="20"/>
        <v>0</v>
      </c>
      <c r="I53" s="33"/>
      <c r="J53" s="34">
        <f t="shared" si="14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7"/>
        <v>0</v>
      </c>
      <c r="AF53" s="154"/>
      <c r="AG53" s="155" t="s">
        <v>45</v>
      </c>
      <c r="AH53" s="156"/>
      <c r="AI53" s="157">
        <f t="shared" si="8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2"/>
        <v>0</v>
      </c>
      <c r="F54" s="31"/>
      <c r="G54" s="31"/>
      <c r="H54" s="32">
        <f t="shared" si="20"/>
        <v>0</v>
      </c>
      <c r="I54" s="33"/>
      <c r="J54" s="34">
        <f t="shared" si="14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7"/>
        <v>0</v>
      </c>
      <c r="AF54" s="154"/>
      <c r="AG54" s="155" t="s">
        <v>45</v>
      </c>
      <c r="AH54" s="156"/>
      <c r="AI54" s="157">
        <f t="shared" si="8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2"/>
        <v>0</v>
      </c>
      <c r="F55" s="31"/>
      <c r="G55" s="31"/>
      <c r="H55" s="32">
        <f t="shared" si="20"/>
        <v>0</v>
      </c>
      <c r="I55" s="33"/>
      <c r="J55" s="34">
        <f t="shared" si="14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7"/>
        <v>0</v>
      </c>
      <c r="AF55" s="154"/>
      <c r="AG55" s="155" t="s">
        <v>45</v>
      </c>
      <c r="AH55" s="156"/>
      <c r="AI55" s="157">
        <f t="shared" si="8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2"/>
        <v>0</v>
      </c>
      <c r="F56" s="31"/>
      <c r="G56" s="31"/>
      <c r="H56" s="32">
        <f t="shared" si="20"/>
        <v>0</v>
      </c>
      <c r="I56" s="33"/>
      <c r="J56" s="34">
        <f t="shared" si="14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7"/>
        <v>0</v>
      </c>
      <c r="AF56" s="154"/>
      <c r="AG56" s="155" t="s">
        <v>45</v>
      </c>
      <c r="AH56" s="156"/>
      <c r="AI56" s="157">
        <f t="shared" si="8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2"/>
        <v>0</v>
      </c>
      <c r="F57" s="31"/>
      <c r="G57" s="31"/>
      <c r="H57" s="32">
        <f t="shared" si="20"/>
        <v>0</v>
      </c>
      <c r="I57" s="33"/>
      <c r="J57" s="34">
        <f t="shared" si="14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4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139</v>
      </c>
      <c r="F60" s="67">
        <f>SUM(F2:F59)</f>
        <v>0</v>
      </c>
      <c r="G60" s="67">
        <f>SUM(G2:G59)</f>
        <v>15</v>
      </c>
      <c r="H60" s="68">
        <f>E60-F60-G60</f>
        <v>124</v>
      </c>
      <c r="I60" s="69">
        <f>SUM(I2:I59)</f>
        <v>172</v>
      </c>
      <c r="J60" s="70" t="e">
        <f t="shared" ref="J60:Q60" si="21">SUM(J2:J59)</f>
        <v>#VALUE!</v>
      </c>
      <c r="K60" s="71">
        <f>SUM(K2:K59)</f>
        <v>67</v>
      </c>
      <c r="L60" s="72">
        <f>SUM(L2:L59)</f>
        <v>54</v>
      </c>
      <c r="M60" s="73">
        <f t="shared" si="21"/>
        <v>10</v>
      </c>
      <c r="N60" s="94">
        <f t="shared" si="21"/>
        <v>24</v>
      </c>
      <c r="O60" s="105">
        <f>SUM(O2:O59)</f>
        <v>17</v>
      </c>
      <c r="P60" s="99">
        <f t="shared" si="21"/>
        <v>0</v>
      </c>
      <c r="Q60" s="73">
        <f t="shared" si="21"/>
        <v>0</v>
      </c>
      <c r="R60" s="74">
        <f>SUM(L60:Q60)</f>
        <v>105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187</v>
      </c>
      <c r="J62" s="63"/>
      <c r="K62" s="86"/>
      <c r="M62" s="75">
        <f>L60+M60</f>
        <v>64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rgb="FFFFC000"/>
  </sheetPr>
  <dimension ref="A1:AI63"/>
  <sheetViews>
    <sheetView zoomScale="80" zoomScaleNormal="80" workbookViewId="0">
      <pane ySplit="2" topLeftCell="A4" activePane="bottomLeft" state="frozen"/>
      <selection sqref="A1:W1"/>
      <selection pane="bottomLeft" activeCell="K4" sqref="K4:Q25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45339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183">
        <v>0.36458333333333331</v>
      </c>
      <c r="B3" s="184" t="s">
        <v>138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 t="shared" ref="J3:J25" si="0">IF(ISBLANK(I3),-90,(-((I3)-SUM(L3:Q3,K3))))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254"/>
      <c r="S3" s="255"/>
      <c r="T3" s="255"/>
      <c r="U3" s="255"/>
      <c r="V3" s="255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>
        <v>0.41666666666666669</v>
      </c>
      <c r="B4" s="185" t="s">
        <v>139</v>
      </c>
      <c r="C4" s="28">
        <v>4566</v>
      </c>
      <c r="D4" s="29">
        <v>4582</v>
      </c>
      <c r="E4" s="30">
        <f t="shared" ref="E4:E23" si="1">IF(ISBLANK(D4),0,(D4-C4+1))</f>
        <v>17</v>
      </c>
      <c r="F4" s="31"/>
      <c r="G4" s="31"/>
      <c r="H4" s="32">
        <f t="shared" ref="H4:H23" si="2">E4-G4-F4</f>
        <v>17</v>
      </c>
      <c r="I4" s="186">
        <f>'[1]02.17 (v3)'!P6</f>
        <v>15</v>
      </c>
      <c r="J4" s="34">
        <f t="shared" si="0"/>
        <v>2</v>
      </c>
      <c r="K4" s="187">
        <v>7</v>
      </c>
      <c r="L4" s="36">
        <v>0</v>
      </c>
      <c r="M4" s="37">
        <v>3</v>
      </c>
      <c r="N4" s="91">
        <v>5</v>
      </c>
      <c r="O4" s="107">
        <v>2</v>
      </c>
      <c r="P4" s="188">
        <v>0</v>
      </c>
      <c r="Q4" s="189">
        <v>0</v>
      </c>
      <c r="R4" s="252" t="s">
        <v>94</v>
      </c>
      <c r="S4" s="253"/>
      <c r="T4" s="253"/>
      <c r="U4" s="253"/>
      <c r="V4" s="253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190">
        <v>0.41666666666666669</v>
      </c>
      <c r="B5" s="191" t="s">
        <v>140</v>
      </c>
      <c r="C5" s="192" t="s">
        <v>18</v>
      </c>
      <c r="D5" s="193" t="s">
        <v>18</v>
      </c>
      <c r="E5" s="30" t="s">
        <v>18</v>
      </c>
      <c r="F5" s="194" t="s">
        <v>18</v>
      </c>
      <c r="G5" s="194" t="s">
        <v>18</v>
      </c>
      <c r="H5" s="32" t="s">
        <v>18</v>
      </c>
      <c r="I5" s="195" t="s">
        <v>18</v>
      </c>
      <c r="J5" s="34" t="e">
        <f t="shared" si="0"/>
        <v>#VALUE!</v>
      </c>
      <c r="K5" s="196" t="s">
        <v>18</v>
      </c>
      <c r="L5" s="197" t="s">
        <v>18</v>
      </c>
      <c r="M5" s="194" t="s">
        <v>18</v>
      </c>
      <c r="N5" s="198" t="s">
        <v>18</v>
      </c>
      <c r="O5" s="199" t="s">
        <v>18</v>
      </c>
      <c r="P5" s="197" t="s">
        <v>18</v>
      </c>
      <c r="Q5" s="200" t="s">
        <v>18</v>
      </c>
      <c r="R5" s="256" t="s">
        <v>95</v>
      </c>
      <c r="S5" s="257"/>
      <c r="T5" s="257"/>
      <c r="U5" s="257"/>
      <c r="V5" s="257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>
        <v>0.4375</v>
      </c>
      <c r="B6" s="185" t="s">
        <v>141</v>
      </c>
      <c r="C6" s="28">
        <v>4583</v>
      </c>
      <c r="D6" s="29">
        <v>4603</v>
      </c>
      <c r="E6" s="30">
        <f t="shared" si="1"/>
        <v>21</v>
      </c>
      <c r="F6" s="31"/>
      <c r="G6" s="31"/>
      <c r="H6" s="32">
        <f t="shared" si="2"/>
        <v>21</v>
      </c>
      <c r="I6" s="186">
        <f>'[1]02.17 (v3)'!P8</f>
        <v>21</v>
      </c>
      <c r="J6" s="34">
        <f t="shared" si="0"/>
        <v>0</v>
      </c>
      <c r="K6" s="187">
        <v>10</v>
      </c>
      <c r="L6" s="36">
        <v>0</v>
      </c>
      <c r="M6" s="37">
        <v>2</v>
      </c>
      <c r="N6" s="91">
        <v>5</v>
      </c>
      <c r="O6" s="107">
        <v>4</v>
      </c>
      <c r="P6" s="188">
        <v>0</v>
      </c>
      <c r="Q6" s="189">
        <v>0</v>
      </c>
      <c r="R6" s="252">
        <v>0</v>
      </c>
      <c r="S6" s="253"/>
      <c r="T6" s="253"/>
      <c r="U6" s="253"/>
      <c r="V6" s="253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>
        <v>0.45833333333333331</v>
      </c>
      <c r="B7" s="185" t="s">
        <v>142</v>
      </c>
      <c r="C7" s="28">
        <v>4604</v>
      </c>
      <c r="D7" s="29">
        <v>4617</v>
      </c>
      <c r="E7" s="30">
        <f t="shared" si="1"/>
        <v>14</v>
      </c>
      <c r="F7" s="31"/>
      <c r="G7" s="31"/>
      <c r="H7" s="32">
        <f t="shared" si="2"/>
        <v>14</v>
      </c>
      <c r="I7" s="186">
        <f>'[1]02.17 (v3)'!P9</f>
        <v>13</v>
      </c>
      <c r="J7" s="34">
        <f t="shared" si="0"/>
        <v>0</v>
      </c>
      <c r="K7" s="187">
        <v>6</v>
      </c>
      <c r="L7" s="36">
        <v>0</v>
      </c>
      <c r="M7" s="37">
        <v>4</v>
      </c>
      <c r="N7" s="91">
        <v>3</v>
      </c>
      <c r="O7" s="107">
        <v>0</v>
      </c>
      <c r="P7" s="188">
        <v>0</v>
      </c>
      <c r="Q7" s="189">
        <v>0</v>
      </c>
      <c r="R7" s="252" t="s">
        <v>96</v>
      </c>
      <c r="S7" s="253"/>
      <c r="T7" s="253"/>
      <c r="U7" s="253"/>
      <c r="V7" s="253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183">
        <v>0.45833333333333331</v>
      </c>
      <c r="B8" s="184" t="s">
        <v>138</v>
      </c>
      <c r="C8" s="42" t="s">
        <v>143</v>
      </c>
      <c r="D8" s="43" t="s">
        <v>143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0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54" t="s">
        <v>97</v>
      </c>
      <c r="S8" s="255"/>
      <c r="T8" s="255"/>
      <c r="U8" s="255"/>
      <c r="V8" s="255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>
        <v>0.47916666666666669</v>
      </c>
      <c r="B9" s="185" t="s">
        <v>120</v>
      </c>
      <c r="C9" s="28">
        <v>4619</v>
      </c>
      <c r="D9" s="29">
        <v>4630</v>
      </c>
      <c r="E9" s="30">
        <f t="shared" si="1"/>
        <v>12</v>
      </c>
      <c r="F9" s="31"/>
      <c r="G9" s="31"/>
      <c r="H9" s="32">
        <f t="shared" si="2"/>
        <v>12</v>
      </c>
      <c r="I9" s="186">
        <f>'[1]02.17 (v3)'!P11</f>
        <v>12</v>
      </c>
      <c r="J9" s="34">
        <f t="shared" si="0"/>
        <v>0</v>
      </c>
      <c r="K9" s="187">
        <v>5</v>
      </c>
      <c r="L9" s="36">
        <v>0</v>
      </c>
      <c r="M9" s="37">
        <v>2</v>
      </c>
      <c r="N9" s="91">
        <v>4</v>
      </c>
      <c r="O9" s="107">
        <v>1</v>
      </c>
      <c r="P9" s="188">
        <v>0</v>
      </c>
      <c r="Q9" s="189">
        <v>0</v>
      </c>
      <c r="R9" s="252">
        <v>0</v>
      </c>
      <c r="S9" s="253"/>
      <c r="T9" s="253"/>
      <c r="U9" s="253"/>
      <c r="V9" s="253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>
        <v>0.5</v>
      </c>
      <c r="B10" s="185" t="s">
        <v>144</v>
      </c>
      <c r="C10" s="28">
        <v>4631</v>
      </c>
      <c r="D10" s="29">
        <v>4639</v>
      </c>
      <c r="E10" s="30">
        <f t="shared" si="1"/>
        <v>9</v>
      </c>
      <c r="F10" s="31"/>
      <c r="G10" s="31"/>
      <c r="H10" s="32">
        <f t="shared" si="2"/>
        <v>9</v>
      </c>
      <c r="I10" s="186">
        <f>'[1]02.17 (v3)'!P12</f>
        <v>9</v>
      </c>
      <c r="J10" s="34">
        <f t="shared" si="0"/>
        <v>0</v>
      </c>
      <c r="K10" s="187">
        <v>4</v>
      </c>
      <c r="L10" s="36">
        <v>0</v>
      </c>
      <c r="M10" s="37">
        <v>1</v>
      </c>
      <c r="N10" s="91">
        <v>3</v>
      </c>
      <c r="O10" s="107">
        <v>1</v>
      </c>
      <c r="P10" s="188">
        <v>0</v>
      </c>
      <c r="Q10" s="189">
        <v>0</v>
      </c>
      <c r="R10" s="252">
        <v>0</v>
      </c>
      <c r="S10" s="253"/>
      <c r="T10" s="253"/>
      <c r="U10" s="253"/>
      <c r="V10" s="253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183">
        <v>0.5</v>
      </c>
      <c r="B11" s="184" t="s">
        <v>139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0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54" t="s">
        <v>98</v>
      </c>
      <c r="S11" s="255"/>
      <c r="T11" s="255"/>
      <c r="U11" s="255"/>
      <c r="V11" s="255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>
        <v>0.52083333333333337</v>
      </c>
      <c r="B12" s="185" t="s">
        <v>88</v>
      </c>
      <c r="C12" s="28">
        <v>4640</v>
      </c>
      <c r="D12" s="29">
        <v>4652</v>
      </c>
      <c r="E12" s="30">
        <f t="shared" si="1"/>
        <v>13</v>
      </c>
      <c r="F12" s="31"/>
      <c r="G12" s="31"/>
      <c r="H12" s="32">
        <f t="shared" si="2"/>
        <v>13</v>
      </c>
      <c r="I12" s="186">
        <f>'[1]02.17 (v3)'!P14</f>
        <v>13</v>
      </c>
      <c r="J12" s="34">
        <f t="shared" si="0"/>
        <v>10</v>
      </c>
      <c r="K12" s="187">
        <v>5</v>
      </c>
      <c r="L12" s="36">
        <v>0</v>
      </c>
      <c r="M12" s="37">
        <v>1</v>
      </c>
      <c r="N12" s="91">
        <v>7</v>
      </c>
      <c r="O12" s="107">
        <v>10</v>
      </c>
      <c r="P12" s="188">
        <v>0</v>
      </c>
      <c r="Q12" s="189">
        <v>0</v>
      </c>
      <c r="R12" s="252" t="s">
        <v>99</v>
      </c>
      <c r="S12" s="253"/>
      <c r="T12" s="253"/>
      <c r="U12" s="253"/>
      <c r="V12" s="253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183">
        <v>0.52083333333333337</v>
      </c>
      <c r="B13" s="184" t="s">
        <v>51</v>
      </c>
      <c r="C13" s="42" t="s">
        <v>18</v>
      </c>
      <c r="D13" s="43" t="s">
        <v>18</v>
      </c>
      <c r="E13" s="30" t="s">
        <v>18</v>
      </c>
      <c r="F13" s="44" t="s">
        <v>18</v>
      </c>
      <c r="G13" s="45" t="s">
        <v>18</v>
      </c>
      <c r="H13" s="32" t="s">
        <v>18</v>
      </c>
      <c r="I13" s="46" t="s">
        <v>18</v>
      </c>
      <c r="J13" s="34" t="e">
        <f t="shared" si="0"/>
        <v>#VALUE!</v>
      </c>
      <c r="K13" s="47" t="s">
        <v>18</v>
      </c>
      <c r="L13" s="48" t="s">
        <v>18</v>
      </c>
      <c r="M13" s="49" t="s">
        <v>18</v>
      </c>
      <c r="N13" s="92" t="s">
        <v>18</v>
      </c>
      <c r="O13" s="103" t="s">
        <v>18</v>
      </c>
      <c r="P13" s="48" t="s">
        <v>18</v>
      </c>
      <c r="Q13" s="50" t="s">
        <v>18</v>
      </c>
      <c r="R13" s="254" t="s">
        <v>100</v>
      </c>
      <c r="S13" s="255"/>
      <c r="T13" s="255"/>
      <c r="U13" s="255"/>
      <c r="V13" s="255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>
        <v>4.1666666666666664E-2</v>
      </c>
      <c r="B14" s="185" t="s">
        <v>145</v>
      </c>
      <c r="C14" s="28">
        <v>4653</v>
      </c>
      <c r="D14" s="29">
        <v>4682</v>
      </c>
      <c r="E14" s="30">
        <f t="shared" si="1"/>
        <v>30</v>
      </c>
      <c r="F14" s="31"/>
      <c r="G14" s="31"/>
      <c r="H14" s="32">
        <f t="shared" si="2"/>
        <v>30</v>
      </c>
      <c r="I14" s="186">
        <f>'[1]02.17 (v3)'!P16</f>
        <v>27</v>
      </c>
      <c r="J14" s="34">
        <f t="shared" si="0"/>
        <v>4</v>
      </c>
      <c r="K14" s="187">
        <v>16</v>
      </c>
      <c r="L14" s="36">
        <v>0</v>
      </c>
      <c r="M14" s="37">
        <v>0</v>
      </c>
      <c r="N14" s="91">
        <v>11</v>
      </c>
      <c r="O14" s="107">
        <v>4</v>
      </c>
      <c r="P14" s="188">
        <v>0</v>
      </c>
      <c r="Q14" s="189">
        <v>0</v>
      </c>
      <c r="R14" s="252" t="s">
        <v>101</v>
      </c>
      <c r="S14" s="253"/>
      <c r="T14" s="253"/>
      <c r="U14" s="253"/>
      <c r="V14" s="253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>
        <v>8.3333333333333329E-2</v>
      </c>
      <c r="B15" s="185" t="s">
        <v>89</v>
      </c>
      <c r="C15" s="28">
        <v>4683</v>
      </c>
      <c r="D15" s="29">
        <v>4701</v>
      </c>
      <c r="E15" s="30">
        <f t="shared" si="1"/>
        <v>19</v>
      </c>
      <c r="F15" s="31"/>
      <c r="G15" s="31"/>
      <c r="H15" s="32">
        <f t="shared" si="2"/>
        <v>19</v>
      </c>
      <c r="I15" s="186">
        <f>'[1]02.17 (v3)'!P17</f>
        <v>19</v>
      </c>
      <c r="J15" s="34">
        <f t="shared" si="0"/>
        <v>2</v>
      </c>
      <c r="K15" s="187">
        <v>8</v>
      </c>
      <c r="L15" s="36">
        <v>0</v>
      </c>
      <c r="M15" s="37">
        <v>5</v>
      </c>
      <c r="N15" s="91">
        <v>3</v>
      </c>
      <c r="O15" s="107">
        <v>5</v>
      </c>
      <c r="P15" s="188">
        <v>0</v>
      </c>
      <c r="Q15" s="189">
        <v>0</v>
      </c>
      <c r="R15" s="252">
        <v>0</v>
      </c>
      <c r="S15" s="253"/>
      <c r="T15" s="253"/>
      <c r="U15" s="253"/>
      <c r="V15" s="253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183">
        <v>0.10416666666666667</v>
      </c>
      <c r="B16" s="184" t="s">
        <v>146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 t="shared" si="0"/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50" t="s">
        <v>18</v>
      </c>
      <c r="R16" s="254" t="s">
        <v>102</v>
      </c>
      <c r="S16" s="255"/>
      <c r="T16" s="255"/>
      <c r="U16" s="255"/>
      <c r="V16" s="255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>
        <v>0.10416666666666667</v>
      </c>
      <c r="B17" s="185" t="s">
        <v>122</v>
      </c>
      <c r="C17" s="28">
        <v>4702</v>
      </c>
      <c r="D17" s="29">
        <v>4711</v>
      </c>
      <c r="E17" s="30">
        <f t="shared" si="1"/>
        <v>10</v>
      </c>
      <c r="F17" s="31"/>
      <c r="G17" s="31"/>
      <c r="H17" s="32">
        <f t="shared" si="2"/>
        <v>10</v>
      </c>
      <c r="I17" s="186">
        <f>'[1]02.17 (v3)'!P19</f>
        <v>10</v>
      </c>
      <c r="J17" s="34">
        <f t="shared" si="0"/>
        <v>0</v>
      </c>
      <c r="K17" s="187">
        <v>3</v>
      </c>
      <c r="L17" s="36">
        <v>0</v>
      </c>
      <c r="M17" s="37">
        <v>0</v>
      </c>
      <c r="N17" s="91">
        <v>5</v>
      </c>
      <c r="O17" s="107">
        <v>2</v>
      </c>
      <c r="P17" s="188">
        <v>0</v>
      </c>
      <c r="Q17" s="189">
        <v>0</v>
      </c>
      <c r="R17" s="252" t="s">
        <v>103</v>
      </c>
      <c r="S17" s="253"/>
      <c r="T17" s="253"/>
      <c r="U17" s="253"/>
      <c r="V17" s="253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>
        <v>0.125</v>
      </c>
      <c r="B18" s="185" t="s">
        <v>144</v>
      </c>
      <c r="C18" s="28">
        <v>4712</v>
      </c>
      <c r="D18" s="29">
        <v>4723</v>
      </c>
      <c r="E18" s="30">
        <f t="shared" si="1"/>
        <v>12</v>
      </c>
      <c r="F18" s="31"/>
      <c r="G18" s="31"/>
      <c r="H18" s="32">
        <f t="shared" si="2"/>
        <v>12</v>
      </c>
      <c r="I18" s="186">
        <f>'[1]02.17 (v3)'!P20</f>
        <v>12</v>
      </c>
      <c r="J18" s="34">
        <f t="shared" si="0"/>
        <v>2</v>
      </c>
      <c r="K18" s="187">
        <v>7</v>
      </c>
      <c r="L18" s="36">
        <v>0</v>
      </c>
      <c r="M18" s="37">
        <v>0</v>
      </c>
      <c r="N18" s="91">
        <v>6</v>
      </c>
      <c r="O18" s="107">
        <v>1</v>
      </c>
      <c r="P18" s="188">
        <v>0</v>
      </c>
      <c r="Q18" s="189">
        <v>0</v>
      </c>
      <c r="R18" s="252" t="s">
        <v>104</v>
      </c>
      <c r="S18" s="253"/>
      <c r="T18" s="253"/>
      <c r="U18" s="253"/>
      <c r="V18" s="253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183">
        <v>0.125</v>
      </c>
      <c r="B19" s="184" t="s">
        <v>88</v>
      </c>
      <c r="C19" s="42">
        <v>4718</v>
      </c>
      <c r="D19" s="43">
        <v>4721</v>
      </c>
      <c r="E19" s="30">
        <f t="shared" si="1"/>
        <v>4</v>
      </c>
      <c r="F19" s="44"/>
      <c r="G19" s="45"/>
      <c r="H19" s="32">
        <f t="shared" si="2"/>
        <v>4</v>
      </c>
      <c r="I19" s="46">
        <f>'[1]02.17 (v3)'!P21</f>
        <v>3</v>
      </c>
      <c r="J19" s="34">
        <f t="shared" si="0"/>
        <v>-3</v>
      </c>
      <c r="K19" s="47" t="s">
        <v>18</v>
      </c>
      <c r="L19" s="48" t="s">
        <v>18</v>
      </c>
      <c r="M19" s="49" t="s">
        <v>18</v>
      </c>
      <c r="N19" s="92" t="s">
        <v>18</v>
      </c>
      <c r="O19" s="103" t="s">
        <v>18</v>
      </c>
      <c r="P19" s="48" t="s">
        <v>18</v>
      </c>
      <c r="Q19" s="50" t="s">
        <v>18</v>
      </c>
      <c r="R19" s="254" t="s">
        <v>105</v>
      </c>
      <c r="S19" s="255"/>
      <c r="T19" s="255"/>
      <c r="U19" s="255"/>
      <c r="V19" s="255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>
        <v>0.14583333333333334</v>
      </c>
      <c r="B20" s="185" t="s">
        <v>117</v>
      </c>
      <c r="C20" s="28">
        <v>4724</v>
      </c>
      <c r="D20" s="29">
        <v>4731</v>
      </c>
      <c r="E20" s="30">
        <f t="shared" si="1"/>
        <v>8</v>
      </c>
      <c r="F20" s="31"/>
      <c r="G20" s="31"/>
      <c r="H20" s="32">
        <f t="shared" si="2"/>
        <v>8</v>
      </c>
      <c r="I20" s="186">
        <f>'[1]02.17 (v3)'!P22</f>
        <v>8</v>
      </c>
      <c r="J20" s="34">
        <f t="shared" si="0"/>
        <v>2</v>
      </c>
      <c r="K20" s="187">
        <v>6</v>
      </c>
      <c r="L20" s="36">
        <v>0</v>
      </c>
      <c r="M20" s="37">
        <v>2</v>
      </c>
      <c r="N20" s="91">
        <v>1</v>
      </c>
      <c r="O20" s="107">
        <v>1</v>
      </c>
      <c r="P20" s="188">
        <v>0</v>
      </c>
      <c r="Q20" s="189">
        <v>0</v>
      </c>
      <c r="R20" s="252">
        <v>0</v>
      </c>
      <c r="S20" s="253"/>
      <c r="T20" s="253"/>
      <c r="U20" s="253"/>
      <c r="V20" s="253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>
        <v>0.16666666666666666</v>
      </c>
      <c r="B21" s="185" t="s">
        <v>89</v>
      </c>
      <c r="C21" s="28">
        <v>4732</v>
      </c>
      <c r="D21" s="29">
        <v>4747</v>
      </c>
      <c r="E21" s="30">
        <f t="shared" si="1"/>
        <v>16</v>
      </c>
      <c r="F21" s="31"/>
      <c r="G21" s="31"/>
      <c r="H21" s="32">
        <f t="shared" si="2"/>
        <v>16</v>
      </c>
      <c r="I21" s="186">
        <f>'[1]02.17 (v3)'!P23</f>
        <v>11</v>
      </c>
      <c r="J21" s="34">
        <f t="shared" si="0"/>
        <v>7</v>
      </c>
      <c r="K21" s="187">
        <v>9</v>
      </c>
      <c r="L21" s="36">
        <v>0</v>
      </c>
      <c r="M21" s="37">
        <v>6</v>
      </c>
      <c r="N21" s="91">
        <v>0</v>
      </c>
      <c r="O21" s="107">
        <v>3</v>
      </c>
      <c r="P21" s="188">
        <v>0</v>
      </c>
      <c r="Q21" s="189">
        <v>0</v>
      </c>
      <c r="R21" s="252" t="s">
        <v>106</v>
      </c>
      <c r="S21" s="253"/>
      <c r="T21" s="253"/>
      <c r="U21" s="253"/>
      <c r="V21" s="253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183">
        <v>0.16666666666666666</v>
      </c>
      <c r="B22" s="184" t="s">
        <v>51</v>
      </c>
      <c r="C22" s="42" t="s">
        <v>18</v>
      </c>
      <c r="D22" s="43" t="s">
        <v>18</v>
      </c>
      <c r="E22" s="30" t="s">
        <v>18</v>
      </c>
      <c r="F22" s="44" t="s">
        <v>18</v>
      </c>
      <c r="G22" s="45" t="s">
        <v>18</v>
      </c>
      <c r="H22" s="32" t="s">
        <v>18</v>
      </c>
      <c r="I22" s="46" t="s">
        <v>18</v>
      </c>
      <c r="J22" s="34" t="e">
        <f t="shared" si="0"/>
        <v>#VALUE!</v>
      </c>
      <c r="K22" s="47" t="s">
        <v>18</v>
      </c>
      <c r="L22" s="48" t="s">
        <v>18</v>
      </c>
      <c r="M22" s="49" t="s">
        <v>18</v>
      </c>
      <c r="N22" s="92" t="s">
        <v>18</v>
      </c>
      <c r="O22" s="103" t="s">
        <v>18</v>
      </c>
      <c r="P22" s="48" t="s">
        <v>18</v>
      </c>
      <c r="Q22" s="50" t="s">
        <v>18</v>
      </c>
      <c r="R22" s="254" t="s">
        <v>107</v>
      </c>
      <c r="S22" s="255"/>
      <c r="T22" s="255"/>
      <c r="U22" s="255"/>
      <c r="V22" s="255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>
        <v>0.1875</v>
      </c>
      <c r="B23" s="185" t="s">
        <v>146</v>
      </c>
      <c r="C23" s="28">
        <v>4748</v>
      </c>
      <c r="D23" s="29">
        <v>4759</v>
      </c>
      <c r="E23" s="30">
        <f t="shared" si="1"/>
        <v>12</v>
      </c>
      <c r="F23" s="31"/>
      <c r="G23" s="31"/>
      <c r="H23" s="32">
        <f t="shared" si="2"/>
        <v>12</v>
      </c>
      <c r="I23" s="186">
        <f>'[1]02.17 (v3)'!P25</f>
        <v>0</v>
      </c>
      <c r="J23" s="34">
        <f t="shared" si="0"/>
        <v>1</v>
      </c>
      <c r="K23" s="187">
        <v>1</v>
      </c>
      <c r="L23" s="36">
        <v>0</v>
      </c>
      <c r="M23" s="37">
        <v>0</v>
      </c>
      <c r="N23" s="91">
        <v>0</v>
      </c>
      <c r="O23" s="107">
        <v>0</v>
      </c>
      <c r="P23" s="188">
        <v>0</v>
      </c>
      <c r="Q23" s="189">
        <v>0</v>
      </c>
      <c r="R23" s="252" t="s">
        <v>108</v>
      </c>
      <c r="S23" s="253"/>
      <c r="T23" s="253"/>
      <c r="U23" s="253"/>
      <c r="V23" s="253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183">
        <v>0.1875</v>
      </c>
      <c r="B24" s="184" t="s">
        <v>57</v>
      </c>
      <c r="C24" s="42" t="s">
        <v>18</v>
      </c>
      <c r="D24" s="43" t="s">
        <v>18</v>
      </c>
      <c r="E24" s="30" t="s">
        <v>18</v>
      </c>
      <c r="F24" s="44" t="s">
        <v>18</v>
      </c>
      <c r="G24" s="45" t="s">
        <v>18</v>
      </c>
      <c r="H24" s="32" t="s">
        <v>18</v>
      </c>
      <c r="I24" s="46" t="s">
        <v>18</v>
      </c>
      <c r="J24" s="34" t="e">
        <f t="shared" si="0"/>
        <v>#VALUE!</v>
      </c>
      <c r="K24" s="47" t="s">
        <v>18</v>
      </c>
      <c r="L24" s="48" t="s">
        <v>18</v>
      </c>
      <c r="M24" s="49" t="s">
        <v>18</v>
      </c>
      <c r="N24" s="92" t="s">
        <v>18</v>
      </c>
      <c r="O24" s="103" t="s">
        <v>18</v>
      </c>
      <c r="P24" s="48" t="s">
        <v>18</v>
      </c>
      <c r="Q24" s="50" t="s">
        <v>18</v>
      </c>
      <c r="R24" s="254" t="s">
        <v>109</v>
      </c>
      <c r="S24" s="255"/>
      <c r="T24" s="255"/>
      <c r="U24" s="255"/>
      <c r="V24" s="255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190" t="s">
        <v>147</v>
      </c>
      <c r="B25" s="191" t="s">
        <v>57</v>
      </c>
      <c r="C25" s="192" t="s">
        <v>18</v>
      </c>
      <c r="D25" s="193" t="s">
        <v>18</v>
      </c>
      <c r="E25" s="30" t="s">
        <v>18</v>
      </c>
      <c r="F25" s="194" t="s">
        <v>18</v>
      </c>
      <c r="G25" s="194" t="s">
        <v>18</v>
      </c>
      <c r="H25" s="32" t="s">
        <v>18</v>
      </c>
      <c r="I25" s="195" t="s">
        <v>18</v>
      </c>
      <c r="J25" s="34" t="e">
        <f t="shared" si="0"/>
        <v>#VALUE!</v>
      </c>
      <c r="K25" s="196" t="s">
        <v>18</v>
      </c>
      <c r="L25" s="197" t="s">
        <v>18</v>
      </c>
      <c r="M25" s="194" t="s">
        <v>18</v>
      </c>
      <c r="N25" s="198" t="s">
        <v>18</v>
      </c>
      <c r="O25" s="199" t="s">
        <v>18</v>
      </c>
      <c r="P25" s="197" t="s">
        <v>18</v>
      </c>
      <c r="Q25" s="200" t="s">
        <v>18</v>
      </c>
      <c r="R25" s="256" t="s">
        <v>95</v>
      </c>
      <c r="S25" s="257"/>
      <c r="T25" s="257"/>
      <c r="U25" s="257"/>
      <c r="V25" s="257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ref="E26:E57" si="6">IF(ISBLANK(D26),0,(D26-C26+1))</f>
        <v>0</v>
      </c>
      <c r="F26" s="31"/>
      <c r="G26" s="31"/>
      <c r="H26" s="32">
        <f t="shared" ref="H26:H32" si="7">E26-G26-F26</f>
        <v>0</v>
      </c>
      <c r="I26" s="33"/>
      <c r="J26" s="34">
        <f t="shared" ref="J26:J58" si="8">IF(ISBLANK(I26),-90,(-((I26)-(SUM(L26:Q26,K26)))))</f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7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7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7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7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7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7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9">E33-G33-F33</f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9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0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0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0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1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0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1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0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1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0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1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0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1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1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2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1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2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1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2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1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2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1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2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1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2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1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1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3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1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3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1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3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1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3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1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3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1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3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1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3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197</v>
      </c>
      <c r="F60" s="67">
        <f>SUM(F2:F59)</f>
        <v>0</v>
      </c>
      <c r="G60" s="67">
        <f>SUM(G2:G59)</f>
        <v>0</v>
      </c>
      <c r="H60" s="68">
        <f>E60-F60-G60</f>
        <v>197</v>
      </c>
      <c r="I60" s="69">
        <f>SUM(I2:I59)</f>
        <v>173</v>
      </c>
      <c r="J60" s="70" t="e">
        <f t="shared" ref="J60:Q60" si="14">SUM(J2:J59)</f>
        <v>#VALUE!</v>
      </c>
      <c r="K60" s="71">
        <f>SUM(K2:K59)</f>
        <v>87</v>
      </c>
      <c r="L60" s="72">
        <f>SUM(L2:L59)</f>
        <v>0</v>
      </c>
      <c r="M60" s="73">
        <f t="shared" si="14"/>
        <v>26</v>
      </c>
      <c r="N60" s="94">
        <f t="shared" si="14"/>
        <v>53</v>
      </c>
      <c r="O60" s="105">
        <f>SUM(O2:O59)</f>
        <v>34</v>
      </c>
      <c r="P60" s="99">
        <f t="shared" si="14"/>
        <v>0</v>
      </c>
      <c r="Q60" s="73">
        <f t="shared" si="14"/>
        <v>0</v>
      </c>
      <c r="R60" s="74">
        <f>SUM(L60:Q60)</f>
        <v>113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173</v>
      </c>
      <c r="J62" s="63"/>
      <c r="K62" s="86"/>
      <c r="M62" s="75">
        <f>L60+M60</f>
        <v>26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FFC000"/>
    <pageSetUpPr fitToPage="1"/>
  </sheetPr>
  <dimension ref="A1:AI63"/>
  <sheetViews>
    <sheetView zoomScale="80" zoomScaleNormal="80" workbookViewId="0">
      <pane ySplit="2" topLeftCell="A3" activePane="bottomLeft" state="frozen"/>
      <selection sqref="A1:W1"/>
      <selection pane="bottomLeft" activeCell="O6" sqref="O6"/>
    </sheetView>
  </sheetViews>
  <sheetFormatPr defaultRowHeight="15"/>
  <cols>
    <col min="1" max="1" width="7.5" customWidth="1"/>
    <col min="2" max="2" width="7.5" style="1" bestFit="1" customWidth="1"/>
    <col min="3" max="4" width="10" style="75" customWidth="1"/>
    <col min="5" max="5" width="5.75" style="75" customWidth="1"/>
    <col min="6" max="7" width="3.625" style="75" bestFit="1" customWidth="1"/>
    <col min="8" max="8" width="5.5" style="75" customWidth="1"/>
    <col min="9" max="9" width="6.625" style="85" customWidth="1"/>
    <col min="10" max="10" width="2.875" style="63" bestFit="1" customWidth="1"/>
    <col min="11" max="11" width="6.625" style="86" customWidth="1"/>
    <col min="12" max="12" width="3.375" style="75" bestFit="1" customWidth="1"/>
    <col min="13" max="13" width="3.375" style="75" customWidth="1"/>
    <col min="14" max="14" width="3.25" style="75" bestFit="1" customWidth="1"/>
    <col min="15" max="15" width="3.25" style="75" customWidth="1"/>
    <col min="16" max="17" width="3.25" style="75" bestFit="1" customWidth="1"/>
    <col min="18" max="21" width="10.875" style="87" customWidth="1"/>
    <col min="22" max="22" width="14.5" style="87" customWidth="1"/>
    <col min="23" max="24" width="3.625" style="63" bestFit="1" customWidth="1"/>
    <col min="25" max="25" width="2" style="63" bestFit="1" customWidth="1"/>
    <col min="26" max="28" width="3.625" style="63" bestFit="1" customWidth="1"/>
    <col min="29" max="29" width="2" style="63" bestFit="1" customWidth="1"/>
    <col min="30" max="32" width="3.625" style="63" bestFit="1" customWidth="1"/>
    <col min="33" max="33" width="2" style="63" bestFit="1" customWidth="1"/>
    <col min="34" max="35" width="3.625" style="63" bestFit="1" customWidth="1"/>
  </cols>
  <sheetData>
    <row r="1" spans="1:35" s="13" customFormat="1" ht="82.5">
      <c r="A1" s="118">
        <v>45340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206" t="s">
        <v>14</v>
      </c>
      <c r="S1" s="207"/>
      <c r="T1" s="207"/>
      <c r="U1" s="207"/>
      <c r="V1" s="208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9"/>
      <c r="S2" s="210"/>
      <c r="T2" s="210"/>
      <c r="U2" s="210"/>
      <c r="V2" s="211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183">
        <v>0.41666666666666669</v>
      </c>
      <c r="B3" s="184" t="s">
        <v>111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>IF(ISBLANK(I3),-90,(-((I3)-SUM(L3:Q3,K3))))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254" t="s">
        <v>112</v>
      </c>
      <c r="S3" s="255"/>
      <c r="T3" s="255"/>
      <c r="U3" s="255"/>
      <c r="V3" s="255"/>
      <c r="W3" s="45" t="s">
        <v>18</v>
      </c>
      <c r="X3" s="146" t="s">
        <v>18</v>
      </c>
      <c r="Y3" s="147"/>
      <c r="Z3" s="148" t="s">
        <v>18</v>
      </c>
      <c r="AA3" s="149" t="s">
        <v>18</v>
      </c>
      <c r="AB3" s="150" t="s">
        <v>18</v>
      </c>
      <c r="AC3" s="151"/>
      <c r="AD3" s="152" t="s">
        <v>18</v>
      </c>
      <c r="AE3" s="153" t="s">
        <v>18</v>
      </c>
      <c r="AF3" s="154" t="s">
        <v>18</v>
      </c>
      <c r="AG3" s="155"/>
      <c r="AH3" s="156" t="s">
        <v>18</v>
      </c>
      <c r="AI3" s="157" t="s">
        <v>18</v>
      </c>
    </row>
    <row r="4" spans="1:35" s="39" customFormat="1" ht="26.25" customHeight="1">
      <c r="A4" s="26">
        <v>0.45833333333333331</v>
      </c>
      <c r="B4" s="185" t="s">
        <v>113</v>
      </c>
      <c r="C4" s="28">
        <v>4767</v>
      </c>
      <c r="D4" s="29">
        <v>4782</v>
      </c>
      <c r="E4" s="30">
        <f t="shared" ref="E4:E17" si="0">IF(ISBLANK(D4),0,(D4-C4+1))</f>
        <v>16</v>
      </c>
      <c r="F4" s="31">
        <v>1</v>
      </c>
      <c r="G4" s="31">
        <v>3</v>
      </c>
      <c r="H4" s="32">
        <f t="shared" ref="H4:H17" si="1">E4-G4-F4</f>
        <v>12</v>
      </c>
      <c r="I4" s="186">
        <f>12+3</f>
        <v>15</v>
      </c>
      <c r="J4" s="34">
        <f t="shared" ref="J4:J17" si="2">IF(ISBLANK(I4),-90,(-((I4)-SUM(L4:Q4,K4))))</f>
        <v>4</v>
      </c>
      <c r="K4" s="187">
        <v>10</v>
      </c>
      <c r="L4" s="36">
        <v>0</v>
      </c>
      <c r="M4" s="37">
        <v>0</v>
      </c>
      <c r="N4" s="91">
        <v>6</v>
      </c>
      <c r="O4" s="107">
        <v>3</v>
      </c>
      <c r="P4" s="188">
        <v>0</v>
      </c>
      <c r="Q4" s="189">
        <v>0</v>
      </c>
      <c r="R4" s="252" t="s">
        <v>114</v>
      </c>
      <c r="S4" s="253"/>
      <c r="T4" s="253"/>
      <c r="U4" s="253"/>
      <c r="V4" s="258"/>
      <c r="W4" s="45" t="s">
        <v>18</v>
      </c>
      <c r="X4" s="146"/>
      <c r="Y4" s="147" t="s">
        <v>45</v>
      </c>
      <c r="Z4" s="148"/>
      <c r="AA4" s="149">
        <f t="shared" ref="AA4" si="3">X4+Z4</f>
        <v>0</v>
      </c>
      <c r="AB4" s="150"/>
      <c r="AC4" s="151" t="s">
        <v>45</v>
      </c>
      <c r="AD4" s="152"/>
      <c r="AE4" s="153">
        <f t="shared" ref="AE4" si="4">AB4+AD4</f>
        <v>0</v>
      </c>
      <c r="AF4" s="154"/>
      <c r="AG4" s="155" t="s">
        <v>45</v>
      </c>
      <c r="AH4" s="156"/>
      <c r="AI4" s="157">
        <f t="shared" ref="AI4" si="5">AF4+AH4</f>
        <v>0</v>
      </c>
    </row>
    <row r="5" spans="1:35" s="39" customFormat="1" ht="26.25" customHeight="1">
      <c r="A5" s="183">
        <v>0.46875</v>
      </c>
      <c r="B5" s="184" t="s">
        <v>115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>IF(ISBLANK(I5),-90,(-((I5)-SUM(L5:Q5,K5))))</f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54" t="s">
        <v>116</v>
      </c>
      <c r="S5" s="255"/>
      <c r="T5" s="255"/>
      <c r="U5" s="255"/>
      <c r="V5" s="255"/>
      <c r="W5" s="45" t="s">
        <v>18</v>
      </c>
      <c r="X5" s="146" t="s">
        <v>18</v>
      </c>
      <c r="Y5" s="147"/>
      <c r="Z5" s="148" t="s">
        <v>18</v>
      </c>
      <c r="AA5" s="149" t="s">
        <v>18</v>
      </c>
      <c r="AB5" s="150" t="s">
        <v>18</v>
      </c>
      <c r="AC5" s="151"/>
      <c r="AD5" s="152" t="s">
        <v>18</v>
      </c>
      <c r="AE5" s="153" t="s">
        <v>18</v>
      </c>
      <c r="AF5" s="154" t="s">
        <v>18</v>
      </c>
      <c r="AG5" s="155"/>
      <c r="AH5" s="156" t="s">
        <v>18</v>
      </c>
      <c r="AI5" s="157" t="s">
        <v>18</v>
      </c>
    </row>
    <row r="6" spans="1:35" s="39" customFormat="1" ht="26.25" customHeight="1">
      <c r="A6" s="26">
        <v>0.47916666666666669</v>
      </c>
      <c r="B6" s="185" t="s">
        <v>51</v>
      </c>
      <c r="C6" s="28">
        <v>4783</v>
      </c>
      <c r="D6" s="29">
        <v>4793</v>
      </c>
      <c r="E6" s="30">
        <f t="shared" si="0"/>
        <v>11</v>
      </c>
      <c r="F6" s="31">
        <v>0</v>
      </c>
      <c r="G6" s="31">
        <v>1</v>
      </c>
      <c r="H6" s="32">
        <f t="shared" si="1"/>
        <v>10</v>
      </c>
      <c r="I6" s="186">
        <f>10+1</f>
        <v>11</v>
      </c>
      <c r="J6" s="34">
        <f t="shared" si="2"/>
        <v>2</v>
      </c>
      <c r="K6" s="187">
        <v>4</v>
      </c>
      <c r="L6" s="36">
        <v>0</v>
      </c>
      <c r="M6" s="37">
        <v>0</v>
      </c>
      <c r="N6" s="91">
        <v>6</v>
      </c>
      <c r="O6" s="107">
        <v>3</v>
      </c>
      <c r="P6" s="188">
        <v>0</v>
      </c>
      <c r="Q6" s="189">
        <v>0</v>
      </c>
      <c r="R6" s="252">
        <v>0</v>
      </c>
      <c r="S6" s="253"/>
      <c r="T6" s="253"/>
      <c r="U6" s="253"/>
      <c r="V6" s="258"/>
      <c r="W6" s="45" t="s">
        <v>18</v>
      </c>
      <c r="X6" s="146"/>
      <c r="Y6" s="147" t="s">
        <v>45</v>
      </c>
      <c r="Z6" s="148"/>
      <c r="AA6" s="149">
        <f t="shared" ref="AA6:AA17" si="6">X6+Z6</f>
        <v>0</v>
      </c>
      <c r="AB6" s="150"/>
      <c r="AC6" s="151" t="s">
        <v>45</v>
      </c>
      <c r="AD6" s="152"/>
      <c r="AE6" s="153">
        <f t="shared" ref="AE6:AE17" si="7">AB6+AD6</f>
        <v>0</v>
      </c>
      <c r="AF6" s="154"/>
      <c r="AG6" s="155" t="s">
        <v>45</v>
      </c>
      <c r="AH6" s="156"/>
      <c r="AI6" s="157">
        <f t="shared" ref="AI6:AI17" si="8">AF6+AH6</f>
        <v>0</v>
      </c>
    </row>
    <row r="7" spans="1:35" s="39" customFormat="1" ht="26.25" customHeight="1">
      <c r="A7" s="26">
        <v>0.5</v>
      </c>
      <c r="B7" s="185" t="s">
        <v>111</v>
      </c>
      <c r="C7" s="28">
        <v>4794</v>
      </c>
      <c r="D7" s="29">
        <v>4806</v>
      </c>
      <c r="E7" s="30">
        <f t="shared" si="0"/>
        <v>13</v>
      </c>
      <c r="F7" s="31">
        <v>0</v>
      </c>
      <c r="G7" s="31">
        <v>0</v>
      </c>
      <c r="H7" s="32">
        <f t="shared" si="1"/>
        <v>13</v>
      </c>
      <c r="I7" s="186">
        <f>13+0</f>
        <v>13</v>
      </c>
      <c r="J7" s="34">
        <f t="shared" si="2"/>
        <v>15</v>
      </c>
      <c r="K7" s="187">
        <v>14</v>
      </c>
      <c r="L7" s="36">
        <v>0</v>
      </c>
      <c r="M7" s="37">
        <v>0</v>
      </c>
      <c r="N7" s="91">
        <v>4</v>
      </c>
      <c r="O7" s="107">
        <v>10</v>
      </c>
      <c r="P7" s="188">
        <v>0</v>
      </c>
      <c r="Q7" s="189">
        <v>0</v>
      </c>
      <c r="R7" s="252">
        <v>0</v>
      </c>
      <c r="S7" s="253"/>
      <c r="T7" s="253"/>
      <c r="U7" s="253"/>
      <c r="V7" s="258"/>
      <c r="W7" s="45" t="s">
        <v>18</v>
      </c>
      <c r="X7" s="146"/>
      <c r="Y7" s="147" t="s">
        <v>45</v>
      </c>
      <c r="Z7" s="148"/>
      <c r="AA7" s="149">
        <f t="shared" si="6"/>
        <v>0</v>
      </c>
      <c r="AB7" s="150"/>
      <c r="AC7" s="151" t="s">
        <v>45</v>
      </c>
      <c r="AD7" s="152"/>
      <c r="AE7" s="153">
        <f t="shared" si="7"/>
        <v>0</v>
      </c>
      <c r="AF7" s="154"/>
      <c r="AG7" s="155" t="s">
        <v>45</v>
      </c>
      <c r="AH7" s="156"/>
      <c r="AI7" s="157">
        <f t="shared" si="8"/>
        <v>0</v>
      </c>
    </row>
    <row r="8" spans="1:35" s="39" customFormat="1" ht="26.25" customHeight="1">
      <c r="A8" s="26">
        <v>0.52083333333333337</v>
      </c>
      <c r="B8" s="185" t="s">
        <v>117</v>
      </c>
      <c r="C8" s="28">
        <v>4807</v>
      </c>
      <c r="D8" s="29">
        <v>4820</v>
      </c>
      <c r="E8" s="30">
        <f t="shared" si="0"/>
        <v>14</v>
      </c>
      <c r="F8" s="31">
        <v>0</v>
      </c>
      <c r="G8" s="31">
        <v>2</v>
      </c>
      <c r="H8" s="32">
        <f t="shared" si="1"/>
        <v>12</v>
      </c>
      <c r="I8" s="186">
        <f>12+2</f>
        <v>14</v>
      </c>
      <c r="J8" s="34">
        <f t="shared" si="2"/>
        <v>5</v>
      </c>
      <c r="K8" s="187">
        <v>9</v>
      </c>
      <c r="L8" s="36">
        <v>0</v>
      </c>
      <c r="M8" s="37">
        <v>0</v>
      </c>
      <c r="N8" s="91">
        <v>6</v>
      </c>
      <c r="O8" s="107">
        <v>4</v>
      </c>
      <c r="P8" s="188">
        <v>0</v>
      </c>
      <c r="Q8" s="189">
        <v>0</v>
      </c>
      <c r="R8" s="252">
        <v>0</v>
      </c>
      <c r="S8" s="253"/>
      <c r="T8" s="253"/>
      <c r="U8" s="253"/>
      <c r="V8" s="258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54"/>
      <c r="AG8" s="155" t="s">
        <v>45</v>
      </c>
      <c r="AH8" s="156"/>
      <c r="AI8" s="157">
        <f t="shared" si="8"/>
        <v>0</v>
      </c>
    </row>
    <row r="9" spans="1:35" s="39" customFormat="1" ht="26.25" customHeight="1">
      <c r="A9" s="26">
        <v>4.1666666666666664E-2</v>
      </c>
      <c r="B9" s="185" t="s">
        <v>118</v>
      </c>
      <c r="C9" s="28">
        <v>4821</v>
      </c>
      <c r="D9" s="29">
        <v>4829</v>
      </c>
      <c r="E9" s="30">
        <f t="shared" si="0"/>
        <v>9</v>
      </c>
      <c r="F9" s="31">
        <v>0</v>
      </c>
      <c r="G9" s="31">
        <v>0</v>
      </c>
      <c r="H9" s="32">
        <f t="shared" si="1"/>
        <v>9</v>
      </c>
      <c r="I9" s="186">
        <f>9+0</f>
        <v>9</v>
      </c>
      <c r="J9" s="34">
        <f t="shared" si="2"/>
        <v>7</v>
      </c>
      <c r="K9" s="187">
        <v>8</v>
      </c>
      <c r="L9" s="36">
        <v>0</v>
      </c>
      <c r="M9" s="37">
        <v>1</v>
      </c>
      <c r="N9" s="91">
        <v>3</v>
      </c>
      <c r="O9" s="107">
        <v>4</v>
      </c>
      <c r="P9" s="188">
        <v>0</v>
      </c>
      <c r="Q9" s="189">
        <v>0</v>
      </c>
      <c r="R9" s="252">
        <v>0</v>
      </c>
      <c r="S9" s="253"/>
      <c r="T9" s="253"/>
      <c r="U9" s="253"/>
      <c r="V9" s="258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54"/>
      <c r="AG9" s="155" t="s">
        <v>45</v>
      </c>
      <c r="AH9" s="156"/>
      <c r="AI9" s="157">
        <f t="shared" si="8"/>
        <v>0</v>
      </c>
    </row>
    <row r="10" spans="1:35" s="39" customFormat="1" ht="26.25" customHeight="1">
      <c r="A10" s="183">
        <v>4.1666666666666664E-2</v>
      </c>
      <c r="B10" s="184" t="s">
        <v>113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>IF(ISBLANK(I10),-90,(-((I10)-SUM(L10:Q10,K10))))</f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54" t="s">
        <v>119</v>
      </c>
      <c r="S10" s="255"/>
      <c r="T10" s="255"/>
      <c r="U10" s="255"/>
      <c r="V10" s="255"/>
      <c r="W10" s="45" t="s">
        <v>18</v>
      </c>
      <c r="X10" s="146" t="s">
        <v>18</v>
      </c>
      <c r="Y10" s="147"/>
      <c r="Z10" s="148" t="s">
        <v>18</v>
      </c>
      <c r="AA10" s="149" t="s">
        <v>18</v>
      </c>
      <c r="AB10" s="150" t="s">
        <v>18</v>
      </c>
      <c r="AC10" s="151"/>
      <c r="AD10" s="152" t="s">
        <v>18</v>
      </c>
      <c r="AE10" s="153" t="s">
        <v>18</v>
      </c>
      <c r="AF10" s="154" t="s">
        <v>18</v>
      </c>
      <c r="AG10" s="155"/>
      <c r="AH10" s="156" t="s">
        <v>18</v>
      </c>
      <c r="AI10" s="157" t="s">
        <v>18</v>
      </c>
    </row>
    <row r="11" spans="1:35" s="39" customFormat="1" ht="26.25" customHeight="1">
      <c r="A11" s="26">
        <v>6.25E-2</v>
      </c>
      <c r="B11" s="185" t="s">
        <v>120</v>
      </c>
      <c r="C11" s="28">
        <v>4830</v>
      </c>
      <c r="D11" s="29">
        <v>4831</v>
      </c>
      <c r="E11" s="30">
        <f t="shared" si="0"/>
        <v>2</v>
      </c>
      <c r="F11" s="31">
        <v>0</v>
      </c>
      <c r="G11" s="31">
        <v>1</v>
      </c>
      <c r="H11" s="32">
        <f t="shared" si="1"/>
        <v>1</v>
      </c>
      <c r="I11" s="186">
        <f>1+1</f>
        <v>2</v>
      </c>
      <c r="J11" s="34">
        <f t="shared" si="2"/>
        <v>2</v>
      </c>
      <c r="K11" s="187">
        <v>0</v>
      </c>
      <c r="L11" s="36">
        <v>0</v>
      </c>
      <c r="M11" s="37">
        <v>0</v>
      </c>
      <c r="N11" s="91">
        <v>1</v>
      </c>
      <c r="O11" s="107">
        <v>3</v>
      </c>
      <c r="P11" s="188">
        <v>0</v>
      </c>
      <c r="Q11" s="189">
        <v>0</v>
      </c>
      <c r="R11" s="252">
        <v>0</v>
      </c>
      <c r="S11" s="253"/>
      <c r="T11" s="253"/>
      <c r="U11" s="253"/>
      <c r="V11" s="258"/>
      <c r="W11" s="45" t="s">
        <v>18</v>
      </c>
      <c r="X11" s="146"/>
      <c r="Y11" s="147" t="s">
        <v>45</v>
      </c>
      <c r="Z11" s="148"/>
      <c r="AA11" s="149">
        <f t="shared" si="6"/>
        <v>0</v>
      </c>
      <c r="AB11" s="150"/>
      <c r="AC11" s="151" t="s">
        <v>45</v>
      </c>
      <c r="AD11" s="152"/>
      <c r="AE11" s="153">
        <f t="shared" si="7"/>
        <v>0</v>
      </c>
      <c r="AF11" s="154"/>
      <c r="AG11" s="155" t="s">
        <v>45</v>
      </c>
      <c r="AH11" s="156"/>
      <c r="AI11" s="157">
        <f t="shared" si="8"/>
        <v>0</v>
      </c>
    </row>
    <row r="12" spans="1:35" s="39" customFormat="1" ht="26.25" customHeight="1">
      <c r="A12" s="183">
        <v>6.25E-2</v>
      </c>
      <c r="B12" s="184" t="s">
        <v>115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>IF(ISBLANK(I12),-90,(-((I12)-SUM(L12:Q12,K12))))</f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54" t="s">
        <v>121</v>
      </c>
      <c r="S12" s="255"/>
      <c r="T12" s="255"/>
      <c r="U12" s="255"/>
      <c r="V12" s="255"/>
      <c r="W12" s="45" t="s">
        <v>18</v>
      </c>
      <c r="X12" s="146" t="s">
        <v>18</v>
      </c>
      <c r="Y12" s="147"/>
      <c r="Z12" s="148" t="s">
        <v>18</v>
      </c>
      <c r="AA12" s="149" t="s">
        <v>18</v>
      </c>
      <c r="AB12" s="150" t="s">
        <v>18</v>
      </c>
      <c r="AC12" s="151"/>
      <c r="AD12" s="152" t="s">
        <v>18</v>
      </c>
      <c r="AE12" s="153" t="s">
        <v>18</v>
      </c>
      <c r="AF12" s="154" t="s">
        <v>18</v>
      </c>
      <c r="AG12" s="155"/>
      <c r="AH12" s="156" t="s">
        <v>18</v>
      </c>
      <c r="AI12" s="157" t="s">
        <v>18</v>
      </c>
    </row>
    <row r="13" spans="1:35" s="39" customFormat="1" ht="26.25" customHeight="1">
      <c r="A13" s="183">
        <v>6.25E-2</v>
      </c>
      <c r="B13" s="184" t="s">
        <v>122</v>
      </c>
      <c r="C13" s="42" t="s">
        <v>18</v>
      </c>
      <c r="D13" s="43" t="s">
        <v>18</v>
      </c>
      <c r="E13" s="30" t="s">
        <v>18</v>
      </c>
      <c r="F13" s="44" t="s">
        <v>18</v>
      </c>
      <c r="G13" s="45" t="s">
        <v>18</v>
      </c>
      <c r="H13" s="32" t="s">
        <v>18</v>
      </c>
      <c r="I13" s="46" t="s">
        <v>18</v>
      </c>
      <c r="J13" s="34" t="e">
        <f>IF(ISBLANK(I13),-90,(-((I13)-SUM(L13:Q13,K13))))</f>
        <v>#VALUE!</v>
      </c>
      <c r="K13" s="47" t="s">
        <v>18</v>
      </c>
      <c r="L13" s="48" t="s">
        <v>18</v>
      </c>
      <c r="M13" s="49" t="s">
        <v>18</v>
      </c>
      <c r="N13" s="92" t="s">
        <v>18</v>
      </c>
      <c r="O13" s="103" t="s">
        <v>18</v>
      </c>
      <c r="P13" s="48" t="s">
        <v>18</v>
      </c>
      <c r="Q13" s="50" t="s">
        <v>18</v>
      </c>
      <c r="R13" s="254" t="s">
        <v>123</v>
      </c>
      <c r="S13" s="255"/>
      <c r="T13" s="255"/>
      <c r="U13" s="255"/>
      <c r="V13" s="255"/>
      <c r="W13" s="45" t="s">
        <v>18</v>
      </c>
      <c r="X13" s="146" t="s">
        <v>18</v>
      </c>
      <c r="Y13" s="147"/>
      <c r="Z13" s="148" t="s">
        <v>18</v>
      </c>
      <c r="AA13" s="149" t="s">
        <v>18</v>
      </c>
      <c r="AB13" s="150" t="s">
        <v>18</v>
      </c>
      <c r="AC13" s="151"/>
      <c r="AD13" s="152" t="s">
        <v>18</v>
      </c>
      <c r="AE13" s="153" t="s">
        <v>18</v>
      </c>
      <c r="AF13" s="154" t="s">
        <v>18</v>
      </c>
      <c r="AG13" s="155"/>
      <c r="AH13" s="156" t="s">
        <v>18</v>
      </c>
      <c r="AI13" s="157" t="s">
        <v>18</v>
      </c>
    </row>
    <row r="14" spans="1:35" s="39" customFormat="1" ht="26.25" customHeight="1">
      <c r="A14" s="26">
        <v>8.3333333333333329E-2</v>
      </c>
      <c r="B14" s="185" t="s">
        <v>83</v>
      </c>
      <c r="C14" s="28">
        <v>4832</v>
      </c>
      <c r="D14" s="29">
        <v>4844</v>
      </c>
      <c r="E14" s="30">
        <f t="shared" si="0"/>
        <v>13</v>
      </c>
      <c r="F14" s="31">
        <v>0</v>
      </c>
      <c r="G14" s="31">
        <v>3</v>
      </c>
      <c r="H14" s="32">
        <f t="shared" si="1"/>
        <v>10</v>
      </c>
      <c r="I14" s="186">
        <f>10+3</f>
        <v>13</v>
      </c>
      <c r="J14" s="34">
        <f t="shared" si="2"/>
        <v>7</v>
      </c>
      <c r="K14" s="187">
        <v>11</v>
      </c>
      <c r="L14" s="36">
        <v>0</v>
      </c>
      <c r="M14" s="37">
        <v>0</v>
      </c>
      <c r="N14" s="91">
        <v>4</v>
      </c>
      <c r="O14" s="107">
        <v>5</v>
      </c>
      <c r="P14" s="188">
        <v>0</v>
      </c>
      <c r="Q14" s="189">
        <v>0</v>
      </c>
      <c r="R14" s="252">
        <v>0</v>
      </c>
      <c r="S14" s="253"/>
      <c r="T14" s="253"/>
      <c r="U14" s="253"/>
      <c r="V14" s="258"/>
      <c r="W14" s="45" t="s">
        <v>18</v>
      </c>
      <c r="X14" s="146"/>
      <c r="Y14" s="147" t="s">
        <v>45</v>
      </c>
      <c r="Z14" s="148"/>
      <c r="AA14" s="149">
        <f t="shared" si="6"/>
        <v>0</v>
      </c>
      <c r="AB14" s="150"/>
      <c r="AC14" s="151" t="s">
        <v>45</v>
      </c>
      <c r="AD14" s="152"/>
      <c r="AE14" s="153">
        <f t="shared" si="7"/>
        <v>0</v>
      </c>
      <c r="AF14" s="154"/>
      <c r="AG14" s="155" t="s">
        <v>45</v>
      </c>
      <c r="AH14" s="156"/>
      <c r="AI14" s="157">
        <f t="shared" si="8"/>
        <v>0</v>
      </c>
    </row>
    <row r="15" spans="1:35" s="39" customFormat="1" ht="26.25" customHeight="1">
      <c r="A15" s="183">
        <v>8.3333333333333329E-2</v>
      </c>
      <c r="B15" s="184" t="s">
        <v>124</v>
      </c>
      <c r="C15" s="42" t="s">
        <v>18</v>
      </c>
      <c r="D15" s="43" t="s">
        <v>18</v>
      </c>
      <c r="E15" s="30" t="s">
        <v>18</v>
      </c>
      <c r="F15" s="44" t="s">
        <v>18</v>
      </c>
      <c r="G15" s="45" t="s">
        <v>18</v>
      </c>
      <c r="H15" s="32" t="s">
        <v>18</v>
      </c>
      <c r="I15" s="46" t="s">
        <v>18</v>
      </c>
      <c r="J15" s="34" t="e">
        <f>IF(ISBLANK(I15),-90,(-((I15)-SUM(L15:Q15,K15))))</f>
        <v>#VALUE!</v>
      </c>
      <c r="K15" s="47" t="s">
        <v>18</v>
      </c>
      <c r="L15" s="48" t="s">
        <v>18</v>
      </c>
      <c r="M15" s="49" t="s">
        <v>18</v>
      </c>
      <c r="N15" s="92" t="s">
        <v>18</v>
      </c>
      <c r="O15" s="103" t="s">
        <v>18</v>
      </c>
      <c r="P15" s="48" t="s">
        <v>18</v>
      </c>
      <c r="Q15" s="50" t="s">
        <v>18</v>
      </c>
      <c r="R15" s="254" t="s">
        <v>125</v>
      </c>
      <c r="S15" s="255"/>
      <c r="T15" s="255"/>
      <c r="U15" s="255"/>
      <c r="V15" s="255"/>
      <c r="W15" s="45" t="s">
        <v>18</v>
      </c>
      <c r="X15" s="146" t="s">
        <v>18</v>
      </c>
      <c r="Y15" s="147"/>
      <c r="Z15" s="148" t="s">
        <v>18</v>
      </c>
      <c r="AA15" s="149" t="s">
        <v>18</v>
      </c>
      <c r="AB15" s="150" t="s">
        <v>18</v>
      </c>
      <c r="AC15" s="151"/>
      <c r="AD15" s="152" t="s">
        <v>18</v>
      </c>
      <c r="AE15" s="153" t="s">
        <v>18</v>
      </c>
      <c r="AF15" s="154" t="s">
        <v>18</v>
      </c>
      <c r="AG15" s="155"/>
      <c r="AH15" s="156" t="s">
        <v>18</v>
      </c>
      <c r="AI15" s="157" t="s">
        <v>18</v>
      </c>
    </row>
    <row r="16" spans="1:35" s="39" customFormat="1" ht="26.25" customHeight="1">
      <c r="A16" s="183">
        <v>0.10416666666666667</v>
      </c>
      <c r="B16" s="184" t="s">
        <v>51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>IF(ISBLANK(I16),-90,(-((I16)-SUM(L16:Q16,K16))))</f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50" t="s">
        <v>18</v>
      </c>
      <c r="R16" s="254" t="s">
        <v>126</v>
      </c>
      <c r="S16" s="255"/>
      <c r="T16" s="255"/>
      <c r="U16" s="255"/>
      <c r="V16" s="255"/>
      <c r="W16" s="45" t="s">
        <v>18</v>
      </c>
      <c r="X16" s="146" t="s">
        <v>18</v>
      </c>
      <c r="Y16" s="147"/>
      <c r="Z16" s="148" t="s">
        <v>18</v>
      </c>
      <c r="AA16" s="149" t="s">
        <v>18</v>
      </c>
      <c r="AB16" s="150" t="s">
        <v>18</v>
      </c>
      <c r="AC16" s="151"/>
      <c r="AD16" s="152" t="s">
        <v>18</v>
      </c>
      <c r="AE16" s="153" t="s">
        <v>18</v>
      </c>
      <c r="AF16" s="154" t="s">
        <v>18</v>
      </c>
      <c r="AG16" s="155"/>
      <c r="AH16" s="156" t="s">
        <v>18</v>
      </c>
      <c r="AI16" s="157" t="s">
        <v>18</v>
      </c>
    </row>
    <row r="17" spans="1:35" s="39" customFormat="1" ht="26.25" customHeight="1">
      <c r="A17" s="26">
        <v>0.125</v>
      </c>
      <c r="B17" s="185" t="s">
        <v>55</v>
      </c>
      <c r="C17" s="28">
        <v>4845</v>
      </c>
      <c r="D17" s="29">
        <v>4853</v>
      </c>
      <c r="E17" s="30">
        <f t="shared" si="0"/>
        <v>9</v>
      </c>
      <c r="F17" s="31">
        <v>0</v>
      </c>
      <c r="G17" s="31">
        <v>1</v>
      </c>
      <c r="H17" s="32">
        <f t="shared" si="1"/>
        <v>8</v>
      </c>
      <c r="I17" s="186">
        <f>8+1</f>
        <v>9</v>
      </c>
      <c r="J17" s="34">
        <f t="shared" si="2"/>
        <v>12</v>
      </c>
      <c r="K17" s="187">
        <v>13</v>
      </c>
      <c r="L17" s="36">
        <v>0</v>
      </c>
      <c r="M17" s="37">
        <v>0</v>
      </c>
      <c r="N17" s="91">
        <v>2</v>
      </c>
      <c r="O17" s="107">
        <v>6</v>
      </c>
      <c r="P17" s="188">
        <v>0</v>
      </c>
      <c r="Q17" s="189">
        <v>0</v>
      </c>
      <c r="R17" s="252">
        <v>0</v>
      </c>
      <c r="S17" s="253"/>
      <c r="T17" s="253"/>
      <c r="U17" s="253"/>
      <c r="V17" s="258"/>
      <c r="W17" s="45" t="s">
        <v>18</v>
      </c>
      <c r="X17" s="146"/>
      <c r="Y17" s="147" t="s">
        <v>45</v>
      </c>
      <c r="Z17" s="148"/>
      <c r="AA17" s="149">
        <f t="shared" si="6"/>
        <v>0</v>
      </c>
      <c r="AB17" s="150"/>
      <c r="AC17" s="151" t="s">
        <v>45</v>
      </c>
      <c r="AD17" s="152"/>
      <c r="AE17" s="153">
        <f t="shared" si="7"/>
        <v>0</v>
      </c>
      <c r="AF17" s="154"/>
      <c r="AG17" s="155" t="s">
        <v>45</v>
      </c>
      <c r="AH17" s="156"/>
      <c r="AI17" s="157">
        <f t="shared" si="8"/>
        <v>0</v>
      </c>
    </row>
    <row r="18" spans="1:35" s="39" customFormat="1" ht="26.25" customHeight="1">
      <c r="A18" s="183">
        <v>0.125</v>
      </c>
      <c r="B18" s="184" t="s">
        <v>66</v>
      </c>
      <c r="C18" s="42" t="s">
        <v>18</v>
      </c>
      <c r="D18" s="43" t="s">
        <v>18</v>
      </c>
      <c r="E18" s="30" t="s">
        <v>18</v>
      </c>
      <c r="F18" s="44" t="s">
        <v>18</v>
      </c>
      <c r="G18" s="45" t="s">
        <v>18</v>
      </c>
      <c r="H18" s="32" t="s">
        <v>18</v>
      </c>
      <c r="I18" s="46" t="s">
        <v>18</v>
      </c>
      <c r="J18" s="34" t="e">
        <f t="shared" ref="J18:J24" si="9">IF(ISBLANK(I18),-90,(-((I18)-SUM(L18:Q18,K18))))</f>
        <v>#VALUE!</v>
      </c>
      <c r="K18" s="47" t="s">
        <v>18</v>
      </c>
      <c r="L18" s="48" t="s">
        <v>18</v>
      </c>
      <c r="M18" s="49" t="s">
        <v>18</v>
      </c>
      <c r="N18" s="92" t="s">
        <v>18</v>
      </c>
      <c r="O18" s="103" t="s">
        <v>18</v>
      </c>
      <c r="P18" s="48" t="s">
        <v>18</v>
      </c>
      <c r="Q18" s="50" t="s">
        <v>18</v>
      </c>
      <c r="R18" s="254" t="s">
        <v>127</v>
      </c>
      <c r="S18" s="255"/>
      <c r="T18" s="255"/>
      <c r="U18" s="255"/>
      <c r="V18" s="255"/>
      <c r="W18" s="45" t="s">
        <v>18</v>
      </c>
      <c r="X18" s="146" t="s">
        <v>18</v>
      </c>
      <c r="Y18" s="147"/>
      <c r="Z18" s="148" t="s">
        <v>18</v>
      </c>
      <c r="AA18" s="149" t="s">
        <v>18</v>
      </c>
      <c r="AB18" s="150" t="s">
        <v>18</v>
      </c>
      <c r="AC18" s="151"/>
      <c r="AD18" s="152" t="s">
        <v>18</v>
      </c>
      <c r="AE18" s="153" t="s">
        <v>18</v>
      </c>
      <c r="AF18" s="154" t="s">
        <v>18</v>
      </c>
      <c r="AG18" s="155"/>
      <c r="AH18" s="156" t="s">
        <v>18</v>
      </c>
      <c r="AI18" s="157" t="s">
        <v>18</v>
      </c>
    </row>
    <row r="19" spans="1:35" s="39" customFormat="1" ht="26.25" customHeight="1">
      <c r="A19" s="183">
        <v>0.13541666666666666</v>
      </c>
      <c r="B19" s="184" t="s">
        <v>118</v>
      </c>
      <c r="C19" s="42" t="s">
        <v>18</v>
      </c>
      <c r="D19" s="43" t="s">
        <v>18</v>
      </c>
      <c r="E19" s="30" t="s">
        <v>18</v>
      </c>
      <c r="F19" s="44" t="s">
        <v>18</v>
      </c>
      <c r="G19" s="45" t="s">
        <v>18</v>
      </c>
      <c r="H19" s="32" t="s">
        <v>18</v>
      </c>
      <c r="I19" s="46" t="s">
        <v>18</v>
      </c>
      <c r="J19" s="34" t="e">
        <f t="shared" si="9"/>
        <v>#VALUE!</v>
      </c>
      <c r="K19" s="47" t="s">
        <v>18</v>
      </c>
      <c r="L19" s="48" t="s">
        <v>18</v>
      </c>
      <c r="M19" s="49" t="s">
        <v>18</v>
      </c>
      <c r="N19" s="92" t="s">
        <v>18</v>
      </c>
      <c r="O19" s="103" t="s">
        <v>18</v>
      </c>
      <c r="P19" s="48" t="s">
        <v>18</v>
      </c>
      <c r="Q19" s="50" t="s">
        <v>18</v>
      </c>
      <c r="R19" s="254" t="s">
        <v>128</v>
      </c>
      <c r="S19" s="255"/>
      <c r="T19" s="255"/>
      <c r="U19" s="255"/>
      <c r="V19" s="255"/>
      <c r="W19" s="45" t="s">
        <v>18</v>
      </c>
      <c r="X19" s="146" t="s">
        <v>18</v>
      </c>
      <c r="Y19" s="147"/>
      <c r="Z19" s="148" t="s">
        <v>18</v>
      </c>
      <c r="AA19" s="149" t="s">
        <v>18</v>
      </c>
      <c r="AB19" s="150" t="s">
        <v>18</v>
      </c>
      <c r="AC19" s="151"/>
      <c r="AD19" s="152" t="s">
        <v>18</v>
      </c>
      <c r="AE19" s="153" t="s">
        <v>18</v>
      </c>
      <c r="AF19" s="154" t="s">
        <v>18</v>
      </c>
      <c r="AG19" s="155"/>
      <c r="AH19" s="156" t="s">
        <v>18</v>
      </c>
      <c r="AI19" s="157" t="s">
        <v>18</v>
      </c>
    </row>
    <row r="20" spans="1:35" s="39" customFormat="1" ht="26.25" customHeight="1">
      <c r="A20" s="183">
        <v>0.14583333333333334</v>
      </c>
      <c r="B20" s="184" t="s">
        <v>129</v>
      </c>
      <c r="C20" s="42" t="s">
        <v>18</v>
      </c>
      <c r="D20" s="43" t="s">
        <v>18</v>
      </c>
      <c r="E20" s="30" t="s">
        <v>18</v>
      </c>
      <c r="F20" s="44" t="s">
        <v>18</v>
      </c>
      <c r="G20" s="45" t="s">
        <v>18</v>
      </c>
      <c r="H20" s="32" t="s">
        <v>18</v>
      </c>
      <c r="I20" s="46" t="s">
        <v>18</v>
      </c>
      <c r="J20" s="34" t="e">
        <f t="shared" si="9"/>
        <v>#VALUE!</v>
      </c>
      <c r="K20" s="47" t="s">
        <v>18</v>
      </c>
      <c r="L20" s="48" t="s">
        <v>18</v>
      </c>
      <c r="M20" s="49" t="s">
        <v>18</v>
      </c>
      <c r="N20" s="92" t="s">
        <v>18</v>
      </c>
      <c r="O20" s="103" t="s">
        <v>18</v>
      </c>
      <c r="P20" s="48" t="s">
        <v>18</v>
      </c>
      <c r="Q20" s="50" t="s">
        <v>18</v>
      </c>
      <c r="R20" s="254" t="s">
        <v>130</v>
      </c>
      <c r="S20" s="255"/>
      <c r="T20" s="255"/>
      <c r="U20" s="255"/>
      <c r="V20" s="255"/>
      <c r="W20" s="45" t="s">
        <v>18</v>
      </c>
      <c r="X20" s="146" t="s">
        <v>18</v>
      </c>
      <c r="Y20" s="147"/>
      <c r="Z20" s="148" t="s">
        <v>18</v>
      </c>
      <c r="AA20" s="149" t="s">
        <v>18</v>
      </c>
      <c r="AB20" s="150" t="s">
        <v>18</v>
      </c>
      <c r="AC20" s="151"/>
      <c r="AD20" s="152" t="s">
        <v>18</v>
      </c>
      <c r="AE20" s="153" t="s">
        <v>18</v>
      </c>
      <c r="AF20" s="154" t="s">
        <v>18</v>
      </c>
      <c r="AG20" s="155"/>
      <c r="AH20" s="156" t="s">
        <v>18</v>
      </c>
      <c r="AI20" s="157" t="s">
        <v>18</v>
      </c>
    </row>
    <row r="21" spans="1:35" s="39" customFormat="1" ht="26.25" customHeight="1">
      <c r="A21" s="183">
        <v>0.19791666666666666</v>
      </c>
      <c r="B21" s="184" t="s">
        <v>83</v>
      </c>
      <c r="C21" s="42" t="s">
        <v>18</v>
      </c>
      <c r="D21" s="43" t="s">
        <v>18</v>
      </c>
      <c r="E21" s="30" t="s">
        <v>18</v>
      </c>
      <c r="F21" s="44" t="s">
        <v>18</v>
      </c>
      <c r="G21" s="45" t="s">
        <v>18</v>
      </c>
      <c r="H21" s="32" t="s">
        <v>18</v>
      </c>
      <c r="I21" s="46" t="s">
        <v>18</v>
      </c>
      <c r="J21" s="34" t="e">
        <f t="shared" si="9"/>
        <v>#VALUE!</v>
      </c>
      <c r="K21" s="47" t="s">
        <v>18</v>
      </c>
      <c r="L21" s="48" t="s">
        <v>18</v>
      </c>
      <c r="M21" s="49" t="s">
        <v>18</v>
      </c>
      <c r="N21" s="92" t="s">
        <v>18</v>
      </c>
      <c r="O21" s="103" t="s">
        <v>18</v>
      </c>
      <c r="P21" s="48" t="s">
        <v>18</v>
      </c>
      <c r="Q21" s="50" t="s">
        <v>18</v>
      </c>
      <c r="R21" s="254" t="s">
        <v>131</v>
      </c>
      <c r="S21" s="255"/>
      <c r="T21" s="255"/>
      <c r="U21" s="255"/>
      <c r="V21" s="255"/>
      <c r="W21" s="45" t="s">
        <v>18</v>
      </c>
      <c r="X21" s="146" t="s">
        <v>18</v>
      </c>
      <c r="Y21" s="147"/>
      <c r="Z21" s="148" t="s">
        <v>18</v>
      </c>
      <c r="AA21" s="149" t="s">
        <v>18</v>
      </c>
      <c r="AB21" s="150" t="s">
        <v>18</v>
      </c>
      <c r="AC21" s="151"/>
      <c r="AD21" s="152" t="s">
        <v>18</v>
      </c>
      <c r="AE21" s="153" t="s">
        <v>18</v>
      </c>
      <c r="AF21" s="154" t="s">
        <v>18</v>
      </c>
      <c r="AG21" s="155"/>
      <c r="AH21" s="156" t="s">
        <v>18</v>
      </c>
      <c r="AI21" s="157" t="s">
        <v>18</v>
      </c>
    </row>
    <row r="22" spans="1:35" s="39" customFormat="1" ht="26.25" customHeight="1">
      <c r="A22" s="183">
        <v>0.20833333333333334</v>
      </c>
      <c r="B22" s="184" t="s">
        <v>132</v>
      </c>
      <c r="C22" s="42" t="s">
        <v>18</v>
      </c>
      <c r="D22" s="43" t="s">
        <v>18</v>
      </c>
      <c r="E22" s="30" t="s">
        <v>18</v>
      </c>
      <c r="F22" s="44" t="s">
        <v>18</v>
      </c>
      <c r="G22" s="45" t="s">
        <v>18</v>
      </c>
      <c r="H22" s="32" t="s">
        <v>18</v>
      </c>
      <c r="I22" s="46" t="s">
        <v>18</v>
      </c>
      <c r="J22" s="34" t="e">
        <f t="shared" si="9"/>
        <v>#VALUE!</v>
      </c>
      <c r="K22" s="47" t="s">
        <v>18</v>
      </c>
      <c r="L22" s="48" t="s">
        <v>18</v>
      </c>
      <c r="M22" s="49" t="s">
        <v>18</v>
      </c>
      <c r="N22" s="92" t="s">
        <v>18</v>
      </c>
      <c r="O22" s="103" t="s">
        <v>18</v>
      </c>
      <c r="P22" s="48" t="s">
        <v>18</v>
      </c>
      <c r="Q22" s="50" t="s">
        <v>18</v>
      </c>
      <c r="R22" s="254" t="s">
        <v>133</v>
      </c>
      <c r="S22" s="255"/>
      <c r="T22" s="255"/>
      <c r="U22" s="255"/>
      <c r="V22" s="255"/>
      <c r="W22" s="45" t="s">
        <v>18</v>
      </c>
      <c r="X22" s="146" t="s">
        <v>18</v>
      </c>
      <c r="Y22" s="147"/>
      <c r="Z22" s="148" t="s">
        <v>18</v>
      </c>
      <c r="AA22" s="149" t="s">
        <v>18</v>
      </c>
      <c r="AB22" s="150" t="s">
        <v>18</v>
      </c>
      <c r="AC22" s="151"/>
      <c r="AD22" s="152" t="s">
        <v>18</v>
      </c>
      <c r="AE22" s="153" t="s">
        <v>18</v>
      </c>
      <c r="AF22" s="154" t="s">
        <v>18</v>
      </c>
      <c r="AG22" s="155"/>
      <c r="AH22" s="156" t="s">
        <v>18</v>
      </c>
      <c r="AI22" s="157" t="s">
        <v>18</v>
      </c>
    </row>
    <row r="23" spans="1:35" s="39" customFormat="1" ht="26.25" customHeight="1">
      <c r="A23" s="183">
        <v>0.21875</v>
      </c>
      <c r="B23" s="184" t="s">
        <v>64</v>
      </c>
      <c r="C23" s="42" t="s">
        <v>18</v>
      </c>
      <c r="D23" s="43" t="s">
        <v>18</v>
      </c>
      <c r="E23" s="30" t="s">
        <v>18</v>
      </c>
      <c r="F23" s="44" t="s">
        <v>18</v>
      </c>
      <c r="G23" s="45" t="s">
        <v>18</v>
      </c>
      <c r="H23" s="32" t="s">
        <v>18</v>
      </c>
      <c r="I23" s="46" t="s">
        <v>18</v>
      </c>
      <c r="J23" s="34" t="e">
        <f t="shared" si="9"/>
        <v>#VALUE!</v>
      </c>
      <c r="K23" s="47" t="s">
        <v>18</v>
      </c>
      <c r="L23" s="48" t="s">
        <v>18</v>
      </c>
      <c r="M23" s="49" t="s">
        <v>18</v>
      </c>
      <c r="N23" s="92" t="s">
        <v>18</v>
      </c>
      <c r="O23" s="103" t="s">
        <v>18</v>
      </c>
      <c r="P23" s="48" t="s">
        <v>18</v>
      </c>
      <c r="Q23" s="50" t="s">
        <v>18</v>
      </c>
      <c r="R23" s="254" t="s">
        <v>134</v>
      </c>
      <c r="S23" s="255"/>
      <c r="T23" s="255"/>
      <c r="U23" s="255"/>
      <c r="V23" s="255"/>
      <c r="W23" s="45" t="s">
        <v>18</v>
      </c>
      <c r="X23" s="146" t="s">
        <v>18</v>
      </c>
      <c r="Y23" s="147"/>
      <c r="Z23" s="148" t="s">
        <v>18</v>
      </c>
      <c r="AA23" s="149" t="s">
        <v>18</v>
      </c>
      <c r="AB23" s="150" t="s">
        <v>18</v>
      </c>
      <c r="AC23" s="151"/>
      <c r="AD23" s="152" t="s">
        <v>18</v>
      </c>
      <c r="AE23" s="153" t="s">
        <v>18</v>
      </c>
      <c r="AF23" s="154" t="s">
        <v>18</v>
      </c>
      <c r="AG23" s="155"/>
      <c r="AH23" s="156" t="s">
        <v>18</v>
      </c>
      <c r="AI23" s="157" t="s">
        <v>18</v>
      </c>
    </row>
    <row r="24" spans="1:35" s="39" customFormat="1" ht="26.25" customHeight="1">
      <c r="A24" s="183" t="s">
        <v>135</v>
      </c>
      <c r="B24" s="184" t="s">
        <v>136</v>
      </c>
      <c r="C24" s="42" t="s">
        <v>18</v>
      </c>
      <c r="D24" s="43" t="s">
        <v>18</v>
      </c>
      <c r="E24" s="30" t="s">
        <v>18</v>
      </c>
      <c r="F24" s="44" t="s">
        <v>18</v>
      </c>
      <c r="G24" s="45" t="s">
        <v>18</v>
      </c>
      <c r="H24" s="32" t="s">
        <v>18</v>
      </c>
      <c r="I24" s="46" t="s">
        <v>18</v>
      </c>
      <c r="J24" s="34" t="e">
        <f t="shared" si="9"/>
        <v>#VALUE!</v>
      </c>
      <c r="K24" s="47" t="s">
        <v>18</v>
      </c>
      <c r="L24" s="48" t="s">
        <v>18</v>
      </c>
      <c r="M24" s="49" t="s">
        <v>18</v>
      </c>
      <c r="N24" s="92" t="s">
        <v>18</v>
      </c>
      <c r="O24" s="103" t="s">
        <v>18</v>
      </c>
      <c r="P24" s="48" t="s">
        <v>18</v>
      </c>
      <c r="Q24" s="50" t="s">
        <v>18</v>
      </c>
      <c r="R24" s="254" t="s">
        <v>137</v>
      </c>
      <c r="S24" s="255"/>
      <c r="T24" s="255"/>
      <c r="U24" s="255"/>
      <c r="V24" s="255"/>
      <c r="W24" s="45" t="s">
        <v>18</v>
      </c>
      <c r="X24" s="146" t="s">
        <v>18</v>
      </c>
      <c r="Y24" s="147"/>
      <c r="Z24" s="148" t="s">
        <v>18</v>
      </c>
      <c r="AA24" s="149" t="s">
        <v>18</v>
      </c>
      <c r="AB24" s="150" t="s">
        <v>18</v>
      </c>
      <c r="AC24" s="151"/>
      <c r="AD24" s="152" t="s">
        <v>18</v>
      </c>
      <c r="AE24" s="153" t="s">
        <v>18</v>
      </c>
      <c r="AF24" s="154" t="s">
        <v>18</v>
      </c>
      <c r="AG24" s="155"/>
      <c r="AH24" s="156" t="s">
        <v>18</v>
      </c>
      <c r="AI24" s="157" t="s">
        <v>18</v>
      </c>
    </row>
    <row r="25" spans="1:35" s="39" customFormat="1" ht="26.25" hidden="1" customHeight="1">
      <c r="A25" s="26"/>
      <c r="B25" s="27"/>
      <c r="C25" s="28"/>
      <c r="D25" s="29"/>
      <c r="E25" s="30">
        <f t="shared" ref="E25:E57" si="10">IF(ISBLANK(D25),0,(D25-C25+1))</f>
        <v>0</v>
      </c>
      <c r="F25" s="31"/>
      <c r="G25" s="31"/>
      <c r="H25" s="32">
        <f>E25-G25-F25</f>
        <v>0</v>
      </c>
      <c r="I25" s="33"/>
      <c r="J25" s="34">
        <f t="shared" ref="J25:J58" si="11">IF(ISBLANK(I25),-90,(-((I25)-(SUM(L25:Q25,K25)))))</f>
        <v>-90</v>
      </c>
      <c r="K25" s="35"/>
      <c r="L25" s="36"/>
      <c r="M25" s="37"/>
      <c r="N25" s="91"/>
      <c r="O25" s="107"/>
      <c r="P25" s="36"/>
      <c r="Q25" s="38"/>
      <c r="R25" s="215"/>
      <c r="S25" s="216"/>
      <c r="T25" s="216"/>
      <c r="U25" s="216"/>
      <c r="V25" s="217"/>
      <c r="W25" s="45" t="s">
        <v>18</v>
      </c>
      <c r="X25" s="146"/>
      <c r="Y25" s="147" t="s">
        <v>45</v>
      </c>
      <c r="Z25" s="148"/>
      <c r="AA25" s="149">
        <f t="shared" ref="AA25:AA36" si="12">X25+Z25</f>
        <v>0</v>
      </c>
      <c r="AB25" s="150"/>
      <c r="AC25" s="151" t="s">
        <v>45</v>
      </c>
      <c r="AD25" s="152"/>
      <c r="AE25" s="153">
        <f t="shared" ref="AE25:AE56" si="13">AB25+AD25</f>
        <v>0</v>
      </c>
      <c r="AF25" s="154"/>
      <c r="AG25" s="155" t="s">
        <v>45</v>
      </c>
      <c r="AH25" s="156"/>
      <c r="AI25" s="157">
        <f t="shared" ref="AI25:AI56" si="14">AF25+AH25</f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0"/>
        <v>0</v>
      </c>
      <c r="F26" s="31"/>
      <c r="G26" s="31"/>
      <c r="H26" s="32">
        <f t="shared" ref="H26:H32" si="15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15"/>
      <c r="S26" s="216"/>
      <c r="T26" s="216"/>
      <c r="U26" s="216"/>
      <c r="V26" s="217"/>
      <c r="W26" s="45" t="s">
        <v>18</v>
      </c>
      <c r="X26" s="146"/>
      <c r="Y26" s="147" t="s">
        <v>45</v>
      </c>
      <c r="Z26" s="148"/>
      <c r="AA26" s="149">
        <f t="shared" si="12"/>
        <v>0</v>
      </c>
      <c r="AB26" s="150"/>
      <c r="AC26" s="151" t="s">
        <v>45</v>
      </c>
      <c r="AD26" s="152"/>
      <c r="AE26" s="153">
        <f t="shared" si="13"/>
        <v>0</v>
      </c>
      <c r="AF26" s="154"/>
      <c r="AG26" s="155" t="s">
        <v>45</v>
      </c>
      <c r="AH26" s="156"/>
      <c r="AI26" s="157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0"/>
        <v>0</v>
      </c>
      <c r="F27" s="31"/>
      <c r="G27" s="31"/>
      <c r="H27" s="32">
        <f t="shared" si="15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15"/>
      <c r="S27" s="216"/>
      <c r="T27" s="216"/>
      <c r="U27" s="216"/>
      <c r="V27" s="217"/>
      <c r="W27" s="45" t="s">
        <v>18</v>
      </c>
      <c r="X27" s="146"/>
      <c r="Y27" s="147" t="s">
        <v>45</v>
      </c>
      <c r="Z27" s="148"/>
      <c r="AA27" s="149">
        <f t="shared" si="12"/>
        <v>0</v>
      </c>
      <c r="AB27" s="150"/>
      <c r="AC27" s="151" t="s">
        <v>45</v>
      </c>
      <c r="AD27" s="152"/>
      <c r="AE27" s="153">
        <f t="shared" si="13"/>
        <v>0</v>
      </c>
      <c r="AF27" s="154"/>
      <c r="AG27" s="155" t="s">
        <v>45</v>
      </c>
      <c r="AH27" s="156"/>
      <c r="AI27" s="157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0"/>
        <v>0</v>
      </c>
      <c r="F28" s="31"/>
      <c r="G28" s="31"/>
      <c r="H28" s="32">
        <f t="shared" si="15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15"/>
      <c r="S28" s="216"/>
      <c r="T28" s="216"/>
      <c r="U28" s="216"/>
      <c r="V28" s="217"/>
      <c r="W28" s="45" t="s">
        <v>18</v>
      </c>
      <c r="X28" s="146"/>
      <c r="Y28" s="147" t="s">
        <v>45</v>
      </c>
      <c r="Z28" s="148"/>
      <c r="AA28" s="149">
        <f t="shared" si="12"/>
        <v>0</v>
      </c>
      <c r="AB28" s="150"/>
      <c r="AC28" s="151" t="s">
        <v>45</v>
      </c>
      <c r="AD28" s="152"/>
      <c r="AE28" s="153">
        <f t="shared" si="13"/>
        <v>0</v>
      </c>
      <c r="AF28" s="154"/>
      <c r="AG28" s="155" t="s">
        <v>45</v>
      </c>
      <c r="AH28" s="156"/>
      <c r="AI28" s="157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0"/>
        <v>0</v>
      </c>
      <c r="F29" s="31"/>
      <c r="G29" s="31"/>
      <c r="H29" s="32">
        <f t="shared" si="15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15"/>
      <c r="S29" s="216"/>
      <c r="T29" s="216"/>
      <c r="U29" s="216"/>
      <c r="V29" s="217"/>
      <c r="W29" s="45" t="s">
        <v>18</v>
      </c>
      <c r="X29" s="146"/>
      <c r="Y29" s="147" t="s">
        <v>45</v>
      </c>
      <c r="Z29" s="148"/>
      <c r="AA29" s="149">
        <f t="shared" si="12"/>
        <v>0</v>
      </c>
      <c r="AB29" s="150"/>
      <c r="AC29" s="151" t="s">
        <v>45</v>
      </c>
      <c r="AD29" s="152"/>
      <c r="AE29" s="153">
        <f t="shared" si="13"/>
        <v>0</v>
      </c>
      <c r="AF29" s="154"/>
      <c r="AG29" s="155" t="s">
        <v>45</v>
      </c>
      <c r="AH29" s="156"/>
      <c r="AI29" s="157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0"/>
        <v>0</v>
      </c>
      <c r="F30" s="31"/>
      <c r="G30" s="31"/>
      <c r="H30" s="32">
        <f t="shared" si="15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15"/>
      <c r="S30" s="216"/>
      <c r="T30" s="216"/>
      <c r="U30" s="216"/>
      <c r="V30" s="217"/>
      <c r="W30" s="45" t="s">
        <v>18</v>
      </c>
      <c r="X30" s="146"/>
      <c r="Y30" s="147" t="s">
        <v>45</v>
      </c>
      <c r="Z30" s="148"/>
      <c r="AA30" s="149">
        <f t="shared" si="12"/>
        <v>0</v>
      </c>
      <c r="AB30" s="150"/>
      <c r="AC30" s="151" t="s">
        <v>45</v>
      </c>
      <c r="AD30" s="152"/>
      <c r="AE30" s="153">
        <f t="shared" si="13"/>
        <v>0</v>
      </c>
      <c r="AF30" s="154"/>
      <c r="AG30" s="155" t="s">
        <v>45</v>
      </c>
      <c r="AH30" s="156"/>
      <c r="AI30" s="157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0"/>
        <v>0</v>
      </c>
      <c r="F31" s="31"/>
      <c r="G31" s="31"/>
      <c r="H31" s="32">
        <f t="shared" si="15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15"/>
      <c r="S31" s="216"/>
      <c r="T31" s="216"/>
      <c r="U31" s="216"/>
      <c r="V31" s="217"/>
      <c r="W31" s="45" t="s">
        <v>18</v>
      </c>
      <c r="X31" s="146"/>
      <c r="Y31" s="147" t="s">
        <v>45</v>
      </c>
      <c r="Z31" s="148"/>
      <c r="AA31" s="149">
        <f t="shared" si="12"/>
        <v>0</v>
      </c>
      <c r="AB31" s="150"/>
      <c r="AC31" s="151" t="s">
        <v>45</v>
      </c>
      <c r="AD31" s="152"/>
      <c r="AE31" s="153">
        <f t="shared" si="13"/>
        <v>0</v>
      </c>
      <c r="AF31" s="154"/>
      <c r="AG31" s="155" t="s">
        <v>45</v>
      </c>
      <c r="AH31" s="156"/>
      <c r="AI31" s="157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0"/>
        <v>0</v>
      </c>
      <c r="F32" s="31"/>
      <c r="G32" s="31"/>
      <c r="H32" s="32">
        <f t="shared" si="15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15"/>
      <c r="S32" s="216"/>
      <c r="T32" s="216"/>
      <c r="U32" s="216"/>
      <c r="V32" s="217"/>
      <c r="W32" s="45" t="s">
        <v>18</v>
      </c>
      <c r="X32" s="146"/>
      <c r="Y32" s="147" t="s">
        <v>45</v>
      </c>
      <c r="Z32" s="148"/>
      <c r="AA32" s="149">
        <f t="shared" si="12"/>
        <v>0</v>
      </c>
      <c r="AB32" s="150"/>
      <c r="AC32" s="151" t="s">
        <v>45</v>
      </c>
      <c r="AD32" s="152"/>
      <c r="AE32" s="153">
        <f t="shared" si="13"/>
        <v>0</v>
      </c>
      <c r="AF32" s="154"/>
      <c r="AG32" s="155" t="s">
        <v>45</v>
      </c>
      <c r="AH32" s="156"/>
      <c r="AI32" s="157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0"/>
        <v>0</v>
      </c>
      <c r="F33" s="31"/>
      <c r="G33" s="31"/>
      <c r="H33" s="32">
        <f t="shared" ref="H33:H34" si="16">E33-G33-F33</f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15"/>
      <c r="S33" s="216"/>
      <c r="T33" s="216"/>
      <c r="U33" s="216"/>
      <c r="V33" s="217"/>
      <c r="W33" s="45" t="s">
        <v>18</v>
      </c>
      <c r="X33" s="146"/>
      <c r="Y33" s="147" t="s">
        <v>45</v>
      </c>
      <c r="Z33" s="148"/>
      <c r="AA33" s="149">
        <f t="shared" si="12"/>
        <v>0</v>
      </c>
      <c r="AB33" s="150"/>
      <c r="AC33" s="151" t="s">
        <v>45</v>
      </c>
      <c r="AD33" s="152"/>
      <c r="AE33" s="153">
        <f t="shared" si="13"/>
        <v>0</v>
      </c>
      <c r="AF33" s="154"/>
      <c r="AG33" s="155" t="s">
        <v>45</v>
      </c>
      <c r="AH33" s="156"/>
      <c r="AI33" s="157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0"/>
        <v>0</v>
      </c>
      <c r="F34" s="31"/>
      <c r="G34" s="31"/>
      <c r="H34" s="32">
        <f t="shared" si="16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15"/>
      <c r="S34" s="216"/>
      <c r="T34" s="216"/>
      <c r="U34" s="216"/>
      <c r="V34" s="217"/>
      <c r="W34" s="45" t="s">
        <v>18</v>
      </c>
      <c r="X34" s="146"/>
      <c r="Y34" s="147" t="s">
        <v>45</v>
      </c>
      <c r="Z34" s="148"/>
      <c r="AA34" s="149">
        <f t="shared" si="12"/>
        <v>0</v>
      </c>
      <c r="AB34" s="150"/>
      <c r="AC34" s="151" t="s">
        <v>45</v>
      </c>
      <c r="AD34" s="152"/>
      <c r="AE34" s="153">
        <f t="shared" si="13"/>
        <v>0</v>
      </c>
      <c r="AF34" s="154"/>
      <c r="AG34" s="155" t="s">
        <v>45</v>
      </c>
      <c r="AH34" s="156"/>
      <c r="AI34" s="157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0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15"/>
      <c r="S35" s="216"/>
      <c r="T35" s="216"/>
      <c r="U35" s="216"/>
      <c r="V35" s="217"/>
      <c r="W35" s="45" t="s">
        <v>18</v>
      </c>
      <c r="X35" s="146"/>
      <c r="Y35" s="147" t="s">
        <v>45</v>
      </c>
      <c r="Z35" s="148"/>
      <c r="AA35" s="149">
        <f t="shared" si="12"/>
        <v>0</v>
      </c>
      <c r="AB35" s="150"/>
      <c r="AC35" s="151" t="s">
        <v>45</v>
      </c>
      <c r="AD35" s="152"/>
      <c r="AE35" s="153">
        <f t="shared" si="13"/>
        <v>0</v>
      </c>
      <c r="AF35" s="154"/>
      <c r="AG35" s="155" t="s">
        <v>45</v>
      </c>
      <c r="AH35" s="156"/>
      <c r="AI35" s="157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0"/>
        <v>0</v>
      </c>
      <c r="F36" s="31"/>
      <c r="G36" s="31"/>
      <c r="H36" s="32">
        <f t="shared" ref="H36:H42" si="17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15"/>
      <c r="S36" s="216"/>
      <c r="T36" s="216"/>
      <c r="U36" s="216"/>
      <c r="V36" s="217"/>
      <c r="W36" s="45" t="s">
        <v>18</v>
      </c>
      <c r="X36" s="146"/>
      <c r="Y36" s="147" t="s">
        <v>45</v>
      </c>
      <c r="Z36" s="148"/>
      <c r="AA36" s="149">
        <f t="shared" si="12"/>
        <v>0</v>
      </c>
      <c r="AB36" s="150"/>
      <c r="AC36" s="151" t="s">
        <v>45</v>
      </c>
      <c r="AD36" s="152"/>
      <c r="AE36" s="153">
        <f t="shared" si="13"/>
        <v>0</v>
      </c>
      <c r="AF36" s="154"/>
      <c r="AG36" s="155" t="s">
        <v>45</v>
      </c>
      <c r="AH36" s="156"/>
      <c r="AI36" s="157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0"/>
        <v>0</v>
      </c>
      <c r="F37" s="31"/>
      <c r="G37" s="31"/>
      <c r="H37" s="32">
        <f t="shared" si="17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15"/>
      <c r="S37" s="216"/>
      <c r="T37" s="216"/>
      <c r="U37" s="216"/>
      <c r="V37" s="217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3"/>
        <v>0</v>
      </c>
      <c r="AF37" s="154"/>
      <c r="AG37" s="155" t="s">
        <v>45</v>
      </c>
      <c r="AH37" s="156"/>
      <c r="AI37" s="157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0"/>
        <v>0</v>
      </c>
      <c r="F38" s="31"/>
      <c r="G38" s="31"/>
      <c r="H38" s="32">
        <f t="shared" si="17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15"/>
      <c r="S38" s="216"/>
      <c r="T38" s="216"/>
      <c r="U38" s="216"/>
      <c r="V38" s="217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13"/>
        <v>0</v>
      </c>
      <c r="AF38" s="154"/>
      <c r="AG38" s="155" t="s">
        <v>45</v>
      </c>
      <c r="AH38" s="156"/>
      <c r="AI38" s="157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0"/>
        <v>0</v>
      </c>
      <c r="F39" s="31"/>
      <c r="G39" s="31"/>
      <c r="H39" s="32">
        <f t="shared" si="17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15"/>
      <c r="S39" s="216"/>
      <c r="T39" s="216"/>
      <c r="U39" s="216"/>
      <c r="V39" s="217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13"/>
        <v>0</v>
      </c>
      <c r="AF39" s="154"/>
      <c r="AG39" s="155" t="s">
        <v>45</v>
      </c>
      <c r="AH39" s="156"/>
      <c r="AI39" s="157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0"/>
        <v>0</v>
      </c>
      <c r="F40" s="31"/>
      <c r="G40" s="31"/>
      <c r="H40" s="32">
        <f t="shared" si="17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15"/>
      <c r="S40" s="216"/>
      <c r="T40" s="216"/>
      <c r="U40" s="216"/>
      <c r="V40" s="217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13"/>
        <v>0</v>
      </c>
      <c r="AF40" s="154"/>
      <c r="AG40" s="155" t="s">
        <v>45</v>
      </c>
      <c r="AH40" s="156"/>
      <c r="AI40" s="157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0"/>
        <v>0</v>
      </c>
      <c r="F41" s="31"/>
      <c r="G41" s="31"/>
      <c r="H41" s="32">
        <f t="shared" si="17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15"/>
      <c r="S41" s="216"/>
      <c r="T41" s="216"/>
      <c r="U41" s="216"/>
      <c r="V41" s="217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13"/>
        <v>0</v>
      </c>
      <c r="AF41" s="154"/>
      <c r="AG41" s="155" t="s">
        <v>45</v>
      </c>
      <c r="AH41" s="156"/>
      <c r="AI41" s="157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0"/>
        <v>0</v>
      </c>
      <c r="F42" s="31"/>
      <c r="G42" s="31"/>
      <c r="H42" s="32">
        <f t="shared" si="17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15"/>
      <c r="S42" s="216"/>
      <c r="T42" s="216"/>
      <c r="U42" s="216"/>
      <c r="V42" s="217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13"/>
        <v>0</v>
      </c>
      <c r="AF42" s="154"/>
      <c r="AG42" s="155" t="s">
        <v>45</v>
      </c>
      <c r="AH42" s="156"/>
      <c r="AI42" s="157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0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15"/>
      <c r="S43" s="216"/>
      <c r="T43" s="216"/>
      <c r="U43" s="216"/>
      <c r="V43" s="217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13"/>
        <v>0</v>
      </c>
      <c r="AF43" s="154"/>
      <c r="AG43" s="155" t="s">
        <v>45</v>
      </c>
      <c r="AH43" s="156"/>
      <c r="AI43" s="157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0"/>
        <v>0</v>
      </c>
      <c r="F44" s="31"/>
      <c r="G44" s="31"/>
      <c r="H44" s="32">
        <f t="shared" ref="H44:H49" si="19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15"/>
      <c r="S44" s="216"/>
      <c r="T44" s="216"/>
      <c r="U44" s="216"/>
      <c r="V44" s="217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13"/>
        <v>0</v>
      </c>
      <c r="AF44" s="154"/>
      <c r="AG44" s="155" t="s">
        <v>45</v>
      </c>
      <c r="AH44" s="156"/>
      <c r="AI44" s="157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0"/>
        <v>0</v>
      </c>
      <c r="F45" s="31"/>
      <c r="G45" s="31"/>
      <c r="H45" s="32">
        <f t="shared" si="19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15"/>
      <c r="S45" s="216"/>
      <c r="T45" s="216"/>
      <c r="U45" s="216"/>
      <c r="V45" s="217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13"/>
        <v>0</v>
      </c>
      <c r="AF45" s="154"/>
      <c r="AG45" s="155" t="s">
        <v>45</v>
      </c>
      <c r="AH45" s="156"/>
      <c r="AI45" s="157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0"/>
        <v>0</v>
      </c>
      <c r="F46" s="31"/>
      <c r="G46" s="31"/>
      <c r="H46" s="32">
        <f t="shared" si="19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15"/>
      <c r="S46" s="216"/>
      <c r="T46" s="216"/>
      <c r="U46" s="216"/>
      <c r="V46" s="217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13"/>
        <v>0</v>
      </c>
      <c r="AF46" s="154"/>
      <c r="AG46" s="155" t="s">
        <v>45</v>
      </c>
      <c r="AH46" s="156"/>
      <c r="AI46" s="157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0"/>
        <v>0</v>
      </c>
      <c r="F47" s="31"/>
      <c r="G47" s="31"/>
      <c r="H47" s="32">
        <f t="shared" si="19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15"/>
      <c r="S47" s="216"/>
      <c r="T47" s="216"/>
      <c r="U47" s="216"/>
      <c r="V47" s="217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13"/>
        <v>0</v>
      </c>
      <c r="AF47" s="154"/>
      <c r="AG47" s="155" t="s">
        <v>45</v>
      </c>
      <c r="AH47" s="156"/>
      <c r="AI47" s="157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0"/>
        <v>0</v>
      </c>
      <c r="F48" s="31"/>
      <c r="G48" s="31"/>
      <c r="H48" s="32">
        <f t="shared" si="19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15"/>
      <c r="S48" s="216"/>
      <c r="T48" s="216"/>
      <c r="U48" s="216"/>
      <c r="V48" s="217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13"/>
        <v>0</v>
      </c>
      <c r="AF48" s="154"/>
      <c r="AG48" s="155" t="s">
        <v>45</v>
      </c>
      <c r="AH48" s="156"/>
      <c r="AI48" s="157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0"/>
        <v>0</v>
      </c>
      <c r="F49" s="31"/>
      <c r="G49" s="31"/>
      <c r="H49" s="32">
        <f t="shared" si="19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15"/>
      <c r="S49" s="216"/>
      <c r="T49" s="216"/>
      <c r="U49" s="216"/>
      <c r="V49" s="217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13"/>
        <v>0</v>
      </c>
      <c r="AF49" s="154"/>
      <c r="AG49" s="155" t="s">
        <v>45</v>
      </c>
      <c r="AH49" s="156"/>
      <c r="AI49" s="157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0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15"/>
      <c r="S50" s="216"/>
      <c r="T50" s="216"/>
      <c r="U50" s="216"/>
      <c r="V50" s="217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13"/>
        <v>0</v>
      </c>
      <c r="AF50" s="154"/>
      <c r="AG50" s="155" t="s">
        <v>45</v>
      </c>
      <c r="AH50" s="156"/>
      <c r="AI50" s="157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0"/>
        <v>0</v>
      </c>
      <c r="F51" s="31"/>
      <c r="G51" s="31"/>
      <c r="H51" s="32">
        <f t="shared" ref="H51:H57" si="20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15"/>
      <c r="S51" s="216"/>
      <c r="T51" s="216"/>
      <c r="U51" s="216"/>
      <c r="V51" s="217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13"/>
        <v>0</v>
      </c>
      <c r="AF51" s="154"/>
      <c r="AG51" s="155" t="s">
        <v>45</v>
      </c>
      <c r="AH51" s="156"/>
      <c r="AI51" s="157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0"/>
        <v>0</v>
      </c>
      <c r="F52" s="31"/>
      <c r="G52" s="31"/>
      <c r="H52" s="32">
        <f t="shared" si="20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15"/>
      <c r="S52" s="216"/>
      <c r="T52" s="216"/>
      <c r="U52" s="216"/>
      <c r="V52" s="217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13"/>
        <v>0</v>
      </c>
      <c r="AF52" s="154"/>
      <c r="AG52" s="155" t="s">
        <v>45</v>
      </c>
      <c r="AH52" s="156"/>
      <c r="AI52" s="157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0"/>
        <v>0</v>
      </c>
      <c r="F53" s="31"/>
      <c r="G53" s="31"/>
      <c r="H53" s="32">
        <f t="shared" si="20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15"/>
      <c r="S53" s="216"/>
      <c r="T53" s="216"/>
      <c r="U53" s="216"/>
      <c r="V53" s="217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13"/>
        <v>0</v>
      </c>
      <c r="AF53" s="154"/>
      <c r="AG53" s="155" t="s">
        <v>45</v>
      </c>
      <c r="AH53" s="156"/>
      <c r="AI53" s="157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0"/>
        <v>0</v>
      </c>
      <c r="F54" s="31"/>
      <c r="G54" s="31"/>
      <c r="H54" s="32">
        <f t="shared" si="20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15"/>
      <c r="S54" s="216"/>
      <c r="T54" s="216"/>
      <c r="U54" s="216"/>
      <c r="V54" s="217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13"/>
        <v>0</v>
      </c>
      <c r="AF54" s="154"/>
      <c r="AG54" s="155" t="s">
        <v>45</v>
      </c>
      <c r="AH54" s="156"/>
      <c r="AI54" s="157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0"/>
        <v>0</v>
      </c>
      <c r="F55" s="31"/>
      <c r="G55" s="31"/>
      <c r="H55" s="32">
        <f t="shared" si="20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15"/>
      <c r="S55" s="216"/>
      <c r="T55" s="216"/>
      <c r="U55" s="216"/>
      <c r="V55" s="217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13"/>
        <v>0</v>
      </c>
      <c r="AF55" s="154"/>
      <c r="AG55" s="155" t="s">
        <v>45</v>
      </c>
      <c r="AH55" s="156"/>
      <c r="AI55" s="157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0"/>
        <v>0</v>
      </c>
      <c r="F56" s="31"/>
      <c r="G56" s="31"/>
      <c r="H56" s="32">
        <f t="shared" si="20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15"/>
      <c r="S56" s="216"/>
      <c r="T56" s="216"/>
      <c r="U56" s="216"/>
      <c r="V56" s="217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13"/>
        <v>0</v>
      </c>
      <c r="AF56" s="154"/>
      <c r="AG56" s="155" t="s">
        <v>45</v>
      </c>
      <c r="AH56" s="156"/>
      <c r="AI56" s="157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0"/>
        <v>0</v>
      </c>
      <c r="F57" s="31"/>
      <c r="G57" s="31"/>
      <c r="H57" s="32">
        <f t="shared" si="20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15"/>
      <c r="S57" s="216"/>
      <c r="T57" s="216"/>
      <c r="U57" s="216"/>
      <c r="V57" s="217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1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27"/>
      <c r="S58" s="228"/>
      <c r="T58" s="228"/>
      <c r="U58" s="228"/>
      <c r="V58" s="229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30"/>
      <c r="S59" s="231"/>
      <c r="T59" s="231"/>
      <c r="U59" s="231"/>
      <c r="V59" s="232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87</v>
      </c>
      <c r="F60" s="67">
        <f>SUM(F2:F59)</f>
        <v>1</v>
      </c>
      <c r="G60" s="67">
        <f>SUM(G2:G59)</f>
        <v>11</v>
      </c>
      <c r="H60" s="68">
        <f>E60-F60-G60</f>
        <v>75</v>
      </c>
      <c r="I60" s="69">
        <f>SUM(I2:I59)</f>
        <v>86</v>
      </c>
      <c r="J60" s="70" t="e">
        <f t="shared" ref="J60:Q60" si="21">SUM(J2:J59)</f>
        <v>#VALUE!</v>
      </c>
      <c r="K60" s="71">
        <f>SUM(K2:K59)</f>
        <v>69</v>
      </c>
      <c r="L60" s="72">
        <f>SUM(L2:L59)</f>
        <v>0</v>
      </c>
      <c r="M60" s="73">
        <f t="shared" si="21"/>
        <v>1</v>
      </c>
      <c r="N60" s="94">
        <f t="shared" si="21"/>
        <v>32</v>
      </c>
      <c r="O60" s="105">
        <f>SUM(O2:O59)</f>
        <v>38</v>
      </c>
      <c r="P60" s="99">
        <f t="shared" si="21"/>
        <v>0</v>
      </c>
      <c r="Q60" s="73">
        <f t="shared" si="21"/>
        <v>0</v>
      </c>
      <c r="R60" s="74">
        <f>SUM(L60:Q60)</f>
        <v>71</v>
      </c>
      <c r="S60" s="233" t="s">
        <v>19</v>
      </c>
      <c r="T60" s="234"/>
      <c r="U60" s="234"/>
      <c r="V60" s="235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24"/>
      <c r="T61" s="225"/>
      <c r="U61" s="225"/>
      <c r="V61" s="226"/>
    </row>
    <row r="62" spans="1:35" s="75" customFormat="1">
      <c r="A62"/>
      <c r="B62" s="1"/>
      <c r="I62" s="85">
        <f>I60+G60</f>
        <v>97</v>
      </c>
      <c r="J62" s="63"/>
      <c r="K62" s="86"/>
      <c r="M62" s="75">
        <f>L60+M60</f>
        <v>1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activeCell="G24" sqref="G24"/>
    </sheetView>
  </sheetViews>
  <sheetFormatPr defaultRowHeight="12"/>
  <cols>
    <col min="1" max="1" width="9" style="87"/>
    <col min="2" max="9" width="3.25" style="109" customWidth="1"/>
    <col min="10" max="10" width="9" style="87"/>
    <col min="11" max="11" width="4.5" style="87" customWidth="1"/>
    <col min="12" max="16384" width="9" style="87"/>
  </cols>
  <sheetData>
    <row r="1" spans="1:23" ht="52.5" customHeight="1">
      <c r="A1" s="259" t="s">
        <v>46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</row>
    <row r="2" spans="1:23" s="108" customFormat="1" ht="63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87" t="s">
        <v>27</v>
      </c>
      <c r="B3" s="111">
        <f>'m02.12'!$I$60</f>
        <v>48</v>
      </c>
      <c r="C3" s="111">
        <f>'m02.12'!$L$60</f>
        <v>0</v>
      </c>
      <c r="D3" s="111">
        <f>'m02.12'!$M$60</f>
        <v>2</v>
      </c>
      <c r="E3" s="111">
        <f>'m02.12'!$N$60</f>
        <v>19</v>
      </c>
      <c r="F3" s="111">
        <f>'m02.12'!$O$60</f>
        <v>5</v>
      </c>
      <c r="G3" s="111">
        <f>'m02.12'!$P$60</f>
        <v>0</v>
      </c>
      <c r="H3" s="111">
        <f>'m02.12'!$Q$60</f>
        <v>1</v>
      </c>
      <c r="I3" s="111">
        <f>'m02.12'!$K$60</f>
        <v>21</v>
      </c>
      <c r="J3" s="119" t="str">
        <f t="shared" ref="J3:J9" si="0">A3</f>
        <v>Monday</v>
      </c>
      <c r="K3" s="115">
        <f>I3/$B3</f>
        <v>0.4375</v>
      </c>
      <c r="L3" s="121">
        <f>C3/$B3</f>
        <v>0</v>
      </c>
      <c r="M3" s="121">
        <f t="shared" ref="M3:Q9" si="1">D3/$B3</f>
        <v>4.1666666666666664E-2</v>
      </c>
      <c r="N3" s="121">
        <f t="shared" si="1"/>
        <v>0.39583333333333331</v>
      </c>
      <c r="O3" s="121">
        <f t="shared" si="1"/>
        <v>0.10416666666666667</v>
      </c>
      <c r="P3" s="121">
        <f t="shared" si="1"/>
        <v>0</v>
      </c>
      <c r="Q3" s="121">
        <f t="shared" si="1"/>
        <v>2.0833333333333332E-2</v>
      </c>
      <c r="R3" s="111">
        <f>'m02.12'!$K$60</f>
        <v>21</v>
      </c>
    </row>
    <row r="4" spans="1:23">
      <c r="A4" s="87" t="s">
        <v>28</v>
      </c>
      <c r="B4" s="111">
        <f>'Tu02.13'!$I$60</f>
        <v>36</v>
      </c>
      <c r="C4" s="111">
        <f>'Tu02.13'!$L$60</f>
        <v>0</v>
      </c>
      <c r="D4" s="111">
        <f>'Tu02.13'!$M$60</f>
        <v>3</v>
      </c>
      <c r="E4" s="111">
        <f>'Tu02.13'!$N$60</f>
        <v>16</v>
      </c>
      <c r="F4" s="111">
        <f>'Tu02.13'!$O$60</f>
        <v>4</v>
      </c>
      <c r="G4" s="111">
        <f>'Tu02.13'!$P$60</f>
        <v>0</v>
      </c>
      <c r="H4" s="111">
        <f>'Tu02.13'!$Q$60</f>
        <v>1</v>
      </c>
      <c r="I4" s="111">
        <f>'Tu02.13'!$K$60</f>
        <v>12</v>
      </c>
      <c r="J4" s="119" t="str">
        <f t="shared" si="0"/>
        <v>Tuesday</v>
      </c>
      <c r="K4" s="115">
        <f t="shared" ref="K4:K9" si="2">I4/B4</f>
        <v>0.33333333333333331</v>
      </c>
      <c r="L4" s="121">
        <f t="shared" ref="L4:L9" si="3">C4/$B4</f>
        <v>0</v>
      </c>
      <c r="M4" s="121">
        <f t="shared" si="1"/>
        <v>8.3333333333333329E-2</v>
      </c>
      <c r="N4" s="121">
        <f t="shared" si="1"/>
        <v>0.44444444444444442</v>
      </c>
      <c r="O4" s="121">
        <f t="shared" si="1"/>
        <v>0.1111111111111111</v>
      </c>
      <c r="P4" s="121">
        <f t="shared" si="1"/>
        <v>0</v>
      </c>
      <c r="Q4" s="121">
        <f t="shared" si="1"/>
        <v>2.7777777777777776E-2</v>
      </c>
      <c r="R4" s="111">
        <f>'Tu02.13'!$K$59</f>
        <v>0</v>
      </c>
    </row>
    <row r="5" spans="1:23">
      <c r="A5" s="87" t="s">
        <v>29</v>
      </c>
      <c r="B5" s="111">
        <f>'W02.14'!$I$60</f>
        <v>68</v>
      </c>
      <c r="C5" s="111">
        <f>'W02.14'!$L$60</f>
        <v>6</v>
      </c>
      <c r="D5" s="111">
        <f>'W02.14'!$M$60</f>
        <v>0</v>
      </c>
      <c r="E5" s="111">
        <f>'W02.14'!$N$60</f>
        <v>10</v>
      </c>
      <c r="F5" s="111">
        <f>'W02.14'!$O$60</f>
        <v>14</v>
      </c>
      <c r="G5" s="111">
        <f>'W02.14'!$P$60</f>
        <v>0</v>
      </c>
      <c r="H5" s="111">
        <f>'W02.14'!$Q$60</f>
        <v>0</v>
      </c>
      <c r="I5" s="111">
        <f>'W02.14'!$K$60</f>
        <v>38</v>
      </c>
      <c r="J5" s="119" t="str">
        <f t="shared" si="0"/>
        <v>Wednesday</v>
      </c>
      <c r="K5" s="115">
        <f t="shared" si="2"/>
        <v>0.55882352941176472</v>
      </c>
      <c r="L5" s="121">
        <f t="shared" si="3"/>
        <v>8.8235294117647065E-2</v>
      </c>
      <c r="M5" s="121">
        <f t="shared" si="1"/>
        <v>0</v>
      </c>
      <c r="N5" s="121">
        <f t="shared" si="1"/>
        <v>0.14705882352941177</v>
      </c>
      <c r="O5" s="121">
        <f t="shared" si="1"/>
        <v>0.20588235294117646</v>
      </c>
      <c r="P5" s="121">
        <f t="shared" si="1"/>
        <v>0</v>
      </c>
      <c r="Q5" s="121">
        <f t="shared" si="1"/>
        <v>0</v>
      </c>
      <c r="R5" s="111">
        <f>'W02.14'!$K$60</f>
        <v>38</v>
      </c>
    </row>
    <row r="6" spans="1:23">
      <c r="A6" s="87" t="s">
        <v>30</v>
      </c>
      <c r="B6" s="111">
        <f>'Th02.15'!$I$60</f>
        <v>96</v>
      </c>
      <c r="C6" s="111">
        <f>'Th02.15'!$L$60</f>
        <v>17</v>
      </c>
      <c r="D6" s="111">
        <f>'Th02.15'!$M$60</f>
        <v>9</v>
      </c>
      <c r="E6" s="111">
        <f>'Th02.15'!$N$60</f>
        <v>12</v>
      </c>
      <c r="F6" s="111">
        <f>'Th02.15'!$O$60</f>
        <v>33</v>
      </c>
      <c r="G6" s="111">
        <f>'Th02.15'!$P$60</f>
        <v>1</v>
      </c>
      <c r="H6" s="111">
        <f>'Th02.15'!$Q$60</f>
        <v>0</v>
      </c>
      <c r="I6" s="111">
        <f>'Th02.15'!$K$60</f>
        <v>24</v>
      </c>
      <c r="J6" s="119" t="str">
        <f t="shared" si="0"/>
        <v>Thursday</v>
      </c>
      <c r="K6" s="115">
        <f t="shared" si="2"/>
        <v>0.25</v>
      </c>
      <c r="L6" s="121">
        <f t="shared" si="3"/>
        <v>0.17708333333333334</v>
      </c>
      <c r="M6" s="121">
        <f t="shared" si="1"/>
        <v>9.375E-2</v>
      </c>
      <c r="N6" s="121">
        <f t="shared" si="1"/>
        <v>0.125</v>
      </c>
      <c r="O6" s="121">
        <f t="shared" si="1"/>
        <v>0.34375</v>
      </c>
      <c r="P6" s="121">
        <f t="shared" si="1"/>
        <v>1.0416666666666666E-2</v>
      </c>
      <c r="Q6" s="121">
        <f t="shared" si="1"/>
        <v>0</v>
      </c>
      <c r="R6" s="111">
        <f>'Th02.15'!$K$60</f>
        <v>24</v>
      </c>
    </row>
    <row r="7" spans="1:23">
      <c r="A7" s="87" t="s">
        <v>31</v>
      </c>
      <c r="B7" s="111">
        <f>'F02.16'!$I$60</f>
        <v>172</v>
      </c>
      <c r="C7" s="111">
        <f>'F02.16'!$L$60</f>
        <v>54</v>
      </c>
      <c r="D7" s="111">
        <f>'F02.16'!$M$60</f>
        <v>10</v>
      </c>
      <c r="E7" s="111">
        <f>'F02.16'!$N$60</f>
        <v>24</v>
      </c>
      <c r="F7" s="111">
        <f>'F02.16'!$O$60</f>
        <v>17</v>
      </c>
      <c r="G7" s="111">
        <f>'F02.16'!$P$60</f>
        <v>0</v>
      </c>
      <c r="H7" s="111">
        <f>'F02.16'!$Q$60</f>
        <v>0</v>
      </c>
      <c r="I7" s="111">
        <f>'F02.16'!$K$60</f>
        <v>67</v>
      </c>
      <c r="J7" s="119" t="str">
        <f t="shared" si="0"/>
        <v>Friday</v>
      </c>
      <c r="K7" s="115">
        <f t="shared" si="2"/>
        <v>0.38953488372093026</v>
      </c>
      <c r="L7" s="121">
        <f t="shared" si="3"/>
        <v>0.31395348837209303</v>
      </c>
      <c r="M7" s="121">
        <f t="shared" si="1"/>
        <v>5.8139534883720929E-2</v>
      </c>
      <c r="N7" s="121">
        <f t="shared" si="1"/>
        <v>0.13953488372093023</v>
      </c>
      <c r="O7" s="121">
        <f t="shared" si="1"/>
        <v>9.8837209302325577E-2</v>
      </c>
      <c r="P7" s="121">
        <f t="shared" si="1"/>
        <v>0</v>
      </c>
      <c r="Q7" s="121">
        <f t="shared" si="1"/>
        <v>0</v>
      </c>
      <c r="R7" s="111">
        <f>'F02.16'!$K$60</f>
        <v>67</v>
      </c>
    </row>
    <row r="8" spans="1:23">
      <c r="A8" s="180" t="s">
        <v>32</v>
      </c>
      <c r="B8" s="111">
        <f>'Sa02.17'!$I$60</f>
        <v>173</v>
      </c>
      <c r="C8" s="111">
        <f>'Sa02.17'!$L$60</f>
        <v>0</v>
      </c>
      <c r="D8" s="111">
        <f>'Sa02.17'!$M$60</f>
        <v>26</v>
      </c>
      <c r="E8" s="111">
        <f>'Sa02.17'!$N$60</f>
        <v>53</v>
      </c>
      <c r="F8" s="111">
        <f>'Sa02.17'!$O$60</f>
        <v>34</v>
      </c>
      <c r="G8" s="111">
        <f>'Sa02.17'!$P$60</f>
        <v>0</v>
      </c>
      <c r="H8" s="111">
        <f>'Sa02.17'!$Q$60</f>
        <v>0</v>
      </c>
      <c r="I8" s="111">
        <f>'Sa02.17'!$K$60</f>
        <v>87</v>
      </c>
      <c r="J8" s="119" t="str">
        <f t="shared" si="0"/>
        <v>Saturday</v>
      </c>
      <c r="K8" s="115">
        <f t="shared" si="2"/>
        <v>0.50289017341040465</v>
      </c>
      <c r="L8" s="121">
        <f t="shared" si="3"/>
        <v>0</v>
      </c>
      <c r="M8" s="121">
        <f t="shared" si="1"/>
        <v>0.15028901734104047</v>
      </c>
      <c r="N8" s="121">
        <f t="shared" si="1"/>
        <v>0.30635838150289019</v>
      </c>
      <c r="O8" s="121">
        <f t="shared" si="1"/>
        <v>0.19653179190751446</v>
      </c>
      <c r="P8" s="121">
        <f t="shared" si="1"/>
        <v>0</v>
      </c>
      <c r="Q8" s="121">
        <f t="shared" si="1"/>
        <v>0</v>
      </c>
      <c r="R8" s="111">
        <f>'Sa02.17'!$K$60</f>
        <v>87</v>
      </c>
    </row>
    <row r="9" spans="1:23">
      <c r="A9" s="180" t="s">
        <v>33</v>
      </c>
      <c r="B9" s="111">
        <f>'Su02.18'!$I$60</f>
        <v>86</v>
      </c>
      <c r="C9" s="111">
        <f>'Su02.18'!$L$60</f>
        <v>0</v>
      </c>
      <c r="D9" s="111">
        <f>'Su02.18'!$M$60</f>
        <v>1</v>
      </c>
      <c r="E9" s="111">
        <f>'Su02.18'!$N$60</f>
        <v>32</v>
      </c>
      <c r="F9" s="111">
        <f>'Su02.18'!$O$60</f>
        <v>38</v>
      </c>
      <c r="G9" s="111">
        <f>'Su02.18'!$P$60</f>
        <v>0</v>
      </c>
      <c r="H9" s="111">
        <f>'Su02.18'!$Q$60</f>
        <v>0</v>
      </c>
      <c r="I9" s="111">
        <f>'Su02.18'!$K$60</f>
        <v>69</v>
      </c>
      <c r="J9" s="119" t="str">
        <f t="shared" si="0"/>
        <v>Sunday</v>
      </c>
      <c r="K9" s="115">
        <f t="shared" si="2"/>
        <v>0.80232558139534882</v>
      </c>
      <c r="L9" s="121">
        <f t="shared" si="3"/>
        <v>0</v>
      </c>
      <c r="M9" s="121">
        <f t="shared" si="1"/>
        <v>1.1627906976744186E-2</v>
      </c>
      <c r="N9" s="121">
        <f t="shared" si="1"/>
        <v>0.37209302325581395</v>
      </c>
      <c r="O9" s="121">
        <f t="shared" si="1"/>
        <v>0.44186046511627908</v>
      </c>
      <c r="P9" s="121">
        <f t="shared" si="1"/>
        <v>0</v>
      </c>
      <c r="Q9" s="121">
        <f t="shared" si="1"/>
        <v>0</v>
      </c>
      <c r="R9" s="111">
        <f>'Su02.18'!$K$60</f>
        <v>69</v>
      </c>
    </row>
    <row r="10" spans="1:23" ht="51.7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679</v>
      </c>
      <c r="C11" s="181">
        <f t="shared" ref="C11:I11" si="5">SUM(C3:C9)</f>
        <v>77</v>
      </c>
      <c r="D11" s="181">
        <f t="shared" si="5"/>
        <v>51</v>
      </c>
      <c r="E11" s="113">
        <f t="shared" si="5"/>
        <v>166</v>
      </c>
      <c r="F11" s="113">
        <f t="shared" si="5"/>
        <v>145</v>
      </c>
      <c r="G11" s="113">
        <f t="shared" si="5"/>
        <v>1</v>
      </c>
      <c r="H11" s="113">
        <f t="shared" si="5"/>
        <v>2</v>
      </c>
      <c r="I11" s="113">
        <f t="shared" si="5"/>
        <v>318</v>
      </c>
    </row>
    <row r="12" spans="1:23">
      <c r="D12" s="109">
        <f>C11+D11</f>
        <v>128</v>
      </c>
    </row>
    <row r="13" spans="1:23" ht="8.25" customHeight="1"/>
    <row r="14" spans="1:23">
      <c r="D14" s="182">
        <f>D12/B11</f>
        <v>0.18851251840942562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m02.12</vt:lpstr>
      <vt:lpstr>Tu02.13</vt:lpstr>
      <vt:lpstr>W02.14</vt:lpstr>
      <vt:lpstr>Th02.15</vt:lpstr>
      <vt:lpstr>F02.16</vt:lpstr>
      <vt:lpstr>Sa02.17</vt:lpstr>
      <vt:lpstr>Su02.18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2024-04-02T20:22:00Z</cp:lastPrinted>
  <dcterms:created xsi:type="dcterms:W3CDTF">2024-02-21T16:27:09Z</dcterms:created>
  <dcterms:modified xsi:type="dcterms:W3CDTF">2024-04-02T21:04:06Z</dcterms:modified>
</cp:coreProperties>
</file>