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89BE2665-95B7-4F9E-ABD4-5C77033F8E88}" xr6:coauthVersionLast="47" xr6:coauthVersionMax="47" xr10:uidLastSave="{00000000-0000-0000-0000-000000000000}"/>
  <bookViews>
    <workbookView xWindow="28680" yWindow="-120" windowWidth="29040" windowHeight="16440" activeTab="8" xr2:uid="{59C6FDF0-EABE-4C73-A749-058760A548E1}"/>
  </bookViews>
  <sheets>
    <sheet name="00.00" sheetId="1" r:id="rId1"/>
    <sheet name="m02.05" sheetId="2" r:id="rId2"/>
    <sheet name="Tu02.06" sheetId="3" r:id="rId3"/>
    <sheet name="W02.07" sheetId="4" r:id="rId4"/>
    <sheet name="Th02.08" sheetId="5" r:id="rId5"/>
    <sheet name="F02.09" sheetId="6" r:id="rId6"/>
    <sheet name="Sa02.10" sheetId="7" r:id="rId7"/>
    <sheet name="Su02.11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7" l="1"/>
  <c r="AE13" i="7"/>
  <c r="AA13" i="7"/>
  <c r="I13" i="7"/>
  <c r="J13" i="7" s="1"/>
  <c r="G13" i="7"/>
  <c r="E13" i="7"/>
  <c r="AI12" i="7"/>
  <c r="AE12" i="7"/>
  <c r="AA12" i="7"/>
  <c r="I12" i="7"/>
  <c r="J12" i="7" s="1"/>
  <c r="G12" i="7"/>
  <c r="E12" i="7"/>
  <c r="AI11" i="7"/>
  <c r="AE11" i="7"/>
  <c r="AA11" i="7"/>
  <c r="I11" i="7"/>
  <c r="J11" i="7" s="1"/>
  <c r="G11" i="7"/>
  <c r="E11" i="7"/>
  <c r="AI10" i="7"/>
  <c r="AE10" i="7"/>
  <c r="AA10" i="7"/>
  <c r="I10" i="7"/>
  <c r="J10" i="7" s="1"/>
  <c r="G10" i="7"/>
  <c r="E10" i="7"/>
  <c r="AI9" i="7"/>
  <c r="AE9" i="7"/>
  <c r="AA9" i="7"/>
  <c r="J9" i="7"/>
  <c r="I9" i="7"/>
  <c r="G9" i="7"/>
  <c r="E9" i="7"/>
  <c r="AI8" i="7"/>
  <c r="AE8" i="7"/>
  <c r="AA8" i="7"/>
  <c r="I8" i="7"/>
  <c r="J8" i="7" s="1"/>
  <c r="G8" i="7"/>
  <c r="E8" i="7"/>
  <c r="AI7" i="7"/>
  <c r="AE7" i="7"/>
  <c r="AA7" i="7"/>
  <c r="J7" i="7"/>
  <c r="I7" i="7"/>
  <c r="G7" i="7"/>
  <c r="E7" i="7"/>
  <c r="AI6" i="7"/>
  <c r="AE6" i="7"/>
  <c r="AA6" i="7"/>
  <c r="I6" i="7"/>
  <c r="J6" i="7" s="1"/>
  <c r="G6" i="7"/>
  <c r="E6" i="7"/>
  <c r="AI5" i="7"/>
  <c r="AE5" i="7"/>
  <c r="AA5" i="7"/>
  <c r="I5" i="7"/>
  <c r="J5" i="7" s="1"/>
  <c r="G5" i="7"/>
  <c r="E5" i="7"/>
  <c r="AI4" i="7"/>
  <c r="AE4" i="7"/>
  <c r="AA4" i="7"/>
  <c r="I4" i="7"/>
  <c r="J4" i="7" s="1"/>
  <c r="G4" i="7"/>
  <c r="E4" i="7"/>
  <c r="AI3" i="7"/>
  <c r="AE3" i="7"/>
  <c r="AA3" i="7"/>
  <c r="I3" i="7"/>
  <c r="J3" i="7" s="1"/>
  <c r="G3" i="7"/>
  <c r="E3" i="7"/>
  <c r="AI8" i="8"/>
  <c r="AE8" i="8"/>
  <c r="AA8" i="8"/>
  <c r="I8" i="8"/>
  <c r="J8" i="8" s="1"/>
  <c r="H8" i="8"/>
  <c r="E8" i="8"/>
  <c r="J7" i="8"/>
  <c r="AI6" i="8"/>
  <c r="AE6" i="8"/>
  <c r="AA6" i="8"/>
  <c r="I6" i="8"/>
  <c r="J6" i="8" s="1"/>
  <c r="H6" i="8"/>
  <c r="E6" i="8"/>
  <c r="AI5" i="8"/>
  <c r="AE5" i="8"/>
  <c r="AA5" i="8"/>
  <c r="I5" i="8"/>
  <c r="J5" i="8" s="1"/>
  <c r="E5" i="8"/>
  <c r="H5" i="8" s="1"/>
  <c r="AI4" i="8"/>
  <c r="AE4" i="8"/>
  <c r="AA4" i="8"/>
  <c r="I4" i="8"/>
  <c r="J4" i="8" s="1"/>
  <c r="E4" i="8"/>
  <c r="H4" i="8" s="1"/>
  <c r="AI3" i="8"/>
  <c r="AE3" i="8"/>
  <c r="AA3" i="8"/>
  <c r="I3" i="8"/>
  <c r="J3" i="8" s="1"/>
  <c r="E3" i="8"/>
  <c r="H3" i="8" s="1"/>
  <c r="AI11" i="6"/>
  <c r="AE11" i="6"/>
  <c r="AA11" i="6"/>
  <c r="I11" i="6"/>
  <c r="J11" i="6" s="1"/>
  <c r="G11" i="6"/>
  <c r="E11" i="6"/>
  <c r="J10" i="6"/>
  <c r="AI9" i="6"/>
  <c r="AE9" i="6"/>
  <c r="AA9" i="6"/>
  <c r="J9" i="6"/>
  <c r="I9" i="6"/>
  <c r="G9" i="6"/>
  <c r="E9" i="6"/>
  <c r="AI8" i="6"/>
  <c r="AE8" i="6"/>
  <c r="AA8" i="6"/>
  <c r="J8" i="6"/>
  <c r="I8" i="6"/>
  <c r="G8" i="6"/>
  <c r="E8" i="6"/>
  <c r="AI7" i="6"/>
  <c r="AE7" i="6"/>
  <c r="AA7" i="6"/>
  <c r="I7" i="6"/>
  <c r="J7" i="6" s="1"/>
  <c r="G7" i="6"/>
  <c r="E7" i="6"/>
  <c r="AI6" i="6"/>
  <c r="AE6" i="6"/>
  <c r="AA6" i="6"/>
  <c r="J6" i="6"/>
  <c r="I6" i="6"/>
  <c r="G6" i="6"/>
  <c r="E6" i="6"/>
  <c r="AI5" i="6"/>
  <c r="AE5" i="6"/>
  <c r="AA5" i="6"/>
  <c r="J5" i="6"/>
  <c r="I5" i="6"/>
  <c r="G5" i="6"/>
  <c r="E5" i="6"/>
  <c r="J4" i="6"/>
  <c r="AI3" i="6"/>
  <c r="AE3" i="6"/>
  <c r="AA3" i="6"/>
  <c r="I3" i="6"/>
  <c r="J3" i="6" s="1"/>
  <c r="G3" i="6"/>
  <c r="E3" i="6"/>
  <c r="H3" i="6" s="1"/>
  <c r="I9" i="3"/>
  <c r="I7" i="3"/>
  <c r="I6" i="3"/>
  <c r="I5" i="3"/>
  <c r="I3" i="3"/>
  <c r="I10" i="5"/>
  <c r="J10" i="5" s="1"/>
  <c r="G10" i="5"/>
  <c r="E10" i="5"/>
  <c r="H10" i="5" s="1"/>
  <c r="I11" i="5"/>
  <c r="I9" i="5"/>
  <c r="I6" i="5"/>
  <c r="I5" i="5"/>
  <c r="I3" i="5"/>
  <c r="J3" i="5"/>
  <c r="AI12" i="5"/>
  <c r="AE12" i="5"/>
  <c r="AA12" i="5"/>
  <c r="J12" i="5"/>
  <c r="AI11" i="5"/>
  <c r="AE11" i="5"/>
  <c r="AA11" i="5"/>
  <c r="J11" i="5"/>
  <c r="E11" i="5"/>
  <c r="H11" i="5" s="1"/>
  <c r="AI10" i="5"/>
  <c r="AE10" i="5"/>
  <c r="AA10" i="5"/>
  <c r="AI9" i="5"/>
  <c r="AE9" i="5"/>
  <c r="AA9" i="5"/>
  <c r="E9" i="5"/>
  <c r="H9" i="5" s="1"/>
  <c r="AI8" i="5"/>
  <c r="AE8" i="5"/>
  <c r="AA8" i="5"/>
  <c r="J8" i="5"/>
  <c r="AI7" i="5"/>
  <c r="AE7" i="5"/>
  <c r="AA7" i="5"/>
  <c r="J7" i="5"/>
  <c r="AI6" i="5"/>
  <c r="AE6" i="5"/>
  <c r="AA6" i="5"/>
  <c r="J6" i="5"/>
  <c r="E6" i="5"/>
  <c r="H6" i="5" s="1"/>
  <c r="AI5" i="5"/>
  <c r="AE5" i="5"/>
  <c r="AA5" i="5"/>
  <c r="J5" i="5"/>
  <c r="E5" i="5"/>
  <c r="H5" i="5" s="1"/>
  <c r="J4" i="5"/>
  <c r="AI3" i="5"/>
  <c r="AE3" i="5"/>
  <c r="AA3" i="5"/>
  <c r="E3" i="5"/>
  <c r="H3" i="5" s="1"/>
  <c r="J9" i="5" l="1"/>
  <c r="J12" i="4" l="1"/>
  <c r="AI11" i="4"/>
  <c r="AE11" i="4"/>
  <c r="AA11" i="4"/>
  <c r="J11" i="4"/>
  <c r="I11" i="4"/>
  <c r="E11" i="4"/>
  <c r="H11" i="4" s="1"/>
  <c r="AI10" i="4"/>
  <c r="AE10" i="4"/>
  <c r="AA10" i="4"/>
  <c r="J10" i="4"/>
  <c r="I10" i="4"/>
  <c r="E10" i="4"/>
  <c r="H10" i="4" s="1"/>
  <c r="AI9" i="4"/>
  <c r="AE9" i="4"/>
  <c r="AA9" i="4"/>
  <c r="I9" i="4"/>
  <c r="J9" i="4" s="1"/>
  <c r="E9" i="4"/>
  <c r="H9" i="4" s="1"/>
  <c r="AI8" i="4"/>
  <c r="AE8" i="4"/>
  <c r="AA8" i="4"/>
  <c r="I8" i="4"/>
  <c r="J8" i="4" s="1"/>
  <c r="E8" i="4"/>
  <c r="H8" i="4" s="1"/>
  <c r="AI7" i="4"/>
  <c r="AE7" i="4"/>
  <c r="AA7" i="4"/>
  <c r="I7" i="4"/>
  <c r="J7" i="4" s="1"/>
  <c r="E7" i="4"/>
  <c r="H7" i="4" s="1"/>
  <c r="AI6" i="4"/>
  <c r="AE6" i="4"/>
  <c r="AA6" i="4"/>
  <c r="I6" i="4"/>
  <c r="J6" i="4" s="1"/>
  <c r="E6" i="4"/>
  <c r="H6" i="4" s="1"/>
  <c r="J5" i="4"/>
  <c r="J4" i="4"/>
  <c r="AI3" i="4"/>
  <c r="AE3" i="4"/>
  <c r="AA3" i="4"/>
  <c r="I3" i="4"/>
  <c r="J3" i="4" s="1"/>
  <c r="E3" i="4"/>
  <c r="H3" i="4" s="1"/>
  <c r="J11" i="3" l="1"/>
  <c r="J10" i="3"/>
  <c r="AI9" i="3"/>
  <c r="AE9" i="3"/>
  <c r="AA9" i="3"/>
  <c r="J9" i="3"/>
  <c r="E9" i="3"/>
  <c r="H9" i="3" s="1"/>
  <c r="J8" i="3"/>
  <c r="AI7" i="3"/>
  <c r="AE7" i="3"/>
  <c r="AA7" i="3"/>
  <c r="J7" i="3"/>
  <c r="H7" i="3"/>
  <c r="E7" i="3"/>
  <c r="AI6" i="3"/>
  <c r="AE6" i="3"/>
  <c r="AA6" i="3"/>
  <c r="J6" i="3"/>
  <c r="H6" i="3"/>
  <c r="E6" i="3"/>
  <c r="AI5" i="3"/>
  <c r="AE5" i="3"/>
  <c r="AA5" i="3"/>
  <c r="J5" i="3"/>
  <c r="E5" i="3"/>
  <c r="H5" i="3" s="1"/>
  <c r="J4" i="3"/>
  <c r="AI3" i="3"/>
  <c r="AE3" i="3"/>
  <c r="AA3" i="3"/>
  <c r="J3" i="3"/>
  <c r="E3" i="3"/>
  <c r="H3" i="3" s="1"/>
  <c r="J4" i="2"/>
  <c r="AI10" i="2"/>
  <c r="AE10" i="2"/>
  <c r="AA10" i="2"/>
  <c r="I10" i="2"/>
  <c r="J10" i="2" s="1"/>
  <c r="E10" i="2"/>
  <c r="H10" i="2" s="1"/>
  <c r="AI9" i="2"/>
  <c r="AE9" i="2"/>
  <c r="AA9" i="2"/>
  <c r="J9" i="2"/>
  <c r="I9" i="2"/>
  <c r="E9" i="2"/>
  <c r="H9" i="2" s="1"/>
  <c r="AI8" i="2"/>
  <c r="AE8" i="2"/>
  <c r="AA8" i="2"/>
  <c r="I8" i="2"/>
  <c r="J8" i="2" s="1"/>
  <c r="E8" i="2"/>
  <c r="H8" i="2" s="1"/>
  <c r="AI7" i="2"/>
  <c r="AE7" i="2"/>
  <c r="AA7" i="2"/>
  <c r="I7" i="2"/>
  <c r="J7" i="2" s="1"/>
  <c r="H7" i="2"/>
  <c r="E7" i="2"/>
  <c r="AI6" i="2"/>
  <c r="AE6" i="2"/>
  <c r="AA6" i="2"/>
  <c r="J6" i="2"/>
  <c r="I6" i="2"/>
  <c r="E6" i="2"/>
  <c r="H6" i="2" s="1"/>
  <c r="AI5" i="2"/>
  <c r="AE5" i="2"/>
  <c r="AA5" i="2"/>
  <c r="I5" i="2"/>
  <c r="J5" i="2" s="1"/>
  <c r="E5" i="2"/>
  <c r="H5" i="2" s="1"/>
  <c r="AI3" i="2"/>
  <c r="AE3" i="2"/>
  <c r="AA3" i="2"/>
  <c r="J3" i="2"/>
  <c r="I3" i="2"/>
  <c r="E3" i="2"/>
  <c r="H3" i="2" s="1"/>
  <c r="AH60" i="2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I60" i="2" l="1"/>
  <c r="AE60" i="2"/>
  <c r="AA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A60" i="8" s="1"/>
  <c r="AI12" i="8"/>
  <c r="AE12" i="8"/>
  <c r="AA12" i="8"/>
  <c r="AI11" i="8"/>
  <c r="AE11" i="8"/>
  <c r="AA11" i="8"/>
  <c r="AI10" i="8"/>
  <c r="AE10" i="8"/>
  <c r="AE60" i="8" s="1"/>
  <c r="AA10" i="8"/>
  <c r="AI9" i="8"/>
  <c r="AI60" i="8" s="1"/>
  <c r="AE9" i="8"/>
  <c r="AA9" i="8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A60" i="7" s="1"/>
  <c r="AI17" i="7"/>
  <c r="AE17" i="7"/>
  <c r="AA17" i="7"/>
  <c r="AI16" i="7"/>
  <c r="AE16" i="7"/>
  <c r="AA16" i="7"/>
  <c r="AI15" i="7"/>
  <c r="AE15" i="7"/>
  <c r="AE60" i="7" s="1"/>
  <c r="AA15" i="7"/>
  <c r="AI14" i="7"/>
  <c r="AI60" i="7" s="1"/>
  <c r="AE14" i="7"/>
  <c r="AA1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E60" i="6" s="1"/>
  <c r="AA16" i="6"/>
  <c r="AI15" i="6"/>
  <c r="AE15" i="6"/>
  <c r="AA15" i="6"/>
  <c r="AI14" i="6"/>
  <c r="AE14" i="6"/>
  <c r="AA14" i="6"/>
  <c r="AI13" i="6"/>
  <c r="AI60" i="6" s="1"/>
  <c r="AE13" i="6"/>
  <c r="AA13" i="6"/>
  <c r="AI12" i="6"/>
  <c r="AE12" i="6"/>
  <c r="AA12" i="6"/>
  <c r="AA60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I60" i="5" s="1"/>
  <c r="AE15" i="5"/>
  <c r="AA15" i="5"/>
  <c r="AI14" i="5"/>
  <c r="AE14" i="5"/>
  <c r="AA14" i="5"/>
  <c r="AI13" i="5"/>
  <c r="AE13" i="5"/>
  <c r="AE60" i="5" s="1"/>
  <c r="AA13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I60" i="4" s="1"/>
  <c r="AE13" i="4"/>
  <c r="AA13" i="4"/>
  <c r="AA60" i="4" s="1"/>
  <c r="AE60" i="4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E60" i="3" s="1"/>
  <c r="AA12" i="3"/>
  <c r="AA60" i="3" s="1"/>
  <c r="AI60" i="3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6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E52" i="3"/>
  <c r="H52" i="3" s="1"/>
  <c r="H51" i="3"/>
  <c r="E51" i="3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H28" i="3"/>
  <c r="E28" i="3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H20" i="3"/>
  <c r="E20" i="3"/>
  <c r="E19" i="3"/>
  <c r="H19" i="3" s="1"/>
  <c r="E18" i="3"/>
  <c r="H18" i="3" s="1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60" i="3"/>
  <c r="Q60" i="4"/>
  <c r="P60" i="4"/>
  <c r="O60" i="4"/>
  <c r="N60" i="4"/>
  <c r="M60" i="4"/>
  <c r="L60" i="4"/>
  <c r="K60" i="4"/>
  <c r="R5" i="9" s="1"/>
  <c r="I60" i="4"/>
  <c r="G60" i="4"/>
  <c r="F60" i="4"/>
  <c r="E57" i="4"/>
  <c r="H57" i="4" s="1"/>
  <c r="E56" i="4"/>
  <c r="H56" i="4" s="1"/>
  <c r="H55" i="4"/>
  <c r="E55" i="4"/>
  <c r="E54" i="4"/>
  <c r="H54" i="4" s="1"/>
  <c r="E53" i="4"/>
  <c r="H53" i="4" s="1"/>
  <c r="E52" i="4"/>
  <c r="H52" i="4" s="1"/>
  <c r="E51" i="4"/>
  <c r="H51" i="4" s="1"/>
  <c r="E50" i="4"/>
  <c r="H50" i="4" s="1"/>
  <c r="H49" i="4"/>
  <c r="E49" i="4"/>
  <c r="E48" i="4"/>
  <c r="H48" i="4" s="1"/>
  <c r="E47" i="4"/>
  <c r="H47" i="4" s="1"/>
  <c r="E46" i="4"/>
  <c r="H46" i="4" s="1"/>
  <c r="E45" i="4"/>
  <c r="H45" i="4" s="1"/>
  <c r="E44" i="4"/>
  <c r="H44" i="4" s="1"/>
  <c r="H43" i="4"/>
  <c r="E43" i="4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H33" i="4"/>
  <c r="E33" i="4"/>
  <c r="E32" i="4"/>
  <c r="H32" i="4" s="1"/>
  <c r="E31" i="4"/>
  <c r="H31" i="4" s="1"/>
  <c r="E30" i="4"/>
  <c r="H30" i="4" s="1"/>
  <c r="E29" i="4"/>
  <c r="H29" i="4" s="1"/>
  <c r="E28" i="4"/>
  <c r="H28" i="4" s="1"/>
  <c r="H27" i="4"/>
  <c r="E27" i="4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H16" i="4"/>
  <c r="E16" i="4"/>
  <c r="H15" i="4"/>
  <c r="E15" i="4"/>
  <c r="E14" i="4"/>
  <c r="H14" i="4" s="1"/>
  <c r="E13" i="4"/>
  <c r="H13" i="4" s="1"/>
  <c r="Q60" i="5"/>
  <c r="P60" i="5"/>
  <c r="O60" i="5"/>
  <c r="N60" i="5"/>
  <c r="M60" i="5"/>
  <c r="L60" i="5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E36" i="5"/>
  <c r="H36" i="5" s="1"/>
  <c r="H35" i="5"/>
  <c r="E35" i="5"/>
  <c r="E34" i="5"/>
  <c r="H34" i="5" s="1"/>
  <c r="H33" i="5"/>
  <c r="E33" i="5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H25" i="5"/>
  <c r="E25" i="5"/>
  <c r="E24" i="5"/>
  <c r="H24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H17" i="5"/>
  <c r="E17" i="5"/>
  <c r="E16" i="5"/>
  <c r="H16" i="5" s="1"/>
  <c r="E15" i="5"/>
  <c r="H15" i="5" s="1"/>
  <c r="E14" i="5"/>
  <c r="H14" i="5" s="1"/>
  <c r="E13" i="5"/>
  <c r="H13" i="5" s="1"/>
  <c r="Q60" i="6"/>
  <c r="P60" i="6"/>
  <c r="O60" i="6"/>
  <c r="N60" i="6"/>
  <c r="M60" i="6"/>
  <c r="L60" i="6"/>
  <c r="K60" i="6"/>
  <c r="R7" i="9" s="1"/>
  <c r="I60" i="6"/>
  <c r="G60" i="6"/>
  <c r="F60" i="6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H37" i="6"/>
  <c r="E37" i="6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E21" i="6"/>
  <c r="H21" i="6" s="1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Q60" i="2"/>
  <c r="P60" i="2"/>
  <c r="O60" i="2"/>
  <c r="N60" i="2"/>
  <c r="M60" i="2"/>
  <c r="L60" i="2"/>
  <c r="K60" i="2"/>
  <c r="R3" i="9" s="1"/>
  <c r="I60" i="2"/>
  <c r="G60" i="2"/>
  <c r="I62" i="2" s="1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60" i="6" l="1"/>
  <c r="H60" i="6" s="1"/>
  <c r="I62" i="6"/>
  <c r="M62" i="6"/>
  <c r="R60" i="6"/>
  <c r="I62" i="5"/>
  <c r="E60" i="5"/>
  <c r="H60" i="5" s="1"/>
  <c r="M62" i="5"/>
  <c r="R60" i="4"/>
  <c r="E60" i="4"/>
  <c r="H60" i="4" s="1"/>
  <c r="I62" i="4"/>
  <c r="M62" i="4"/>
  <c r="H60" i="3"/>
  <c r="M62" i="3"/>
  <c r="I62" i="3"/>
  <c r="B4" i="9"/>
  <c r="M4" i="9" s="1"/>
  <c r="C4" i="9"/>
  <c r="M62" i="2"/>
  <c r="E60" i="2"/>
  <c r="H60" i="2" s="1"/>
  <c r="J60" i="5"/>
  <c r="J60" i="2"/>
  <c r="J60" i="4"/>
  <c r="R60" i="3"/>
  <c r="R60" i="5"/>
  <c r="R60" i="2"/>
  <c r="L4" i="9" l="1"/>
  <c r="P4" i="9"/>
  <c r="Q4" i="9"/>
  <c r="O4" i="9"/>
  <c r="N4" i="9"/>
  <c r="E14" i="7"/>
  <c r="H14" i="7" s="1"/>
  <c r="E15" i="7"/>
  <c r="H15" i="7" s="1"/>
  <c r="E16" i="7"/>
  <c r="H16" i="7" s="1"/>
  <c r="E17" i="7"/>
  <c r="E18" i="7"/>
  <c r="E19" i="7"/>
  <c r="E20" i="7"/>
  <c r="H20" i="7" s="1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9" i="8"/>
  <c r="E10" i="8"/>
  <c r="E11" i="8"/>
  <c r="E12" i="8"/>
  <c r="H12" i="8" s="1"/>
  <c r="E13" i="8"/>
  <c r="H13" i="8" s="1"/>
  <c r="E14" i="8"/>
  <c r="E15" i="8"/>
  <c r="E16" i="8"/>
  <c r="H16" i="8" s="1"/>
  <c r="E17" i="8"/>
  <c r="E18" i="8"/>
  <c r="E19" i="8"/>
  <c r="E20" i="8"/>
  <c r="H20" i="8" s="1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19" i="7"/>
  <c r="H18" i="7"/>
  <c r="H17" i="7"/>
  <c r="H19" i="8"/>
  <c r="H18" i="8"/>
  <c r="H17" i="8"/>
  <c r="H15" i="8"/>
  <c r="H14" i="8"/>
  <c r="H11" i="8"/>
  <c r="H10" i="8"/>
  <c r="H9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Q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8" i="9" l="1"/>
  <c r="R8" i="9"/>
  <c r="N8" i="9"/>
  <c r="I9" i="9"/>
  <c r="I11" i="9" s="1"/>
  <c r="R9" i="9"/>
  <c r="M9" i="9"/>
  <c r="N9" i="9"/>
  <c r="O9" i="9"/>
  <c r="P9" i="9"/>
  <c r="I62" i="7"/>
  <c r="B8" i="9"/>
  <c r="K8" i="9" s="1"/>
  <c r="M62" i="7"/>
  <c r="C8" i="9"/>
  <c r="C5" i="9"/>
  <c r="M62" i="8"/>
  <c r="C9" i="9"/>
  <c r="L9" i="9" s="1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O8" i="9" l="1"/>
  <c r="P8" i="9"/>
  <c r="Q8" i="9"/>
  <c r="L8" i="9"/>
  <c r="M8" i="9"/>
  <c r="M7" i="9"/>
  <c r="P7" i="9"/>
  <c r="O7" i="9"/>
  <c r="L7" i="9"/>
  <c r="N7" i="9"/>
  <c r="Q7" i="9"/>
  <c r="N6" i="9"/>
  <c r="M6" i="9"/>
  <c r="Q6" i="9"/>
  <c r="P6" i="9"/>
  <c r="L6" i="9"/>
  <c r="O6" i="9"/>
  <c r="O5" i="9"/>
  <c r="Q5" i="9"/>
  <c r="M5" i="9"/>
  <c r="P5" i="9"/>
  <c r="L5" i="9"/>
  <c r="N5" i="9"/>
  <c r="L3" i="9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<sst xmlns="http://schemas.openxmlformats.org/spreadsheetml/2006/main" count="2824" uniqueCount="125">
  <si>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</si>
  <si>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</si>
  <si>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</si>
  <si>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</si>
  <si>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</si>
  <si>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</si>
  <si>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</si>
  <si>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</si>
  <si>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</si>
  <si>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</si>
  <si>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</si>
  <si>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</si>
  <si>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</si>
  <si>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</si>
  <si>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</si>
  <si>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</si>
  <si>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</si>
  <si>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</si>
  <si>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</si>
  <si>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</si>
  <si>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</si>
  <si>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</si>
  <si>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</si>
  <si>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</si>
  <si>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</si>
  <si>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</si>
  <si>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</si>
  <si>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</si>
  <si>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</si>
  <si>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</si>
  <si>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</si>
  <si>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</si>
  <si>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</si>
  <si>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</si>
  <si>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</si>
  <si>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</si>
  <si>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</si>
  <si>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</si>
  <si>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</si>
  <si>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</si>
  <si>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</si>
  <si>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</si>
  <si>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</si>
  <si>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</si>
  <si>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</si>
  <si>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</si>
  <si>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0</t>
  </si>
  <si>
    <r>
      <rPr>
        <b/>
        <sz val="20"/>
        <color theme="1"/>
        <rFont val="Aptos Narrow"/>
        <scheme val="minor"/>
      </rPr>
      <t xml:space="preserve">WEEK 4 </t>
    </r>
    <r>
      <rPr>
        <sz val="20"/>
        <color theme="1"/>
        <rFont val="Aptos Narrow"/>
        <scheme val="minor"/>
      </rPr>
      <t>(2/5 - 2/11)</t>
    </r>
  </si>
  <si>
    <t>Joy</t>
  </si>
  <si>
    <t>4735,4737 not printable. top of thier head was cut off.</t>
  </si>
  <si>
    <t>Tim, Carrie</t>
  </si>
  <si>
    <t>Group 1 Printed 39; group 2 40
Rastered 43D_2258 &amp; 2263</t>
  </si>
  <si>
    <t>Kathy</t>
  </si>
  <si>
    <t>Tony</t>
  </si>
  <si>
    <t>Kim</t>
  </si>
  <si>
    <t>Maria</t>
  </si>
  <si>
    <t>4:00</t>
  </si>
  <si>
    <t>Bart</t>
  </si>
  <si>
    <t>Suzanne, Tim</t>
  </si>
  <si>
    <t>Suzanne</t>
  </si>
  <si>
    <t>Roger</t>
  </si>
  <si>
    <t>Todd (Joanie)</t>
  </si>
  <si>
    <t>Cliff</t>
  </si>
  <si>
    <t>?</t>
  </si>
  <si>
    <t>6:30</t>
  </si>
  <si>
    <t>Todd (David)</t>
  </si>
  <si>
    <t>NO PHOTOS</t>
  </si>
  <si>
    <t>Sandra</t>
  </si>
  <si>
    <t>Tim</t>
  </si>
  <si>
    <t>1:00</t>
  </si>
  <si>
    <t>Sherry</t>
  </si>
  <si>
    <t>2:00</t>
  </si>
  <si>
    <t>3:00</t>
  </si>
  <si>
    <t>Todd</t>
  </si>
  <si>
    <t>Star Photo Op Closed in AM</t>
  </si>
  <si>
    <t>HoF Power Outage; whole retail station lost power;
Sale missed POS down, [67 original &amp; raster missing]</t>
  </si>
  <si>
    <t>[47D_4874 original &amp; raster missing]
no photos for 1 on green screen</t>
  </si>
  <si>
    <t xml:space="preserve">Group VIP photo → [Concourse Photo Op]; 
Print → one 5x7 / person 
Printed 2323 ; Rastered 2323 </t>
  </si>
  <si>
    <t>no photos on star?? (all declined to take a photo?)</t>
  </si>
  <si>
    <t>last photo is 83 last minute group</t>
  </si>
  <si>
    <t>last photo is 87 last minute family, 
no one wanted a picture on the field</t>
  </si>
  <si>
    <t>Group VIP photo → [Star Photo Op]; 
Print → one 5x7 / person 
Printed 28 ; Rastered 2331</t>
  </si>
  <si>
    <t>4778 test photo</t>
  </si>
  <si>
    <t>Group 1 Printed{83} 36; Rastered 2270
Group 2 Printed 46; Rastered 2274</t>
  </si>
  <si>
    <t>printed 34 ; Rasterd 2277</t>
  </si>
  <si>
    <t>printed 39; rastered 2283</t>
  </si>
  <si>
    <t>Carrie</t>
  </si>
  <si>
    <t>Kathy (Sam,Jerry)</t>
  </si>
  <si>
    <t>Brent</t>
  </si>
  <si>
    <t xml:space="preserve">Sherry </t>
  </si>
  <si>
    <t>6:00</t>
  </si>
  <si>
    <t>Sherry (Joanie),  Cliff (David), Ted</t>
  </si>
  <si>
    <t>4820 test photo , zero tickets</t>
  </si>
  <si>
    <t>No Photos</t>
  </si>
  <si>
    <t>Group photo → [Concourse Photo Op]; 
Print → one (1) 5x7 / GROUP! 
Printed 1 ; Rastered 43D_2286</t>
  </si>
  <si>
    <t>← Discuss w/ Blair if guest attendance merits opening 2nd photo op</t>
  </si>
  <si>
    <t>4831 had no flash, too dark to print</t>
  </si>
  <si>
    <t>4836 had no flash, too dark to print</t>
  </si>
  <si>
    <t>tour guide told guest no obligation to purchase and follow his out if they didnt want to view</t>
  </si>
  <si>
    <t>4851 not printable, 4 the norm</t>
  </si>
  <si>
    <t>Group VIP photo → [Star Photo Op]; 
Print → one 5x7 / person 
Printed 36, 40, 44; Rastered 2293, 2298, 2305</t>
  </si>
  <si>
    <t>Glenn, Brent</t>
  </si>
  <si>
    <t>Kathy (Sam, Jerry)</t>
  </si>
  <si>
    <t xml:space="preserve">Sammye </t>
  </si>
  <si>
    <t>Ples</t>
  </si>
  <si>
    <t>4889-4897 test/dark. Shadow on foot ball and helmet that can not be editied star photo printing after customer came, renamed cards. Same as above info</t>
  </si>
  <si>
    <t>Group VIP photo → [Star Photo Op]; 
Print → one 5x7 / person 
Printed 42; Rastered 4857</t>
  </si>
  <si>
    <t>Retail station, understaffed [lunch] Stefani by herself star photos could not be tracked.</t>
  </si>
  <si>
    <t>green screen photo # off all day!</t>
  </si>
  <si>
    <t>bypassed by Sammye</t>
  </si>
  <si>
    <t>Group VIP photo → [Star Photo Op]; 
Print → one 5x7 / person 
Printed 46; Rastered 4896</t>
  </si>
  <si>
    <t>Diane</t>
  </si>
  <si>
    <t>Wayne</t>
  </si>
  <si>
    <t>Jody</t>
  </si>
  <si>
    <t>Wayne (Tony R)</t>
  </si>
  <si>
    <t>Group VIP photo → [Concourse Photo Op]; 
Print → one 5x7 / person 
Printed 22 ; Rastered 2339</t>
  </si>
  <si>
    <t>Larry</t>
  </si>
  <si>
    <t>declines all say tour guide encouraged them to buy online later.</t>
  </si>
  <si>
    <t>changed Cards 47D_ → 46D_
GS shot as 47D_ [12] 5002 - 5013
GS changed to match cards 46D_ [12] 4022 - 4033
Maria &amp; sammye's groups on the field simultaneously</t>
  </si>
  <si>
    <t>Sammye</t>
  </si>
  <si>
    <t>24 files - 9 testshots -guide = 12 sheets +2 additional
GS shot as 47D_ [24] 5014 - 5037
Files renaming issue [24] 4047-4057
GS changed to match cards 46D_ [24] 4034 - 4057
Original =8+3</t>
  </si>
  <si>
    <t>no photos, all guests declined field photos?</t>
  </si>
  <si>
    <t>Gloria</t>
  </si>
  <si>
    <t>Glenn</t>
  </si>
  <si>
    <t>last group of photos had no flash, photos were dark.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</si>
</sst>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4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7"/>
      <color theme="1"/>
      <name val="Arial"/>
      <family val="2"/>
    </font>
    <font>
      <sz val="7"/>
      <color rgb="FFFF0000"/>
      <name val="Arial"/>
      <family val="2"/>
    </font>
    <font>
      <b/>
      <sz val="11"/>
      <color rgb="FFFF0000"/>
      <name val="Aptos Narrow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" fontId="10" fillId="21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20" fontId="1" fillId="22" borderId="19" xfId="0" applyNumberFormat="1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 wrapText="1"/>
    </xf>
    <xf numFmtId="20" fontId="10" fillId="22" borderId="16" xfId="0" applyNumberFormat="1" applyFont="1" applyFill="1" applyBorder="1" applyAlignment="1">
      <alignment horizontal="center" vertical="center"/>
    </xf>
    <xf numFmtId="0" fontId="11" fillId="22" borderId="17" xfId="0" applyFont="1" applyFill="1" applyBorder="1" applyAlignment="1">
      <alignment vertical="center"/>
    </xf>
    <xf numFmtId="0" fontId="10" fillId="22" borderId="19" xfId="0" applyFont="1" applyFill="1" applyBorder="1" applyAlignment="1">
      <alignment horizontal="center" vertical="center"/>
    </xf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5" fillId="23" borderId="0" xfId="0" applyFont="1" applyFill="1"/>
    <xf numFmtId="1" fontId="8" fillId="7" borderId="17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8" borderId="0" xfId="0" applyFont="1" applyFill="1"/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38" fillId="0" borderId="6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8" fillId="12" borderId="6" xfId="0" applyFont="1" applyFill="1" applyBorder="1" applyAlignment="1">
      <alignment horizontal="left" vertical="center" wrapText="1"/>
    </xf>
    <xf numFmtId="0" fontId="38" fillId="12" borderId="7" xfId="0" applyFont="1" applyFill="1" applyBorder="1" applyAlignment="1">
      <alignment horizontal="left" vertical="center" wrapText="1"/>
    </xf>
    <xf numFmtId="0" fontId="38" fillId="12" borderId="8" xfId="0" applyFont="1" applyFill="1" applyBorder="1" applyAlignment="1">
      <alignment horizontal="left" vertical="center" wrapText="1"/>
    </xf>
    <xf numFmtId="0" fontId="38" fillId="13" borderId="6" xfId="0" applyFont="1" applyFill="1" applyBorder="1" applyAlignment="1">
      <alignment horizontal="left" vertical="center" wrapText="1"/>
    </xf>
    <xf numFmtId="0" fontId="38" fillId="13" borderId="7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43</c:v>
                </c:pt>
                <c:pt idx="1">
                  <c:v>36</c:v>
                </c:pt>
                <c:pt idx="2">
                  <c:v>38</c:v>
                </c:pt>
                <c:pt idx="3">
                  <c:v>25</c:v>
                </c:pt>
                <c:pt idx="4">
                  <c:v>115</c:v>
                </c:pt>
                <c:pt idx="5">
                  <c:v>176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9-4526-8DDA-8DC5B0A0ADBD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12</c:v>
                </c:pt>
                <c:pt idx="4">
                  <c:v>50</c:v>
                </c:pt>
                <c:pt idx="5">
                  <c:v>85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9-4526-8DDA-8DC5B0A0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0.39534883720930231</c:v>
                </c:pt>
                <c:pt idx="1">
                  <c:v>0.5</c:v>
                </c:pt>
                <c:pt idx="2">
                  <c:v>0.23684210526315788</c:v>
                </c:pt>
                <c:pt idx="3">
                  <c:v>0.48</c:v>
                </c:pt>
                <c:pt idx="4">
                  <c:v>0.43478260869565216</c:v>
                </c:pt>
                <c:pt idx="5">
                  <c:v>0.48295454545454547</c:v>
                </c:pt>
                <c:pt idx="6">
                  <c:v>0.58490566037735847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4-4964-9BC0-0B1FF42E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4.6511627906976744E-2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0.15340909090909091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5.5555555555555552E-2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8.6956521739130432E-2</c:v>
                </c:pt>
                <c:pt idx="5">
                  <c:v>3.9772727272727272E-2</c:v>
                </c:pt>
                <c:pt idx="6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0.44186046511627908</c:v>
                </c:pt>
                <c:pt idx="1">
                  <c:v>0.30555555555555558</c:v>
                </c:pt>
                <c:pt idx="2">
                  <c:v>0.52631578947368418</c:v>
                </c:pt>
                <c:pt idx="3">
                  <c:v>0.12</c:v>
                </c:pt>
                <c:pt idx="4">
                  <c:v>0.20869565217391303</c:v>
                </c:pt>
                <c:pt idx="5">
                  <c:v>0.20454545454545456</c:v>
                </c:pt>
                <c:pt idx="6">
                  <c:v>0.33962264150943394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9.3023255813953487E-2</c:v>
                </c:pt>
                <c:pt idx="1">
                  <c:v>0.1388888888888889</c:v>
                </c:pt>
                <c:pt idx="2">
                  <c:v>0.18421052631578946</c:v>
                </c:pt>
                <c:pt idx="3">
                  <c:v>0</c:v>
                </c:pt>
                <c:pt idx="4">
                  <c:v>6.9565217391304349E-2</c:v>
                </c:pt>
                <c:pt idx="5">
                  <c:v>0.13068181818181818</c:v>
                </c:pt>
                <c:pt idx="6">
                  <c:v>5.6603773584905662E-2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3FB89D-3893-4DEE-9CDB-0FDF2D8D3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A24849-98DB-434F-A86B-DE4A43612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 activeCell="C61" sqref="C61"/>
    </sheetView>
  </sheetViews>
  <sheetFormatPr defaultRowHeight="15"/>
  <cols>
    <col min="1" max="1" width="7.2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91"/>
      <c r="S3" s="192"/>
      <c r="T3" s="192"/>
      <c r="U3" s="192"/>
      <c r="V3" s="193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91"/>
      <c r="S4" s="192"/>
      <c r="T4" s="192"/>
      <c r="U4" s="192"/>
      <c r="V4" s="193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91"/>
      <c r="S5" s="192"/>
      <c r="T5" s="192"/>
      <c r="U5" s="192"/>
      <c r="V5" s="193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91"/>
      <c r="S6" s="192"/>
      <c r="T6" s="192"/>
      <c r="U6" s="192"/>
      <c r="V6" s="193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91"/>
      <c r="S7" s="192"/>
      <c r="T7" s="192"/>
      <c r="U7" s="192"/>
      <c r="V7" s="193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200"/>
      <c r="S8" s="201"/>
      <c r="T8" s="201"/>
      <c r="U8" s="201"/>
      <c r="V8" s="202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200"/>
      <c r="S9" s="201"/>
      <c r="T9" s="201"/>
      <c r="U9" s="201"/>
      <c r="V9" s="202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200"/>
      <c r="S10" s="201"/>
      <c r="T10" s="201"/>
      <c r="U10" s="201"/>
      <c r="V10" s="202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00"/>
      <c r="S11" s="201"/>
      <c r="T11" s="201"/>
      <c r="U11" s="201"/>
      <c r="V11" s="202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00"/>
      <c r="S12" s="201"/>
      <c r="T12" s="201"/>
      <c r="U12" s="201"/>
      <c r="V12" s="202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212" t="s">
        <v>19</v>
      </c>
      <c r="T60" s="213"/>
      <c r="U60" s="213"/>
      <c r="V60" s="214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58" sqref="A58:XFD58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3" width="4.625" style="63" customWidth="1"/>
    <col min="24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45327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48</v>
      </c>
      <c r="C3" s="28">
        <v>4721</v>
      </c>
      <c r="D3" s="29">
        <v>4737</v>
      </c>
      <c r="E3" s="30">
        <f t="shared" ref="E3" si="0">IF(ISBLANK(D3),0,(D3-C3+1))</f>
        <v>17</v>
      </c>
      <c r="F3" s="31">
        <v>8</v>
      </c>
      <c r="G3" s="31">
        <v>6</v>
      </c>
      <c r="H3" s="32">
        <f t="shared" ref="H3" si="1">E3-G3-F3</f>
        <v>3</v>
      </c>
      <c r="I3" s="165">
        <f>3+6</f>
        <v>9</v>
      </c>
      <c r="J3" s="34">
        <f>IF(ISBLANK(I3),-90,(-((I3)-SUM(L3:Q3,K3))))</f>
        <v>0</v>
      </c>
      <c r="K3" s="166">
        <v>7</v>
      </c>
      <c r="L3" s="36">
        <v>0</v>
      </c>
      <c r="M3" s="37">
        <v>0</v>
      </c>
      <c r="N3" s="91">
        <v>1</v>
      </c>
      <c r="O3" s="107">
        <v>1</v>
      </c>
      <c r="P3" s="167">
        <v>0</v>
      </c>
      <c r="Q3" s="168">
        <v>0</v>
      </c>
      <c r="R3" s="215" t="s">
        <v>49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54"/>
      <c r="AG3" s="155" t="s">
        <v>45</v>
      </c>
      <c r="AH3" s="156"/>
      <c r="AI3" s="157">
        <f t="shared" ref="AI3" si="4">AF3+AH3</f>
        <v>0</v>
      </c>
    </row>
    <row r="4" spans="1:35" s="39" customFormat="1" ht="26.25" customHeight="1">
      <c r="A4" s="169">
        <v>0.41666666666666669</v>
      </c>
      <c r="B4" s="170" t="s">
        <v>50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" si="5">IF(ISBLANK(I4),-90,(-((I4)-(SUM(L4:Q4,K4)))))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18" t="s">
        <v>51</v>
      </c>
      <c r="S4" s="219"/>
      <c r="T4" s="219"/>
      <c r="U4" s="219"/>
      <c r="V4" s="220"/>
      <c r="W4" s="45">
        <v>100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26">
        <v>0.45833333333333331</v>
      </c>
      <c r="B5" s="164" t="s">
        <v>52</v>
      </c>
      <c r="C5" s="28">
        <v>4738</v>
      </c>
      <c r="D5" s="29">
        <v>4747</v>
      </c>
      <c r="E5" s="30">
        <f t="shared" ref="E5:E10" si="6">IF(ISBLANK(D5),0,(D5-C5+1))</f>
        <v>10</v>
      </c>
      <c r="F5" s="31">
        <v>3</v>
      </c>
      <c r="G5" s="31">
        <v>1</v>
      </c>
      <c r="H5" s="32">
        <f t="shared" ref="H5:H10" si="7">E5-G5-F5</f>
        <v>6</v>
      </c>
      <c r="I5" s="165">
        <f>6+1</f>
        <v>7</v>
      </c>
      <c r="J5" s="34">
        <f t="shared" ref="J5:J10" si="8">IF(ISBLANK(I5),-90,(-((I5)-SUM(L5:Q5,K5))))</f>
        <v>0</v>
      </c>
      <c r="K5" s="166">
        <v>2</v>
      </c>
      <c r="L5" s="36">
        <v>0</v>
      </c>
      <c r="M5" s="37">
        <v>0</v>
      </c>
      <c r="N5" s="91">
        <v>4</v>
      </c>
      <c r="O5" s="107">
        <v>1</v>
      </c>
      <c r="P5" s="167">
        <v>0</v>
      </c>
      <c r="Q5" s="168">
        <v>0</v>
      </c>
      <c r="R5" s="215">
        <v>0</v>
      </c>
      <c r="S5" s="216"/>
      <c r="T5" s="216"/>
      <c r="U5" s="216"/>
      <c r="V5" s="217"/>
      <c r="W5" s="45" t="s">
        <v>18</v>
      </c>
      <c r="X5" s="146"/>
      <c r="Y5" s="147" t="s">
        <v>45</v>
      </c>
      <c r="Z5" s="148"/>
      <c r="AA5" s="149">
        <f t="shared" ref="AA5:AA10" si="9">X5+Z5</f>
        <v>0</v>
      </c>
      <c r="AB5" s="150"/>
      <c r="AC5" s="151" t="s">
        <v>45</v>
      </c>
      <c r="AD5" s="152"/>
      <c r="AE5" s="153">
        <f t="shared" ref="AE5:AE10" si="10">AB5+AD5</f>
        <v>0</v>
      </c>
      <c r="AF5" s="154"/>
      <c r="AG5" s="155" t="s">
        <v>45</v>
      </c>
      <c r="AH5" s="156"/>
      <c r="AI5" s="157">
        <f t="shared" ref="AI5:AI10" si="11">AF5+AH5</f>
        <v>0</v>
      </c>
    </row>
    <row r="6" spans="1:35" s="39" customFormat="1" ht="26.25" customHeight="1">
      <c r="A6" s="26">
        <v>0.5</v>
      </c>
      <c r="B6" s="164" t="s">
        <v>53</v>
      </c>
      <c r="C6" s="28">
        <v>4748</v>
      </c>
      <c r="D6" s="29">
        <v>4754</v>
      </c>
      <c r="E6" s="30">
        <f t="shared" si="6"/>
        <v>7</v>
      </c>
      <c r="F6" s="31">
        <v>0</v>
      </c>
      <c r="G6" s="31">
        <v>1</v>
      </c>
      <c r="H6" s="32">
        <f t="shared" si="7"/>
        <v>6</v>
      </c>
      <c r="I6" s="165">
        <f>6+1</f>
        <v>7</v>
      </c>
      <c r="J6" s="34">
        <f t="shared" si="8"/>
        <v>0</v>
      </c>
      <c r="K6" s="166">
        <v>2</v>
      </c>
      <c r="L6" s="36">
        <v>0</v>
      </c>
      <c r="M6" s="37">
        <v>0</v>
      </c>
      <c r="N6" s="91">
        <v>4</v>
      </c>
      <c r="O6" s="107">
        <v>1</v>
      </c>
      <c r="P6" s="167">
        <v>0</v>
      </c>
      <c r="Q6" s="168">
        <v>0</v>
      </c>
      <c r="R6" s="215">
        <v>0</v>
      </c>
      <c r="S6" s="216"/>
      <c r="T6" s="216"/>
      <c r="U6" s="216"/>
      <c r="V6" s="217"/>
      <c r="W6" s="45" t="s">
        <v>18</v>
      </c>
      <c r="X6" s="146"/>
      <c r="Y6" s="147" t="s">
        <v>45</v>
      </c>
      <c r="Z6" s="148"/>
      <c r="AA6" s="149">
        <f t="shared" si="9"/>
        <v>0</v>
      </c>
      <c r="AB6" s="150"/>
      <c r="AC6" s="151" t="s">
        <v>45</v>
      </c>
      <c r="AD6" s="152"/>
      <c r="AE6" s="153">
        <f t="shared" si="10"/>
        <v>0</v>
      </c>
      <c r="AF6" s="154"/>
      <c r="AG6" s="155" t="s">
        <v>45</v>
      </c>
      <c r="AH6" s="156"/>
      <c r="AI6" s="157">
        <f t="shared" si="11"/>
        <v>0</v>
      </c>
    </row>
    <row r="7" spans="1:35" s="39" customFormat="1" ht="26.25" customHeight="1">
      <c r="A7" s="26">
        <v>4.1666666666666664E-2</v>
      </c>
      <c r="B7" s="164" t="s">
        <v>54</v>
      </c>
      <c r="C7" s="28">
        <v>4755</v>
      </c>
      <c r="D7" s="29">
        <v>4760</v>
      </c>
      <c r="E7" s="30">
        <f t="shared" si="6"/>
        <v>6</v>
      </c>
      <c r="F7" s="31">
        <v>0</v>
      </c>
      <c r="G7" s="31">
        <v>1</v>
      </c>
      <c r="H7" s="32">
        <f t="shared" si="7"/>
        <v>5</v>
      </c>
      <c r="I7" s="165">
        <f>5+1</f>
        <v>6</v>
      </c>
      <c r="J7" s="34">
        <f t="shared" si="8"/>
        <v>0</v>
      </c>
      <c r="K7" s="166">
        <v>3</v>
      </c>
      <c r="L7" s="36">
        <v>0</v>
      </c>
      <c r="M7" s="37">
        <v>0</v>
      </c>
      <c r="N7" s="91">
        <v>1</v>
      </c>
      <c r="O7" s="107">
        <v>1</v>
      </c>
      <c r="P7" s="167">
        <v>0</v>
      </c>
      <c r="Q7" s="168">
        <v>1</v>
      </c>
      <c r="R7" s="215">
        <v>0</v>
      </c>
      <c r="S7" s="216"/>
      <c r="T7" s="216"/>
      <c r="U7" s="216"/>
      <c r="V7" s="217"/>
      <c r="W7" s="45" t="s">
        <v>18</v>
      </c>
      <c r="X7" s="146"/>
      <c r="Y7" s="147" t="s">
        <v>45</v>
      </c>
      <c r="Z7" s="148"/>
      <c r="AA7" s="149">
        <f t="shared" si="9"/>
        <v>0</v>
      </c>
      <c r="AB7" s="150"/>
      <c r="AC7" s="151" t="s">
        <v>45</v>
      </c>
      <c r="AD7" s="152"/>
      <c r="AE7" s="153">
        <f t="shared" si="10"/>
        <v>0</v>
      </c>
      <c r="AF7" s="154"/>
      <c r="AG7" s="155" t="s">
        <v>45</v>
      </c>
      <c r="AH7" s="156"/>
      <c r="AI7" s="157">
        <f t="shared" si="11"/>
        <v>0</v>
      </c>
    </row>
    <row r="8" spans="1:35" s="39" customFormat="1" ht="26.25" customHeight="1">
      <c r="A8" s="26">
        <v>8.3333333333333329E-2</v>
      </c>
      <c r="B8" s="164" t="s">
        <v>55</v>
      </c>
      <c r="C8" s="28">
        <v>4761</v>
      </c>
      <c r="D8" s="29">
        <v>4764</v>
      </c>
      <c r="E8" s="30">
        <f t="shared" si="6"/>
        <v>4</v>
      </c>
      <c r="F8" s="31">
        <v>0</v>
      </c>
      <c r="G8" s="31">
        <v>0</v>
      </c>
      <c r="H8" s="32">
        <f t="shared" si="7"/>
        <v>4</v>
      </c>
      <c r="I8" s="165">
        <f>4+0</f>
        <v>4</v>
      </c>
      <c r="J8" s="34">
        <f t="shared" si="8"/>
        <v>0</v>
      </c>
      <c r="K8" s="166">
        <v>1</v>
      </c>
      <c r="L8" s="36">
        <v>0</v>
      </c>
      <c r="M8" s="37">
        <v>0</v>
      </c>
      <c r="N8" s="91">
        <v>3</v>
      </c>
      <c r="O8" s="107">
        <v>0</v>
      </c>
      <c r="P8" s="167">
        <v>0</v>
      </c>
      <c r="Q8" s="168">
        <v>0</v>
      </c>
      <c r="R8" s="215">
        <v>0</v>
      </c>
      <c r="S8" s="216"/>
      <c r="T8" s="216"/>
      <c r="U8" s="216"/>
      <c r="V8" s="217"/>
      <c r="W8" s="45" t="s">
        <v>18</v>
      </c>
      <c r="X8" s="146"/>
      <c r="Y8" s="147" t="s">
        <v>45</v>
      </c>
      <c r="Z8" s="148"/>
      <c r="AA8" s="149">
        <f t="shared" si="9"/>
        <v>0</v>
      </c>
      <c r="AB8" s="150"/>
      <c r="AC8" s="151" t="s">
        <v>45</v>
      </c>
      <c r="AD8" s="152"/>
      <c r="AE8" s="153">
        <f t="shared" si="10"/>
        <v>0</v>
      </c>
      <c r="AF8" s="154"/>
      <c r="AG8" s="155" t="s">
        <v>45</v>
      </c>
      <c r="AH8" s="156"/>
      <c r="AI8" s="157">
        <f t="shared" si="11"/>
        <v>0</v>
      </c>
    </row>
    <row r="9" spans="1:35" s="39" customFormat="1" ht="26.25" customHeight="1">
      <c r="A9" s="26">
        <v>0.125</v>
      </c>
      <c r="B9" s="164" t="s">
        <v>54</v>
      </c>
      <c r="C9" s="28">
        <v>4765</v>
      </c>
      <c r="D9" s="29">
        <v>4771</v>
      </c>
      <c r="E9" s="30">
        <f t="shared" si="6"/>
        <v>7</v>
      </c>
      <c r="F9" s="31">
        <v>0</v>
      </c>
      <c r="G9" s="31">
        <v>0</v>
      </c>
      <c r="H9" s="32">
        <f t="shared" si="7"/>
        <v>7</v>
      </c>
      <c r="I9" s="165">
        <f>7+0</f>
        <v>7</v>
      </c>
      <c r="J9" s="34">
        <f t="shared" si="8"/>
        <v>0</v>
      </c>
      <c r="K9" s="166">
        <v>2</v>
      </c>
      <c r="L9" s="36">
        <v>0</v>
      </c>
      <c r="M9" s="37">
        <v>0</v>
      </c>
      <c r="N9" s="91">
        <v>5</v>
      </c>
      <c r="O9" s="107">
        <v>0</v>
      </c>
      <c r="P9" s="167">
        <v>0</v>
      </c>
      <c r="Q9" s="168">
        <v>0</v>
      </c>
      <c r="R9" s="215">
        <v>0</v>
      </c>
      <c r="S9" s="216"/>
      <c r="T9" s="216"/>
      <c r="U9" s="216"/>
      <c r="V9" s="217"/>
      <c r="W9" s="45" t="s">
        <v>18</v>
      </c>
      <c r="X9" s="146"/>
      <c r="Y9" s="147" t="s">
        <v>45</v>
      </c>
      <c r="Z9" s="148"/>
      <c r="AA9" s="149">
        <f t="shared" si="9"/>
        <v>0</v>
      </c>
      <c r="AB9" s="150"/>
      <c r="AC9" s="151" t="s">
        <v>45</v>
      </c>
      <c r="AD9" s="152"/>
      <c r="AE9" s="153">
        <f t="shared" si="10"/>
        <v>0</v>
      </c>
      <c r="AF9" s="154"/>
      <c r="AG9" s="155" t="s">
        <v>45</v>
      </c>
      <c r="AH9" s="156"/>
      <c r="AI9" s="157">
        <f t="shared" si="11"/>
        <v>0</v>
      </c>
    </row>
    <row r="10" spans="1:35" s="39" customFormat="1" ht="26.25" customHeight="1">
      <c r="A10" s="26" t="s">
        <v>56</v>
      </c>
      <c r="B10" s="164" t="s">
        <v>55</v>
      </c>
      <c r="C10" s="28">
        <v>4772</v>
      </c>
      <c r="D10" s="29">
        <v>4776</v>
      </c>
      <c r="E10" s="30">
        <f t="shared" si="6"/>
        <v>5</v>
      </c>
      <c r="F10" s="31">
        <v>2</v>
      </c>
      <c r="G10" s="31">
        <v>0</v>
      </c>
      <c r="H10" s="32">
        <f t="shared" si="7"/>
        <v>3</v>
      </c>
      <c r="I10" s="165">
        <f>3+0</f>
        <v>3</v>
      </c>
      <c r="J10" s="34">
        <f t="shared" si="8"/>
        <v>0</v>
      </c>
      <c r="K10" s="166">
        <v>0</v>
      </c>
      <c r="L10" s="36">
        <v>2</v>
      </c>
      <c r="M10" s="37">
        <v>0</v>
      </c>
      <c r="N10" s="91">
        <v>1</v>
      </c>
      <c r="O10" s="107">
        <v>0</v>
      </c>
      <c r="P10" s="167">
        <v>0</v>
      </c>
      <c r="Q10" s="168">
        <v>0</v>
      </c>
      <c r="R10" s="215">
        <v>0</v>
      </c>
      <c r="S10" s="216"/>
      <c r="T10" s="216"/>
      <c r="U10" s="216"/>
      <c r="V10" s="217"/>
      <c r="W10" s="45" t="s">
        <v>18</v>
      </c>
      <c r="X10" s="146"/>
      <c r="Y10" s="147" t="s">
        <v>45</v>
      </c>
      <c r="Z10" s="148"/>
      <c r="AA10" s="149">
        <f t="shared" si="9"/>
        <v>0</v>
      </c>
      <c r="AB10" s="150"/>
      <c r="AC10" s="151" t="s">
        <v>45</v>
      </c>
      <c r="AD10" s="152"/>
      <c r="AE10" s="153">
        <f t="shared" si="10"/>
        <v>0</v>
      </c>
      <c r="AF10" s="154"/>
      <c r="AG10" s="155" t="s">
        <v>45</v>
      </c>
      <c r="AH10" s="156"/>
      <c r="AI10" s="157">
        <f t="shared" si="11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ref="E11:E57" si="12">IF(ISBLANK(D11),0,(D11-C11+1))</f>
        <v>0</v>
      </c>
      <c r="F11" s="31"/>
      <c r="G11" s="31"/>
      <c r="H11" s="32">
        <f t="shared" ref="H11:H18" si="13">E11-G11-F11</f>
        <v>0</v>
      </c>
      <c r="I11" s="33"/>
      <c r="J11" s="34">
        <f t="shared" ref="J11:J58" si="14">IF(ISBLANK(I11),-90,(-((I11)-(SUM(L11:Q11,K11)))))</f>
        <v>-90</v>
      </c>
      <c r="K11" s="35"/>
      <c r="L11" s="36"/>
      <c r="M11" s="37"/>
      <c r="N11" s="91"/>
      <c r="O11" s="107"/>
      <c r="P11" s="36"/>
      <c r="Q11" s="38"/>
      <c r="R11" s="200"/>
      <c r="S11" s="201"/>
      <c r="T11" s="201"/>
      <c r="U11" s="201"/>
      <c r="V11" s="202"/>
      <c r="W11" s="45" t="s">
        <v>18</v>
      </c>
      <c r="X11" s="146"/>
      <c r="Y11" s="147" t="s">
        <v>45</v>
      </c>
      <c r="Z11" s="148"/>
      <c r="AA11" s="149">
        <f t="shared" ref="AA11:AA55" si="15">X11+Z11</f>
        <v>0</v>
      </c>
      <c r="AB11" s="150"/>
      <c r="AC11" s="151" t="s">
        <v>45</v>
      </c>
      <c r="AD11" s="152"/>
      <c r="AE11" s="153">
        <f t="shared" ref="AE11:AE55" si="16">AB11+AD11</f>
        <v>0</v>
      </c>
      <c r="AF11" s="154"/>
      <c r="AG11" s="155" t="s">
        <v>45</v>
      </c>
      <c r="AH11" s="156"/>
      <c r="AI11" s="157">
        <f t="shared" ref="AI11:AI55" si="17">AF11+AH11</f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12"/>
        <v>0</v>
      </c>
      <c r="F12" s="31"/>
      <c r="G12" s="31"/>
      <c r="H12" s="32">
        <f t="shared" si="13"/>
        <v>0</v>
      </c>
      <c r="I12" s="33"/>
      <c r="J12" s="34">
        <f t="shared" si="14"/>
        <v>-90</v>
      </c>
      <c r="K12" s="35"/>
      <c r="L12" s="36"/>
      <c r="M12" s="37"/>
      <c r="N12" s="91"/>
      <c r="O12" s="107"/>
      <c r="P12" s="36"/>
      <c r="Q12" s="38"/>
      <c r="R12" s="200"/>
      <c r="S12" s="201"/>
      <c r="T12" s="201"/>
      <c r="U12" s="201"/>
      <c r="V12" s="202"/>
      <c r="W12" s="45" t="s">
        <v>18</v>
      </c>
      <c r="X12" s="146"/>
      <c r="Y12" s="147" t="s">
        <v>45</v>
      </c>
      <c r="Z12" s="148"/>
      <c r="AA12" s="149">
        <f t="shared" si="15"/>
        <v>0</v>
      </c>
      <c r="AB12" s="150"/>
      <c r="AC12" s="151" t="s">
        <v>45</v>
      </c>
      <c r="AD12" s="152"/>
      <c r="AE12" s="153">
        <f t="shared" si="16"/>
        <v>0</v>
      </c>
      <c r="AF12" s="154"/>
      <c r="AG12" s="155" t="s">
        <v>45</v>
      </c>
      <c r="AH12" s="156"/>
      <c r="AI12" s="157">
        <f t="shared" si="17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12"/>
        <v>0</v>
      </c>
      <c r="F13" s="31"/>
      <c r="G13" s="31"/>
      <c r="H13" s="32">
        <f t="shared" si="13"/>
        <v>0</v>
      </c>
      <c r="I13" s="33"/>
      <c r="J13" s="34">
        <f t="shared" si="14"/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si="15"/>
        <v>0</v>
      </c>
      <c r="AB13" s="150"/>
      <c r="AC13" s="151" t="s">
        <v>45</v>
      </c>
      <c r="AD13" s="152"/>
      <c r="AE13" s="153">
        <f t="shared" si="16"/>
        <v>0</v>
      </c>
      <c r="AF13" s="154"/>
      <c r="AG13" s="155" t="s">
        <v>45</v>
      </c>
      <c r="AH13" s="156"/>
      <c r="AI13" s="157">
        <f t="shared" si="17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12"/>
        <v>0</v>
      </c>
      <c r="F14" s="31"/>
      <c r="G14" s="31"/>
      <c r="H14" s="32">
        <f t="shared" si="13"/>
        <v>0</v>
      </c>
      <c r="I14" s="33"/>
      <c r="J14" s="34">
        <f t="shared" si="14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15"/>
        <v>0</v>
      </c>
      <c r="AB14" s="150"/>
      <c r="AC14" s="151" t="s">
        <v>45</v>
      </c>
      <c r="AD14" s="152"/>
      <c r="AE14" s="153">
        <f t="shared" si="16"/>
        <v>0</v>
      </c>
      <c r="AF14" s="154"/>
      <c r="AG14" s="155" t="s">
        <v>45</v>
      </c>
      <c r="AH14" s="156"/>
      <c r="AI14" s="157">
        <f t="shared" si="17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2"/>
        <v>0</v>
      </c>
      <c r="F15" s="31"/>
      <c r="G15" s="31"/>
      <c r="H15" s="32">
        <f t="shared" si="13"/>
        <v>0</v>
      </c>
      <c r="I15" s="33"/>
      <c r="J15" s="34">
        <f t="shared" si="14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15"/>
        <v>0</v>
      </c>
      <c r="AB15" s="150"/>
      <c r="AC15" s="151" t="s">
        <v>45</v>
      </c>
      <c r="AD15" s="152"/>
      <c r="AE15" s="153">
        <f t="shared" si="16"/>
        <v>0</v>
      </c>
      <c r="AF15" s="154"/>
      <c r="AG15" s="155" t="s">
        <v>45</v>
      </c>
      <c r="AH15" s="156"/>
      <c r="AI15" s="157">
        <f t="shared" si="17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2"/>
        <v>0</v>
      </c>
      <c r="F16" s="31"/>
      <c r="G16" s="31"/>
      <c r="H16" s="32">
        <f t="shared" si="13"/>
        <v>0</v>
      </c>
      <c r="I16" s="33"/>
      <c r="J16" s="34">
        <f t="shared" si="14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15"/>
        <v>0</v>
      </c>
      <c r="AB16" s="150"/>
      <c r="AC16" s="151" t="s">
        <v>45</v>
      </c>
      <c r="AD16" s="152"/>
      <c r="AE16" s="153">
        <f t="shared" si="16"/>
        <v>0</v>
      </c>
      <c r="AF16" s="154"/>
      <c r="AG16" s="155" t="s">
        <v>45</v>
      </c>
      <c r="AH16" s="156"/>
      <c r="AI16" s="157">
        <f t="shared" si="17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2"/>
        <v>0</v>
      </c>
      <c r="F17" s="31"/>
      <c r="G17" s="31"/>
      <c r="H17" s="32">
        <f t="shared" si="13"/>
        <v>0</v>
      </c>
      <c r="I17" s="33"/>
      <c r="J17" s="34">
        <f t="shared" si="14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15"/>
        <v>0</v>
      </c>
      <c r="AB17" s="150"/>
      <c r="AC17" s="151" t="s">
        <v>45</v>
      </c>
      <c r="AD17" s="152"/>
      <c r="AE17" s="153">
        <f t="shared" si="16"/>
        <v>0</v>
      </c>
      <c r="AF17" s="154"/>
      <c r="AG17" s="155" t="s">
        <v>45</v>
      </c>
      <c r="AH17" s="156"/>
      <c r="AI17" s="157">
        <f t="shared" si="17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2"/>
        <v>0</v>
      </c>
      <c r="F18" s="31"/>
      <c r="G18" s="31"/>
      <c r="H18" s="32">
        <f t="shared" si="13"/>
        <v>0</v>
      </c>
      <c r="I18" s="33"/>
      <c r="J18" s="34">
        <f t="shared" si="14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15"/>
        <v>0</v>
      </c>
      <c r="AB18" s="150"/>
      <c r="AC18" s="151" t="s">
        <v>45</v>
      </c>
      <c r="AD18" s="152"/>
      <c r="AE18" s="153">
        <f t="shared" si="16"/>
        <v>0</v>
      </c>
      <c r="AF18" s="154"/>
      <c r="AG18" s="155" t="s">
        <v>45</v>
      </c>
      <c r="AH18" s="156"/>
      <c r="AI18" s="157">
        <f t="shared" si="17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2"/>
        <v>0</v>
      </c>
      <c r="F19" s="31"/>
      <c r="G19" s="31"/>
      <c r="H19" s="32">
        <f>E19-G19-F19</f>
        <v>0</v>
      </c>
      <c r="I19" s="33"/>
      <c r="J19" s="34">
        <f t="shared" si="14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15"/>
        <v>0</v>
      </c>
      <c r="AB19" s="150"/>
      <c r="AC19" s="151" t="s">
        <v>45</v>
      </c>
      <c r="AD19" s="152"/>
      <c r="AE19" s="153">
        <f t="shared" si="16"/>
        <v>0</v>
      </c>
      <c r="AF19" s="154"/>
      <c r="AG19" s="155" t="s">
        <v>45</v>
      </c>
      <c r="AH19" s="156"/>
      <c r="AI19" s="157">
        <f t="shared" si="17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2"/>
        <v>0</v>
      </c>
      <c r="F20" s="31"/>
      <c r="G20" s="31"/>
      <c r="H20" s="32">
        <f t="shared" ref="H20:H24" si="18">E20-G20-F20</f>
        <v>0</v>
      </c>
      <c r="I20" s="33"/>
      <c r="J20" s="34">
        <f t="shared" si="14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15"/>
        <v>0</v>
      </c>
      <c r="AB20" s="150"/>
      <c r="AC20" s="151" t="s">
        <v>45</v>
      </c>
      <c r="AD20" s="152"/>
      <c r="AE20" s="153">
        <f t="shared" si="16"/>
        <v>0</v>
      </c>
      <c r="AF20" s="154"/>
      <c r="AG20" s="155" t="s">
        <v>45</v>
      </c>
      <c r="AH20" s="156"/>
      <c r="AI20" s="157">
        <f t="shared" si="17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2"/>
        <v>0</v>
      </c>
      <c r="F21" s="31"/>
      <c r="G21" s="31"/>
      <c r="H21" s="32">
        <f t="shared" si="18"/>
        <v>0</v>
      </c>
      <c r="I21" s="33"/>
      <c r="J21" s="34">
        <f t="shared" si="14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15"/>
        <v>0</v>
      </c>
      <c r="AB21" s="150"/>
      <c r="AC21" s="151" t="s">
        <v>45</v>
      </c>
      <c r="AD21" s="152"/>
      <c r="AE21" s="153">
        <f t="shared" si="16"/>
        <v>0</v>
      </c>
      <c r="AF21" s="154"/>
      <c r="AG21" s="155" t="s">
        <v>45</v>
      </c>
      <c r="AH21" s="156"/>
      <c r="AI21" s="157">
        <f t="shared" si="17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2"/>
        <v>0</v>
      </c>
      <c r="F22" s="31"/>
      <c r="G22" s="31"/>
      <c r="H22" s="32">
        <f t="shared" si="18"/>
        <v>0</v>
      </c>
      <c r="I22" s="33"/>
      <c r="J22" s="34">
        <f t="shared" si="14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15"/>
        <v>0</v>
      </c>
      <c r="AB22" s="150"/>
      <c r="AC22" s="151" t="s">
        <v>45</v>
      </c>
      <c r="AD22" s="152"/>
      <c r="AE22" s="153">
        <f t="shared" si="16"/>
        <v>0</v>
      </c>
      <c r="AF22" s="154"/>
      <c r="AG22" s="155" t="s">
        <v>45</v>
      </c>
      <c r="AH22" s="156"/>
      <c r="AI22" s="157">
        <f t="shared" si="17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2"/>
        <v>0</v>
      </c>
      <c r="F23" s="31"/>
      <c r="G23" s="31"/>
      <c r="H23" s="32">
        <f t="shared" si="18"/>
        <v>0</v>
      </c>
      <c r="I23" s="33"/>
      <c r="J23" s="34">
        <f t="shared" si="14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15"/>
        <v>0</v>
      </c>
      <c r="AB23" s="150"/>
      <c r="AC23" s="151" t="s">
        <v>45</v>
      </c>
      <c r="AD23" s="152"/>
      <c r="AE23" s="153">
        <f t="shared" si="16"/>
        <v>0</v>
      </c>
      <c r="AF23" s="154"/>
      <c r="AG23" s="155" t="s">
        <v>45</v>
      </c>
      <c r="AH23" s="156"/>
      <c r="AI23" s="157">
        <f t="shared" si="17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2"/>
        <v>0</v>
      </c>
      <c r="F24" s="31"/>
      <c r="G24" s="31"/>
      <c r="H24" s="32">
        <f t="shared" si="18"/>
        <v>0</v>
      </c>
      <c r="I24" s="33"/>
      <c r="J24" s="34">
        <f t="shared" si="14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15"/>
        <v>0</v>
      </c>
      <c r="AB24" s="150"/>
      <c r="AC24" s="151" t="s">
        <v>45</v>
      </c>
      <c r="AD24" s="152"/>
      <c r="AE24" s="153">
        <f t="shared" si="16"/>
        <v>0</v>
      </c>
      <c r="AF24" s="154"/>
      <c r="AG24" s="155" t="s">
        <v>45</v>
      </c>
      <c r="AH24" s="156"/>
      <c r="AI24" s="157">
        <f t="shared" si="17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2"/>
        <v>0</v>
      </c>
      <c r="F25" s="31"/>
      <c r="G25" s="31"/>
      <c r="H25" s="32">
        <f>E25-G25-F25</f>
        <v>0</v>
      </c>
      <c r="I25" s="33"/>
      <c r="J25" s="34">
        <f t="shared" si="14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15"/>
        <v>0</v>
      </c>
      <c r="AB25" s="150"/>
      <c r="AC25" s="151" t="s">
        <v>45</v>
      </c>
      <c r="AD25" s="152"/>
      <c r="AE25" s="153">
        <f t="shared" si="16"/>
        <v>0</v>
      </c>
      <c r="AF25" s="154"/>
      <c r="AG25" s="155" t="s">
        <v>45</v>
      </c>
      <c r="AH25" s="156"/>
      <c r="AI25" s="157">
        <f t="shared" si="17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2"/>
        <v>0</v>
      </c>
      <c r="F26" s="31"/>
      <c r="G26" s="31"/>
      <c r="H26" s="32">
        <f t="shared" ref="H26:H34" si="19">E26-G26-F26</f>
        <v>0</v>
      </c>
      <c r="I26" s="33"/>
      <c r="J26" s="34">
        <f t="shared" si="14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15"/>
        <v>0</v>
      </c>
      <c r="AB26" s="150"/>
      <c r="AC26" s="151" t="s">
        <v>45</v>
      </c>
      <c r="AD26" s="152"/>
      <c r="AE26" s="153">
        <f t="shared" si="16"/>
        <v>0</v>
      </c>
      <c r="AF26" s="154"/>
      <c r="AG26" s="155" t="s">
        <v>45</v>
      </c>
      <c r="AH26" s="156"/>
      <c r="AI26" s="157">
        <f t="shared" si="17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2"/>
        <v>0</v>
      </c>
      <c r="F27" s="31"/>
      <c r="G27" s="31"/>
      <c r="H27" s="32">
        <f t="shared" si="19"/>
        <v>0</v>
      </c>
      <c r="I27" s="33"/>
      <c r="J27" s="34">
        <f t="shared" si="14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15"/>
        <v>0</v>
      </c>
      <c r="AB27" s="150"/>
      <c r="AC27" s="151" t="s">
        <v>45</v>
      </c>
      <c r="AD27" s="152"/>
      <c r="AE27" s="153">
        <f t="shared" si="16"/>
        <v>0</v>
      </c>
      <c r="AF27" s="154"/>
      <c r="AG27" s="155" t="s">
        <v>45</v>
      </c>
      <c r="AH27" s="156"/>
      <c r="AI27" s="157">
        <f t="shared" si="17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2"/>
        <v>0</v>
      </c>
      <c r="F28" s="31"/>
      <c r="G28" s="31"/>
      <c r="H28" s="32">
        <f t="shared" si="19"/>
        <v>0</v>
      </c>
      <c r="I28" s="33"/>
      <c r="J28" s="34">
        <f t="shared" si="14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15"/>
        <v>0</v>
      </c>
      <c r="AB28" s="150"/>
      <c r="AC28" s="151" t="s">
        <v>45</v>
      </c>
      <c r="AD28" s="152"/>
      <c r="AE28" s="153">
        <f t="shared" si="16"/>
        <v>0</v>
      </c>
      <c r="AF28" s="154"/>
      <c r="AG28" s="155" t="s">
        <v>45</v>
      </c>
      <c r="AH28" s="156"/>
      <c r="AI28" s="157">
        <f t="shared" si="17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2"/>
        <v>0</v>
      </c>
      <c r="F29" s="31"/>
      <c r="G29" s="31"/>
      <c r="H29" s="32">
        <f t="shared" si="19"/>
        <v>0</v>
      </c>
      <c r="I29" s="33"/>
      <c r="J29" s="34">
        <f t="shared" si="14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15"/>
        <v>0</v>
      </c>
      <c r="AB29" s="150"/>
      <c r="AC29" s="151" t="s">
        <v>45</v>
      </c>
      <c r="AD29" s="152"/>
      <c r="AE29" s="153">
        <f t="shared" si="16"/>
        <v>0</v>
      </c>
      <c r="AF29" s="154"/>
      <c r="AG29" s="155" t="s">
        <v>45</v>
      </c>
      <c r="AH29" s="156"/>
      <c r="AI29" s="157">
        <f t="shared" si="17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2"/>
        <v>0</v>
      </c>
      <c r="F30" s="31"/>
      <c r="G30" s="31"/>
      <c r="H30" s="32">
        <f t="shared" si="19"/>
        <v>0</v>
      </c>
      <c r="I30" s="33"/>
      <c r="J30" s="34">
        <f t="shared" si="14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15"/>
        <v>0</v>
      </c>
      <c r="AB30" s="150"/>
      <c r="AC30" s="151" t="s">
        <v>45</v>
      </c>
      <c r="AD30" s="152"/>
      <c r="AE30" s="153">
        <f t="shared" si="16"/>
        <v>0</v>
      </c>
      <c r="AF30" s="154"/>
      <c r="AG30" s="155" t="s">
        <v>45</v>
      </c>
      <c r="AH30" s="156"/>
      <c r="AI30" s="157">
        <f t="shared" si="17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2"/>
        <v>0</v>
      </c>
      <c r="F31" s="31"/>
      <c r="G31" s="31"/>
      <c r="H31" s="32">
        <f t="shared" si="19"/>
        <v>0</v>
      </c>
      <c r="I31" s="33"/>
      <c r="J31" s="34">
        <f t="shared" si="14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15"/>
        <v>0</v>
      </c>
      <c r="AB31" s="150"/>
      <c r="AC31" s="151" t="s">
        <v>45</v>
      </c>
      <c r="AD31" s="152"/>
      <c r="AE31" s="153">
        <f t="shared" si="16"/>
        <v>0</v>
      </c>
      <c r="AF31" s="154"/>
      <c r="AG31" s="155" t="s">
        <v>45</v>
      </c>
      <c r="AH31" s="156"/>
      <c r="AI31" s="157">
        <f t="shared" si="17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2"/>
        <v>0</v>
      </c>
      <c r="F32" s="31"/>
      <c r="G32" s="31"/>
      <c r="H32" s="32">
        <f t="shared" si="19"/>
        <v>0</v>
      </c>
      <c r="I32" s="33"/>
      <c r="J32" s="34">
        <f t="shared" si="14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15"/>
        <v>0</v>
      </c>
      <c r="AB32" s="150"/>
      <c r="AC32" s="151" t="s">
        <v>45</v>
      </c>
      <c r="AD32" s="152"/>
      <c r="AE32" s="153">
        <f t="shared" si="16"/>
        <v>0</v>
      </c>
      <c r="AF32" s="154"/>
      <c r="AG32" s="155" t="s">
        <v>45</v>
      </c>
      <c r="AH32" s="156"/>
      <c r="AI32" s="157">
        <f t="shared" si="17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2"/>
        <v>0</v>
      </c>
      <c r="F33" s="31"/>
      <c r="G33" s="31"/>
      <c r="H33" s="32">
        <f t="shared" si="19"/>
        <v>0</v>
      </c>
      <c r="I33" s="33"/>
      <c r="J33" s="34">
        <f t="shared" si="14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15"/>
        <v>0</v>
      </c>
      <c r="AB33" s="150"/>
      <c r="AC33" s="151" t="s">
        <v>45</v>
      </c>
      <c r="AD33" s="152"/>
      <c r="AE33" s="153">
        <f t="shared" si="16"/>
        <v>0</v>
      </c>
      <c r="AF33" s="154"/>
      <c r="AG33" s="155" t="s">
        <v>45</v>
      </c>
      <c r="AH33" s="156"/>
      <c r="AI33" s="157">
        <f t="shared" si="17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2"/>
        <v>0</v>
      </c>
      <c r="F34" s="31"/>
      <c r="G34" s="31"/>
      <c r="H34" s="32">
        <f t="shared" si="19"/>
        <v>0</v>
      </c>
      <c r="I34" s="33"/>
      <c r="J34" s="34">
        <f t="shared" si="14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15"/>
        <v>0</v>
      </c>
      <c r="AB34" s="150"/>
      <c r="AC34" s="151" t="s">
        <v>45</v>
      </c>
      <c r="AD34" s="152"/>
      <c r="AE34" s="153">
        <f t="shared" si="16"/>
        <v>0</v>
      </c>
      <c r="AF34" s="154"/>
      <c r="AG34" s="155" t="s">
        <v>45</v>
      </c>
      <c r="AH34" s="156"/>
      <c r="AI34" s="157">
        <f t="shared" si="17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2"/>
        <v>0</v>
      </c>
      <c r="F35" s="31"/>
      <c r="G35" s="31"/>
      <c r="H35" s="32">
        <f>E35-G35-F35</f>
        <v>0</v>
      </c>
      <c r="I35" s="33"/>
      <c r="J35" s="34">
        <f t="shared" si="14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15"/>
        <v>0</v>
      </c>
      <c r="AB35" s="150"/>
      <c r="AC35" s="151" t="s">
        <v>45</v>
      </c>
      <c r="AD35" s="152"/>
      <c r="AE35" s="153">
        <f t="shared" si="16"/>
        <v>0</v>
      </c>
      <c r="AF35" s="154"/>
      <c r="AG35" s="155" t="s">
        <v>45</v>
      </c>
      <c r="AH35" s="156"/>
      <c r="AI35" s="157">
        <f t="shared" si="17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2"/>
        <v>0</v>
      </c>
      <c r="F36" s="31"/>
      <c r="G36" s="31"/>
      <c r="H36" s="32">
        <f t="shared" ref="H36:H42" si="20">E36-G36-F36</f>
        <v>0</v>
      </c>
      <c r="I36" s="33"/>
      <c r="J36" s="34">
        <f t="shared" si="14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15"/>
        <v>0</v>
      </c>
      <c r="AB36" s="150"/>
      <c r="AC36" s="151" t="s">
        <v>45</v>
      </c>
      <c r="AD36" s="152"/>
      <c r="AE36" s="153">
        <f t="shared" si="16"/>
        <v>0</v>
      </c>
      <c r="AF36" s="154"/>
      <c r="AG36" s="155" t="s">
        <v>45</v>
      </c>
      <c r="AH36" s="156"/>
      <c r="AI36" s="157">
        <f t="shared" si="17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2"/>
        <v>0</v>
      </c>
      <c r="F37" s="31"/>
      <c r="G37" s="31"/>
      <c r="H37" s="32">
        <f t="shared" si="20"/>
        <v>0</v>
      </c>
      <c r="I37" s="33"/>
      <c r="J37" s="34">
        <f t="shared" si="14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 t="shared" si="15"/>
        <v>0</v>
      </c>
      <c r="AB37" s="150"/>
      <c r="AC37" s="151" t="s">
        <v>45</v>
      </c>
      <c r="AD37" s="152"/>
      <c r="AE37" s="153">
        <f t="shared" si="16"/>
        <v>0</v>
      </c>
      <c r="AF37" s="154"/>
      <c r="AG37" s="155" t="s">
        <v>45</v>
      </c>
      <c r="AH37" s="156"/>
      <c r="AI37" s="157">
        <f t="shared" si="17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2"/>
        <v>0</v>
      </c>
      <c r="F38" s="31"/>
      <c r="G38" s="31"/>
      <c r="H38" s="32">
        <f t="shared" si="20"/>
        <v>0</v>
      </c>
      <c r="I38" s="33"/>
      <c r="J38" s="34">
        <f t="shared" si="14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si="15"/>
        <v>0</v>
      </c>
      <c r="AB38" s="150"/>
      <c r="AC38" s="151" t="s">
        <v>45</v>
      </c>
      <c r="AD38" s="152"/>
      <c r="AE38" s="153">
        <f t="shared" si="16"/>
        <v>0</v>
      </c>
      <c r="AF38" s="154"/>
      <c r="AG38" s="155" t="s">
        <v>45</v>
      </c>
      <c r="AH38" s="156"/>
      <c r="AI38" s="157">
        <f t="shared" si="17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2"/>
        <v>0</v>
      </c>
      <c r="F39" s="31"/>
      <c r="G39" s="31"/>
      <c r="H39" s="32">
        <f t="shared" si="20"/>
        <v>0</v>
      </c>
      <c r="I39" s="33"/>
      <c r="J39" s="34">
        <f t="shared" si="14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16"/>
        <v>0</v>
      </c>
      <c r="AF39" s="154"/>
      <c r="AG39" s="155" t="s">
        <v>45</v>
      </c>
      <c r="AH39" s="156"/>
      <c r="AI39" s="157">
        <f t="shared" si="17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2"/>
        <v>0</v>
      </c>
      <c r="F40" s="31"/>
      <c r="G40" s="31"/>
      <c r="H40" s="32">
        <f t="shared" si="20"/>
        <v>0</v>
      </c>
      <c r="I40" s="33"/>
      <c r="J40" s="34">
        <f t="shared" si="14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16"/>
        <v>0</v>
      </c>
      <c r="AF40" s="154"/>
      <c r="AG40" s="155" t="s">
        <v>45</v>
      </c>
      <c r="AH40" s="156"/>
      <c r="AI40" s="157">
        <f t="shared" si="17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2"/>
        <v>0</v>
      </c>
      <c r="F41" s="31"/>
      <c r="G41" s="31"/>
      <c r="H41" s="32">
        <f t="shared" si="20"/>
        <v>0</v>
      </c>
      <c r="I41" s="33"/>
      <c r="J41" s="34">
        <f t="shared" si="14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16"/>
        <v>0</v>
      </c>
      <c r="AF41" s="154"/>
      <c r="AG41" s="155" t="s">
        <v>45</v>
      </c>
      <c r="AH41" s="156"/>
      <c r="AI41" s="157">
        <f t="shared" si="17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2"/>
        <v>0</v>
      </c>
      <c r="F42" s="31"/>
      <c r="G42" s="31"/>
      <c r="H42" s="32">
        <f t="shared" si="20"/>
        <v>0</v>
      </c>
      <c r="I42" s="33"/>
      <c r="J42" s="34">
        <f t="shared" si="14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16"/>
        <v>0</v>
      </c>
      <c r="AF42" s="154"/>
      <c r="AG42" s="155" t="s">
        <v>45</v>
      </c>
      <c r="AH42" s="156"/>
      <c r="AI42" s="157">
        <f t="shared" si="17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2"/>
        <v>0</v>
      </c>
      <c r="F43" s="31"/>
      <c r="G43" s="31"/>
      <c r="H43" s="32">
        <f>E43-G43-F43</f>
        <v>0</v>
      </c>
      <c r="I43" s="33"/>
      <c r="J43" s="34">
        <f t="shared" si="14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16"/>
        <v>0</v>
      </c>
      <c r="AF43" s="154"/>
      <c r="AG43" s="155" t="s">
        <v>45</v>
      </c>
      <c r="AH43" s="156"/>
      <c r="AI43" s="157">
        <f t="shared" si="17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2"/>
        <v>0</v>
      </c>
      <c r="F44" s="31"/>
      <c r="G44" s="31"/>
      <c r="H44" s="32">
        <f t="shared" ref="H44:H49" si="21">E44-G44-F44</f>
        <v>0</v>
      </c>
      <c r="I44" s="33"/>
      <c r="J44" s="34">
        <f t="shared" si="14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16"/>
        <v>0</v>
      </c>
      <c r="AF44" s="154"/>
      <c r="AG44" s="155" t="s">
        <v>45</v>
      </c>
      <c r="AH44" s="156"/>
      <c r="AI44" s="157">
        <f t="shared" si="17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2"/>
        <v>0</v>
      </c>
      <c r="F45" s="31"/>
      <c r="G45" s="31"/>
      <c r="H45" s="32">
        <f t="shared" si="21"/>
        <v>0</v>
      </c>
      <c r="I45" s="33"/>
      <c r="J45" s="34">
        <f t="shared" si="14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16"/>
        <v>0</v>
      </c>
      <c r="AF45" s="154"/>
      <c r="AG45" s="155" t="s">
        <v>45</v>
      </c>
      <c r="AH45" s="156"/>
      <c r="AI45" s="157">
        <f t="shared" si="17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2"/>
        <v>0</v>
      </c>
      <c r="F46" s="31"/>
      <c r="G46" s="31"/>
      <c r="H46" s="32">
        <f t="shared" si="21"/>
        <v>0</v>
      </c>
      <c r="I46" s="33"/>
      <c r="J46" s="34">
        <f t="shared" si="14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16"/>
        <v>0</v>
      </c>
      <c r="AF46" s="154"/>
      <c r="AG46" s="155" t="s">
        <v>45</v>
      </c>
      <c r="AH46" s="156"/>
      <c r="AI46" s="157">
        <f t="shared" si="17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2"/>
        <v>0</v>
      </c>
      <c r="F47" s="31"/>
      <c r="G47" s="31"/>
      <c r="H47" s="32">
        <f t="shared" si="21"/>
        <v>0</v>
      </c>
      <c r="I47" s="33"/>
      <c r="J47" s="34">
        <f t="shared" si="14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16"/>
        <v>0</v>
      </c>
      <c r="AF47" s="154"/>
      <c r="AG47" s="155" t="s">
        <v>45</v>
      </c>
      <c r="AH47" s="156"/>
      <c r="AI47" s="157">
        <f t="shared" si="17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2"/>
        <v>0</v>
      </c>
      <c r="F48" s="31"/>
      <c r="G48" s="31"/>
      <c r="H48" s="32">
        <f t="shared" si="21"/>
        <v>0</v>
      </c>
      <c r="I48" s="33"/>
      <c r="J48" s="34">
        <f t="shared" si="14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16"/>
        <v>0</v>
      </c>
      <c r="AF48" s="154"/>
      <c r="AG48" s="155" t="s">
        <v>45</v>
      </c>
      <c r="AH48" s="156"/>
      <c r="AI48" s="157">
        <f t="shared" si="17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2"/>
        <v>0</v>
      </c>
      <c r="F49" s="31"/>
      <c r="G49" s="31"/>
      <c r="H49" s="32">
        <f t="shared" si="21"/>
        <v>0</v>
      </c>
      <c r="I49" s="33"/>
      <c r="J49" s="34">
        <f t="shared" si="14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16"/>
        <v>0</v>
      </c>
      <c r="AF49" s="154"/>
      <c r="AG49" s="155" t="s">
        <v>45</v>
      </c>
      <c r="AH49" s="156"/>
      <c r="AI49" s="157">
        <f t="shared" si="17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2"/>
        <v>0</v>
      </c>
      <c r="F50" s="31"/>
      <c r="G50" s="31"/>
      <c r="H50" s="32">
        <f>E50-G50-F50</f>
        <v>0</v>
      </c>
      <c r="I50" s="33"/>
      <c r="J50" s="34">
        <f t="shared" si="14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16"/>
        <v>0</v>
      </c>
      <c r="AF50" s="154"/>
      <c r="AG50" s="155" t="s">
        <v>45</v>
      </c>
      <c r="AH50" s="156"/>
      <c r="AI50" s="157">
        <f t="shared" si="17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2"/>
        <v>0</v>
      </c>
      <c r="F51" s="31"/>
      <c r="G51" s="31"/>
      <c r="H51" s="32">
        <f t="shared" ref="H51:H57" si="22">E51-G51-F51</f>
        <v>0</v>
      </c>
      <c r="I51" s="33"/>
      <c r="J51" s="34">
        <f t="shared" si="14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16"/>
        <v>0</v>
      </c>
      <c r="AF51" s="154"/>
      <c r="AG51" s="155" t="s">
        <v>45</v>
      </c>
      <c r="AH51" s="156"/>
      <c r="AI51" s="157">
        <f t="shared" si="17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2"/>
        <v>0</v>
      </c>
      <c r="F52" s="31"/>
      <c r="G52" s="31"/>
      <c r="H52" s="32">
        <f t="shared" si="22"/>
        <v>0</v>
      </c>
      <c r="I52" s="33"/>
      <c r="J52" s="34">
        <f t="shared" si="14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16"/>
        <v>0</v>
      </c>
      <c r="AF52" s="154"/>
      <c r="AG52" s="155" t="s">
        <v>45</v>
      </c>
      <c r="AH52" s="156"/>
      <c r="AI52" s="157">
        <f t="shared" si="17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2"/>
        <v>0</v>
      </c>
      <c r="F53" s="31"/>
      <c r="G53" s="31"/>
      <c r="H53" s="32">
        <f t="shared" si="22"/>
        <v>0</v>
      </c>
      <c r="I53" s="33"/>
      <c r="J53" s="34">
        <f t="shared" si="14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16"/>
        <v>0</v>
      </c>
      <c r="AF53" s="154"/>
      <c r="AG53" s="155" t="s">
        <v>45</v>
      </c>
      <c r="AH53" s="156"/>
      <c r="AI53" s="157">
        <f t="shared" si="17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2"/>
        <v>0</v>
      </c>
      <c r="F54" s="31"/>
      <c r="G54" s="31"/>
      <c r="H54" s="32">
        <f t="shared" si="22"/>
        <v>0</v>
      </c>
      <c r="I54" s="33"/>
      <c r="J54" s="34">
        <f t="shared" si="14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16"/>
        <v>0</v>
      </c>
      <c r="AF54" s="154"/>
      <c r="AG54" s="155" t="s">
        <v>45</v>
      </c>
      <c r="AH54" s="156"/>
      <c r="AI54" s="157">
        <f t="shared" si="17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2"/>
        <v>0</v>
      </c>
      <c r="F55" s="31"/>
      <c r="G55" s="31"/>
      <c r="H55" s="32">
        <f t="shared" si="22"/>
        <v>0</v>
      </c>
      <c r="I55" s="33"/>
      <c r="J55" s="34">
        <f t="shared" si="14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16"/>
        <v>0</v>
      </c>
      <c r="AF55" s="154"/>
      <c r="AG55" s="155" t="s">
        <v>45</v>
      </c>
      <c r="AH55" s="156"/>
      <c r="AI55" s="157">
        <f t="shared" si="17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2"/>
        <v>0</v>
      </c>
      <c r="F56" s="31"/>
      <c r="G56" s="31"/>
      <c r="H56" s="32">
        <f t="shared" si="22"/>
        <v>0</v>
      </c>
      <c r="I56" s="33"/>
      <c r="J56" s="34">
        <f t="shared" si="14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>
      <c r="A57" s="26"/>
      <c r="B57" s="27"/>
      <c r="C57" s="28"/>
      <c r="D57" s="29"/>
      <c r="E57" s="30">
        <f t="shared" si="12"/>
        <v>0</v>
      </c>
      <c r="F57" s="31"/>
      <c r="G57" s="31"/>
      <c r="H57" s="32">
        <f t="shared" si="22"/>
        <v>0</v>
      </c>
      <c r="I57" s="33"/>
      <c r="J57" s="34">
        <f t="shared" si="14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171"/>
      <c r="B58" s="172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4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56</v>
      </c>
      <c r="F60" s="67">
        <f>SUM(F2:F59)</f>
        <v>13</v>
      </c>
      <c r="G60" s="67">
        <f>SUM(G2:G59)</f>
        <v>9</v>
      </c>
      <c r="H60" s="68">
        <f>E60-F60-G60</f>
        <v>34</v>
      </c>
      <c r="I60" s="69">
        <f t="shared" ref="I60:Q60" si="23">SUM(I2:I59)</f>
        <v>43</v>
      </c>
      <c r="J60" s="70" t="e">
        <f t="shared" si="23"/>
        <v>#VALUE!</v>
      </c>
      <c r="K60" s="71">
        <f t="shared" si="23"/>
        <v>17</v>
      </c>
      <c r="L60" s="72">
        <f t="shared" si="23"/>
        <v>2</v>
      </c>
      <c r="M60" s="73">
        <f t="shared" si="23"/>
        <v>0</v>
      </c>
      <c r="N60" s="94">
        <f t="shared" si="23"/>
        <v>19</v>
      </c>
      <c r="O60" s="105">
        <f t="shared" si="23"/>
        <v>4</v>
      </c>
      <c r="P60" s="99">
        <f t="shared" si="23"/>
        <v>0</v>
      </c>
      <c r="Q60" s="73">
        <f t="shared" si="23"/>
        <v>1</v>
      </c>
      <c r="R60" s="74">
        <f>SUM(L60:Q60)</f>
        <v>26</v>
      </c>
      <c r="S60" s="212" t="s">
        <v>19</v>
      </c>
      <c r="T60" s="213"/>
      <c r="U60" s="213"/>
      <c r="V60" s="214"/>
      <c r="W60" s="158">
        <f>SUM(W2:W59)</f>
        <v>100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52</v>
      </c>
      <c r="J62" s="63"/>
      <c r="K62" s="86"/>
      <c r="M62" s="75">
        <f>L60+M60</f>
        <v>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C61" sqref="C61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45328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57</v>
      </c>
      <c r="C3" s="28">
        <v>4778</v>
      </c>
      <c r="D3" s="29">
        <v>4779</v>
      </c>
      <c r="E3" s="30">
        <f t="shared" ref="E3" si="0">IF(ISBLANK(D3),0,(D3-C3+1))</f>
        <v>2</v>
      </c>
      <c r="F3" s="31">
        <v>1</v>
      </c>
      <c r="G3" s="31">
        <v>0</v>
      </c>
      <c r="H3" s="32">
        <f t="shared" ref="H3" si="1">E3-G3-F3</f>
        <v>1</v>
      </c>
      <c r="I3" s="165">
        <f>1+0</f>
        <v>1</v>
      </c>
      <c r="J3" s="34">
        <f>IF(ISBLANK(I3),-90,(-((I3)-SUM(L3:Q3,K3))))</f>
        <v>0</v>
      </c>
      <c r="K3" s="166">
        <v>1</v>
      </c>
      <c r="L3" s="36">
        <v>0</v>
      </c>
      <c r="M3" s="37">
        <v>0</v>
      </c>
      <c r="N3" s="91">
        <v>0</v>
      </c>
      <c r="O3" s="107">
        <v>0</v>
      </c>
      <c r="P3" s="167">
        <v>0</v>
      </c>
      <c r="Q3" s="168">
        <v>0</v>
      </c>
      <c r="R3" s="215" t="s">
        <v>82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54"/>
      <c r="AG3" s="155" t="s">
        <v>45</v>
      </c>
      <c r="AH3" s="156"/>
      <c r="AI3" s="157">
        <f t="shared" ref="AI3" si="4">AF3+AH3</f>
        <v>0</v>
      </c>
    </row>
    <row r="4" spans="1:35" s="39" customFormat="1" ht="26.25" customHeight="1">
      <c r="A4" s="169">
        <v>0.41666666666666669</v>
      </c>
      <c r="B4" s="170" t="s">
        <v>58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11" si="5">IF(ISBLANK(I4),-90,(-((I4)-SUM(L4:Q4,K4))))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18" t="s">
        <v>83</v>
      </c>
      <c r="S4" s="219"/>
      <c r="T4" s="219"/>
      <c r="U4" s="219"/>
      <c r="V4" s="219"/>
      <c r="W4" s="45">
        <v>100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26">
        <v>0.5</v>
      </c>
      <c r="B5" s="164" t="s">
        <v>59</v>
      </c>
      <c r="C5" s="28">
        <v>4780</v>
      </c>
      <c r="D5" s="29">
        <v>4782</v>
      </c>
      <c r="E5" s="30">
        <f t="shared" ref="E5:E9" si="6">IF(ISBLANK(D5),0,(D5-C5+1))</f>
        <v>3</v>
      </c>
      <c r="F5" s="31">
        <v>0</v>
      </c>
      <c r="G5" s="31">
        <v>0</v>
      </c>
      <c r="H5" s="32">
        <f t="shared" ref="H5:H9" si="7">E5-G5-F5</f>
        <v>3</v>
      </c>
      <c r="I5" s="165">
        <f>3+0</f>
        <v>3</v>
      </c>
      <c r="J5" s="34">
        <f t="shared" si="5"/>
        <v>0</v>
      </c>
      <c r="K5" s="166">
        <v>2</v>
      </c>
      <c r="L5" s="36">
        <v>0</v>
      </c>
      <c r="M5" s="37">
        <v>0</v>
      </c>
      <c r="N5" s="91">
        <v>1</v>
      </c>
      <c r="O5" s="107">
        <v>0</v>
      </c>
      <c r="P5" s="167">
        <v>0</v>
      </c>
      <c r="Q5" s="168">
        <v>0</v>
      </c>
      <c r="R5" s="215">
        <v>0</v>
      </c>
      <c r="S5" s="216"/>
      <c r="T5" s="216"/>
      <c r="U5" s="216"/>
      <c r="V5" s="216"/>
      <c r="W5" s="45" t="s">
        <v>18</v>
      </c>
      <c r="X5" s="146"/>
      <c r="Y5" s="147" t="s">
        <v>45</v>
      </c>
      <c r="Z5" s="148"/>
      <c r="AA5" s="149">
        <f t="shared" ref="AA5:AA9" si="8">X5+Z5</f>
        <v>0</v>
      </c>
      <c r="AB5" s="150"/>
      <c r="AC5" s="151" t="s">
        <v>45</v>
      </c>
      <c r="AD5" s="152"/>
      <c r="AE5" s="153">
        <f t="shared" ref="AE5:AE9" si="9">AB5+AD5</f>
        <v>0</v>
      </c>
      <c r="AF5" s="154"/>
      <c r="AG5" s="155" t="s">
        <v>45</v>
      </c>
      <c r="AH5" s="156"/>
      <c r="AI5" s="157">
        <f t="shared" ref="AI5:AI9" si="10">AF5+AH5</f>
        <v>0</v>
      </c>
    </row>
    <row r="6" spans="1:35" s="39" customFormat="1" ht="26.25" customHeight="1">
      <c r="A6" s="26">
        <v>4.1666666666666664E-2</v>
      </c>
      <c r="B6" s="164" t="s">
        <v>57</v>
      </c>
      <c r="C6" s="28">
        <v>4783</v>
      </c>
      <c r="D6" s="29">
        <v>4794</v>
      </c>
      <c r="E6" s="30">
        <f t="shared" si="6"/>
        <v>12</v>
      </c>
      <c r="F6" s="31">
        <v>0</v>
      </c>
      <c r="G6" s="31">
        <v>2</v>
      </c>
      <c r="H6" s="32">
        <f t="shared" si="7"/>
        <v>10</v>
      </c>
      <c r="I6" s="165">
        <f>10+2</f>
        <v>12</v>
      </c>
      <c r="J6" s="34">
        <f t="shared" si="5"/>
        <v>0</v>
      </c>
      <c r="K6" s="166">
        <v>6</v>
      </c>
      <c r="L6" s="36">
        <v>0</v>
      </c>
      <c r="M6" s="37">
        <v>0</v>
      </c>
      <c r="N6" s="91">
        <v>4</v>
      </c>
      <c r="O6" s="107">
        <v>2</v>
      </c>
      <c r="P6" s="167">
        <v>0</v>
      </c>
      <c r="Q6" s="168">
        <v>0</v>
      </c>
      <c r="R6" s="215">
        <v>0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si="8"/>
        <v>0</v>
      </c>
      <c r="AB6" s="150"/>
      <c r="AC6" s="151" t="s">
        <v>45</v>
      </c>
      <c r="AD6" s="152"/>
      <c r="AE6" s="153">
        <f t="shared" si="9"/>
        <v>0</v>
      </c>
      <c r="AF6" s="154"/>
      <c r="AG6" s="155" t="s">
        <v>45</v>
      </c>
      <c r="AH6" s="156"/>
      <c r="AI6" s="157">
        <f t="shared" si="10"/>
        <v>0</v>
      </c>
    </row>
    <row r="7" spans="1:35" s="39" customFormat="1" ht="26.25" customHeight="1">
      <c r="A7" s="26">
        <v>0.125</v>
      </c>
      <c r="B7" s="164" t="s">
        <v>60</v>
      </c>
      <c r="C7" s="28">
        <v>4795</v>
      </c>
      <c r="D7" s="29">
        <v>4807</v>
      </c>
      <c r="E7" s="30">
        <f t="shared" si="6"/>
        <v>13</v>
      </c>
      <c r="F7" s="31">
        <v>0</v>
      </c>
      <c r="G7" s="31">
        <v>2</v>
      </c>
      <c r="H7" s="32">
        <f t="shared" si="7"/>
        <v>11</v>
      </c>
      <c r="I7" s="165">
        <f>11+2</f>
        <v>13</v>
      </c>
      <c r="J7" s="34">
        <f t="shared" si="5"/>
        <v>0</v>
      </c>
      <c r="K7" s="166">
        <v>5</v>
      </c>
      <c r="L7" s="36">
        <v>0</v>
      </c>
      <c r="M7" s="37">
        <v>1</v>
      </c>
      <c r="N7" s="91">
        <v>5</v>
      </c>
      <c r="O7" s="107">
        <v>2</v>
      </c>
      <c r="P7" s="167">
        <v>0</v>
      </c>
      <c r="Q7" s="168">
        <v>0</v>
      </c>
      <c r="R7" s="215">
        <v>0</v>
      </c>
      <c r="S7" s="216"/>
      <c r="T7" s="216"/>
      <c r="U7" s="216"/>
      <c r="V7" s="216"/>
      <c r="W7" s="45" t="s">
        <v>18</v>
      </c>
      <c r="X7" s="146"/>
      <c r="Y7" s="147" t="s">
        <v>45</v>
      </c>
      <c r="Z7" s="148"/>
      <c r="AA7" s="149">
        <f t="shared" si="8"/>
        <v>0</v>
      </c>
      <c r="AB7" s="150"/>
      <c r="AC7" s="151" t="s">
        <v>45</v>
      </c>
      <c r="AD7" s="152"/>
      <c r="AE7" s="153">
        <f t="shared" si="9"/>
        <v>0</v>
      </c>
      <c r="AF7" s="154"/>
      <c r="AG7" s="155" t="s">
        <v>45</v>
      </c>
      <c r="AH7" s="156"/>
      <c r="AI7" s="157">
        <f t="shared" si="10"/>
        <v>0</v>
      </c>
    </row>
    <row r="8" spans="1:35" s="39" customFormat="1" ht="26.25" customHeight="1">
      <c r="A8" s="169">
        <v>0.14583333333333334</v>
      </c>
      <c r="B8" s="170" t="s">
        <v>61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5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18" t="s">
        <v>84</v>
      </c>
      <c r="S8" s="219"/>
      <c r="T8" s="219"/>
      <c r="U8" s="219"/>
      <c r="V8" s="219"/>
      <c r="W8" s="45">
        <v>34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26.25" customHeight="1">
      <c r="A9" s="26">
        <v>0.16666666666666666</v>
      </c>
      <c r="B9" s="164" t="s">
        <v>62</v>
      </c>
      <c r="C9" s="28">
        <v>4808</v>
      </c>
      <c r="D9" s="29">
        <v>4818</v>
      </c>
      <c r="E9" s="30">
        <f t="shared" si="6"/>
        <v>11</v>
      </c>
      <c r="F9" s="31">
        <v>4</v>
      </c>
      <c r="G9" s="31">
        <v>1</v>
      </c>
      <c r="H9" s="32">
        <f t="shared" si="7"/>
        <v>6</v>
      </c>
      <c r="I9" s="165">
        <f>6+1</f>
        <v>7</v>
      </c>
      <c r="J9" s="34">
        <f t="shared" si="5"/>
        <v>0</v>
      </c>
      <c r="K9" s="166">
        <v>4</v>
      </c>
      <c r="L9" s="36">
        <v>0</v>
      </c>
      <c r="M9" s="37">
        <v>1</v>
      </c>
      <c r="N9" s="91">
        <v>1</v>
      </c>
      <c r="O9" s="107">
        <v>1</v>
      </c>
      <c r="P9" s="167">
        <v>0</v>
      </c>
      <c r="Q9" s="168">
        <v>0</v>
      </c>
      <c r="R9" s="215">
        <v>0</v>
      </c>
      <c r="S9" s="216"/>
      <c r="T9" s="216"/>
      <c r="U9" s="216"/>
      <c r="V9" s="216"/>
      <c r="W9" s="45" t="s">
        <v>18</v>
      </c>
      <c r="X9" s="146"/>
      <c r="Y9" s="147" t="s">
        <v>45</v>
      </c>
      <c r="Z9" s="148"/>
      <c r="AA9" s="149">
        <f t="shared" si="8"/>
        <v>0</v>
      </c>
      <c r="AB9" s="150"/>
      <c r="AC9" s="151" t="s">
        <v>45</v>
      </c>
      <c r="AD9" s="152"/>
      <c r="AE9" s="153">
        <f t="shared" si="9"/>
        <v>0</v>
      </c>
      <c r="AF9" s="154"/>
      <c r="AG9" s="155" t="s">
        <v>45</v>
      </c>
      <c r="AH9" s="156"/>
      <c r="AI9" s="157">
        <f t="shared" si="10"/>
        <v>0</v>
      </c>
    </row>
    <row r="10" spans="1:35" s="39" customFormat="1" ht="26.25" customHeight="1">
      <c r="A10" s="169">
        <v>0.16666666666666666</v>
      </c>
      <c r="B10" s="170" t="s">
        <v>63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 t="shared" si="5"/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18">
        <v>0</v>
      </c>
      <c r="S10" s="219"/>
      <c r="T10" s="219"/>
      <c r="U10" s="219"/>
      <c r="V10" s="219"/>
      <c r="W10" s="173"/>
      <c r="X10" s="146" t="s">
        <v>18</v>
      </c>
      <c r="Y10" s="147" t="s">
        <v>18</v>
      </c>
      <c r="Z10" s="148" t="s">
        <v>18</v>
      </c>
      <c r="AA10" s="149" t="s">
        <v>18</v>
      </c>
      <c r="AB10" s="150" t="s">
        <v>18</v>
      </c>
      <c r="AC10" s="151" t="s">
        <v>18</v>
      </c>
      <c r="AD10" s="152" t="s">
        <v>18</v>
      </c>
      <c r="AE10" s="153" t="s">
        <v>18</v>
      </c>
      <c r="AF10" s="154" t="s">
        <v>18</v>
      </c>
      <c r="AG10" s="155" t="s">
        <v>18</v>
      </c>
      <c r="AH10" s="156" t="s">
        <v>18</v>
      </c>
      <c r="AI10" s="157" t="s">
        <v>18</v>
      </c>
    </row>
    <row r="11" spans="1:35" s="39" customFormat="1" ht="26.25" customHeight="1">
      <c r="A11" s="169" t="s">
        <v>64</v>
      </c>
      <c r="B11" s="170" t="s">
        <v>65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5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18" t="s">
        <v>85</v>
      </c>
      <c r="S11" s="219"/>
      <c r="T11" s="219"/>
      <c r="U11" s="219"/>
      <c r="V11" s="219"/>
      <c r="W11" s="45">
        <v>49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hidden="1" customHeight="1">
      <c r="A12" s="26"/>
      <c r="B12" s="27"/>
      <c r="C12" s="28"/>
      <c r="D12" s="29"/>
      <c r="E12" s="30">
        <f t="shared" ref="E12:E57" si="11">IF(ISBLANK(D12),0,(D12-C12+1))</f>
        <v>0</v>
      </c>
      <c r="F12" s="31"/>
      <c r="G12" s="31"/>
      <c r="H12" s="32">
        <f t="shared" ref="H12:H18" si="12">E12-G12-F12</f>
        <v>0</v>
      </c>
      <c r="I12" s="33"/>
      <c r="J12" s="34">
        <f t="shared" ref="J12:J58" si="13">IF(ISBLANK(I12),-90,(-((I12)-(SUM(L12:Q12,K12)))))</f>
        <v>-90</v>
      </c>
      <c r="K12" s="35"/>
      <c r="L12" s="36"/>
      <c r="M12" s="37"/>
      <c r="N12" s="91"/>
      <c r="O12" s="107"/>
      <c r="P12" s="36"/>
      <c r="Q12" s="38"/>
      <c r="R12" s="200"/>
      <c r="S12" s="201"/>
      <c r="T12" s="201"/>
      <c r="U12" s="201"/>
      <c r="V12" s="202"/>
      <c r="W12" s="45" t="s">
        <v>18</v>
      </c>
      <c r="X12" s="146"/>
      <c r="Y12" s="147" t="s">
        <v>45</v>
      </c>
      <c r="Z12" s="148"/>
      <c r="AA12" s="149">
        <f t="shared" ref="AA12:AA36" si="14">X12+Z12</f>
        <v>0</v>
      </c>
      <c r="AB12" s="150"/>
      <c r="AC12" s="151" t="s">
        <v>45</v>
      </c>
      <c r="AD12" s="152"/>
      <c r="AE12" s="153">
        <f t="shared" ref="AE12:AE56" si="15">AB12+AD12</f>
        <v>0</v>
      </c>
      <c r="AF12" s="154"/>
      <c r="AG12" s="155" t="s">
        <v>45</v>
      </c>
      <c r="AH12" s="156"/>
      <c r="AI12" s="157">
        <f t="shared" ref="AI12:AI56" si="16">AF12+AH12</f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11"/>
        <v>0</v>
      </c>
      <c r="F13" s="31"/>
      <c r="G13" s="31"/>
      <c r="H13" s="32">
        <f t="shared" si="12"/>
        <v>0</v>
      </c>
      <c r="I13" s="33"/>
      <c r="J13" s="34">
        <f t="shared" si="13"/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si="14"/>
        <v>0</v>
      </c>
      <c r="AB13" s="150"/>
      <c r="AC13" s="151" t="s">
        <v>45</v>
      </c>
      <c r="AD13" s="152"/>
      <c r="AE13" s="153">
        <f t="shared" si="15"/>
        <v>0</v>
      </c>
      <c r="AF13" s="154"/>
      <c r="AG13" s="155" t="s">
        <v>45</v>
      </c>
      <c r="AH13" s="156"/>
      <c r="AI13" s="157">
        <f t="shared" si="16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11"/>
        <v>0</v>
      </c>
      <c r="F14" s="31"/>
      <c r="G14" s="31"/>
      <c r="H14" s="32">
        <f t="shared" si="12"/>
        <v>0</v>
      </c>
      <c r="I14" s="33"/>
      <c r="J14" s="34">
        <f t="shared" si="13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14"/>
        <v>0</v>
      </c>
      <c r="AB14" s="150"/>
      <c r="AC14" s="151" t="s">
        <v>45</v>
      </c>
      <c r="AD14" s="152"/>
      <c r="AE14" s="153">
        <f t="shared" si="15"/>
        <v>0</v>
      </c>
      <c r="AF14" s="154"/>
      <c r="AG14" s="155" t="s">
        <v>45</v>
      </c>
      <c r="AH14" s="156"/>
      <c r="AI14" s="157">
        <f t="shared" si="16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1"/>
        <v>0</v>
      </c>
      <c r="F15" s="31"/>
      <c r="G15" s="31"/>
      <c r="H15" s="32">
        <f t="shared" si="12"/>
        <v>0</v>
      </c>
      <c r="I15" s="33"/>
      <c r="J15" s="34">
        <f t="shared" si="13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14"/>
        <v>0</v>
      </c>
      <c r="AB15" s="150"/>
      <c r="AC15" s="151" t="s">
        <v>45</v>
      </c>
      <c r="AD15" s="152"/>
      <c r="AE15" s="153">
        <f t="shared" si="15"/>
        <v>0</v>
      </c>
      <c r="AF15" s="154"/>
      <c r="AG15" s="155" t="s">
        <v>45</v>
      </c>
      <c r="AH15" s="156"/>
      <c r="AI15" s="157">
        <f t="shared" si="16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1"/>
        <v>0</v>
      </c>
      <c r="F16" s="31"/>
      <c r="G16" s="31"/>
      <c r="H16" s="32">
        <f t="shared" si="12"/>
        <v>0</v>
      </c>
      <c r="I16" s="33"/>
      <c r="J16" s="34">
        <f t="shared" si="13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14"/>
        <v>0</v>
      </c>
      <c r="AB16" s="150"/>
      <c r="AC16" s="151" t="s">
        <v>45</v>
      </c>
      <c r="AD16" s="152"/>
      <c r="AE16" s="153">
        <f t="shared" si="15"/>
        <v>0</v>
      </c>
      <c r="AF16" s="154"/>
      <c r="AG16" s="155" t="s">
        <v>45</v>
      </c>
      <c r="AH16" s="156"/>
      <c r="AI16" s="157">
        <f t="shared" si="16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1"/>
        <v>0</v>
      </c>
      <c r="F17" s="31"/>
      <c r="G17" s="31"/>
      <c r="H17" s="32">
        <f t="shared" si="12"/>
        <v>0</v>
      </c>
      <c r="I17" s="33"/>
      <c r="J17" s="34">
        <f t="shared" si="13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14"/>
        <v>0</v>
      </c>
      <c r="AB17" s="150"/>
      <c r="AC17" s="151" t="s">
        <v>45</v>
      </c>
      <c r="AD17" s="152"/>
      <c r="AE17" s="153">
        <f t="shared" si="15"/>
        <v>0</v>
      </c>
      <c r="AF17" s="154"/>
      <c r="AG17" s="155" t="s">
        <v>45</v>
      </c>
      <c r="AH17" s="156"/>
      <c r="AI17" s="157">
        <f t="shared" si="16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1"/>
        <v>0</v>
      </c>
      <c r="F18" s="31"/>
      <c r="G18" s="31"/>
      <c r="H18" s="32">
        <f t="shared" si="12"/>
        <v>0</v>
      </c>
      <c r="I18" s="33"/>
      <c r="J18" s="34">
        <f t="shared" si="13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14"/>
        <v>0</v>
      </c>
      <c r="AB18" s="150"/>
      <c r="AC18" s="151" t="s">
        <v>45</v>
      </c>
      <c r="AD18" s="152"/>
      <c r="AE18" s="153">
        <f t="shared" si="15"/>
        <v>0</v>
      </c>
      <c r="AF18" s="154"/>
      <c r="AG18" s="155" t="s">
        <v>45</v>
      </c>
      <c r="AH18" s="156"/>
      <c r="AI18" s="157">
        <f t="shared" si="16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1"/>
        <v>0</v>
      </c>
      <c r="F19" s="31"/>
      <c r="G19" s="31"/>
      <c r="H19" s="32">
        <f>E19-G19-F19</f>
        <v>0</v>
      </c>
      <c r="I19" s="33"/>
      <c r="J19" s="34">
        <f t="shared" si="13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14"/>
        <v>0</v>
      </c>
      <c r="AB19" s="150"/>
      <c r="AC19" s="151" t="s">
        <v>45</v>
      </c>
      <c r="AD19" s="152"/>
      <c r="AE19" s="153">
        <f t="shared" si="15"/>
        <v>0</v>
      </c>
      <c r="AF19" s="154"/>
      <c r="AG19" s="155" t="s">
        <v>45</v>
      </c>
      <c r="AH19" s="156"/>
      <c r="AI19" s="157">
        <f t="shared" si="16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1"/>
        <v>0</v>
      </c>
      <c r="F20" s="31"/>
      <c r="G20" s="31"/>
      <c r="H20" s="32">
        <f t="shared" ref="H20:H24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1"/>
        <v>0</v>
      </c>
      <c r="F21" s="31"/>
      <c r="G21" s="31"/>
      <c r="H21" s="32">
        <f t="shared" si="17"/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1"/>
        <v>0</v>
      </c>
      <c r="F22" s="31"/>
      <c r="G22" s="31"/>
      <c r="H22" s="32">
        <f t="shared" si="17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7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7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8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8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8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8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8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8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8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8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8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9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9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9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9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9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9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9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1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1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1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1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1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1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2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2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2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2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2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2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2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41</v>
      </c>
      <c r="F60" s="67">
        <f>SUM(F2:F59)</f>
        <v>5</v>
      </c>
      <c r="G60" s="67">
        <f>SUM(G2:G59)</f>
        <v>5</v>
      </c>
      <c r="H60" s="68">
        <f>E60-F60-G60</f>
        <v>31</v>
      </c>
      <c r="I60" s="69">
        <f>SUM(I2:I59)</f>
        <v>36</v>
      </c>
      <c r="J60" s="70" t="e">
        <f t="shared" ref="J60:Q60" si="23">SUM(J2:J59)</f>
        <v>#VALUE!</v>
      </c>
      <c r="K60" s="71">
        <f>SUM(K2:K59)</f>
        <v>18</v>
      </c>
      <c r="L60" s="72">
        <f>SUM(L2:L59)</f>
        <v>0</v>
      </c>
      <c r="M60" s="73">
        <f t="shared" si="23"/>
        <v>2</v>
      </c>
      <c r="N60" s="94">
        <f t="shared" si="23"/>
        <v>11</v>
      </c>
      <c r="O60" s="105">
        <f>SUM(O2:O59)</f>
        <v>5</v>
      </c>
      <c r="P60" s="99">
        <f t="shared" si="23"/>
        <v>0</v>
      </c>
      <c r="Q60" s="73">
        <f t="shared" si="23"/>
        <v>0</v>
      </c>
      <c r="R60" s="74">
        <f>SUM(L60:Q60)</f>
        <v>18</v>
      </c>
      <c r="S60" s="212" t="s">
        <v>19</v>
      </c>
      <c r="T60" s="213"/>
      <c r="U60" s="213"/>
      <c r="V60" s="214"/>
      <c r="W60" s="158">
        <f>SUM(W2:W59)</f>
        <v>183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41</v>
      </c>
      <c r="J62" s="63"/>
      <c r="K62" s="86"/>
      <c r="M62" s="75">
        <f>L60+M60</f>
        <v>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R3" sqref="R3:V12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3" width="4.375" style="63" bestFit="1" customWidth="1"/>
    <col min="24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45329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68</v>
      </c>
      <c r="C3" s="28">
        <v>4820</v>
      </c>
      <c r="D3" s="29">
        <v>4820</v>
      </c>
      <c r="E3" s="30">
        <f t="shared" ref="E3" si="0">IF(ISBLANK(D3),0,(D3-C3+1))</f>
        <v>1</v>
      </c>
      <c r="F3" s="31">
        <v>1</v>
      </c>
      <c r="G3" s="31">
        <v>0</v>
      </c>
      <c r="H3" s="32">
        <f t="shared" ref="H3" si="1">E3-G3-F3</f>
        <v>0</v>
      </c>
      <c r="I3" s="165">
        <f>0</f>
        <v>0</v>
      </c>
      <c r="J3" s="34">
        <f>IF(ISBLANK(I3),-90,(-((I3)-SUM(L3:Q3,K3))))</f>
        <v>0</v>
      </c>
      <c r="K3" s="166">
        <v>0</v>
      </c>
      <c r="L3" s="36">
        <v>0</v>
      </c>
      <c r="M3" s="37">
        <v>0</v>
      </c>
      <c r="N3" s="91">
        <v>0</v>
      </c>
      <c r="O3" s="107">
        <v>0</v>
      </c>
      <c r="P3" s="167">
        <v>0</v>
      </c>
      <c r="Q3" s="168">
        <v>0</v>
      </c>
      <c r="R3" s="215" t="s">
        <v>92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54"/>
      <c r="AG3" s="155" t="s">
        <v>45</v>
      </c>
      <c r="AH3" s="156"/>
      <c r="AI3" s="157">
        <f t="shared" ref="AI3" si="4">AF3+AH3</f>
        <v>0</v>
      </c>
    </row>
    <row r="4" spans="1:35" s="39" customFormat="1" ht="26.25" customHeight="1">
      <c r="A4" s="174">
        <v>0.41666666666666669</v>
      </c>
      <c r="B4" s="175" t="s">
        <v>59</v>
      </c>
      <c r="C4" s="176" t="s">
        <v>18</v>
      </c>
      <c r="D4" s="177" t="s">
        <v>18</v>
      </c>
      <c r="E4" s="30" t="s">
        <v>18</v>
      </c>
      <c r="F4" s="178" t="s">
        <v>18</v>
      </c>
      <c r="G4" s="178" t="s">
        <v>18</v>
      </c>
      <c r="H4" s="32" t="s">
        <v>18</v>
      </c>
      <c r="I4" s="179" t="s">
        <v>18</v>
      </c>
      <c r="J4" s="34" t="e">
        <f t="shared" ref="J4:J12" si="5">IF(ISBLANK(I4),-90,(-((I4)-SUM(L4:Q4,K4))))</f>
        <v>#VALUE!</v>
      </c>
      <c r="K4" s="180" t="s">
        <v>18</v>
      </c>
      <c r="L4" s="181" t="s">
        <v>18</v>
      </c>
      <c r="M4" s="178" t="s">
        <v>18</v>
      </c>
      <c r="N4" s="182" t="s">
        <v>18</v>
      </c>
      <c r="O4" s="183" t="s">
        <v>18</v>
      </c>
      <c r="P4" s="181" t="s">
        <v>18</v>
      </c>
      <c r="Q4" s="184" t="s">
        <v>18</v>
      </c>
      <c r="R4" s="221" t="s">
        <v>93</v>
      </c>
      <c r="S4" s="222"/>
      <c r="T4" s="222"/>
      <c r="U4" s="222"/>
      <c r="V4" s="222"/>
      <c r="W4" s="45" t="s">
        <v>18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169">
        <v>0.42708333333333331</v>
      </c>
      <c r="B5" s="170" t="s">
        <v>86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18" t="s">
        <v>94</v>
      </c>
      <c r="S5" s="219"/>
      <c r="T5" s="219"/>
      <c r="U5" s="219"/>
      <c r="V5" s="219"/>
      <c r="W5" s="45">
        <v>14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>
      <c r="A6" s="26">
        <v>0.45833333333333331</v>
      </c>
      <c r="B6" s="164" t="s">
        <v>87</v>
      </c>
      <c r="C6" s="28">
        <v>4821</v>
      </c>
      <c r="D6" s="29">
        <v>4824</v>
      </c>
      <c r="E6" s="30">
        <f t="shared" ref="E6:E11" si="6">IF(ISBLANK(D6),0,(D6-C6+1))</f>
        <v>4</v>
      </c>
      <c r="F6" s="31">
        <v>0</v>
      </c>
      <c r="G6" s="31">
        <v>0</v>
      </c>
      <c r="H6" s="32">
        <f t="shared" ref="H6:H11" si="7">E6-G6-F6</f>
        <v>4</v>
      </c>
      <c r="I6" s="165">
        <f>4+0</f>
        <v>4</v>
      </c>
      <c r="J6" s="34">
        <f t="shared" si="5"/>
        <v>0</v>
      </c>
      <c r="K6" s="166">
        <v>1</v>
      </c>
      <c r="L6" s="36">
        <v>0</v>
      </c>
      <c r="M6" s="37">
        <v>0</v>
      </c>
      <c r="N6" s="91">
        <v>3</v>
      </c>
      <c r="O6" s="107">
        <v>0</v>
      </c>
      <c r="P6" s="167">
        <v>0</v>
      </c>
      <c r="Q6" s="168">
        <v>0</v>
      </c>
      <c r="R6" s="215" t="s">
        <v>95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ref="AA6:AA11" si="8">X6+Z6</f>
        <v>0</v>
      </c>
      <c r="AB6" s="150"/>
      <c r="AC6" s="151" t="s">
        <v>45</v>
      </c>
      <c r="AD6" s="152"/>
      <c r="AE6" s="153">
        <f t="shared" ref="AE6:AE11" si="9">AB6+AD6</f>
        <v>0</v>
      </c>
      <c r="AF6" s="154"/>
      <c r="AG6" s="155" t="s">
        <v>45</v>
      </c>
      <c r="AH6" s="156"/>
      <c r="AI6" s="157">
        <f t="shared" ref="AI6:AI11" si="10">AF6+AH6</f>
        <v>0</v>
      </c>
    </row>
    <row r="7" spans="1:35" s="39" customFormat="1" ht="26.25" customHeight="1">
      <c r="A7" s="26">
        <v>0.5</v>
      </c>
      <c r="B7" s="164" t="s">
        <v>59</v>
      </c>
      <c r="C7" s="28">
        <v>4825</v>
      </c>
      <c r="D7" s="29">
        <v>4830</v>
      </c>
      <c r="E7" s="30">
        <f t="shared" si="6"/>
        <v>6</v>
      </c>
      <c r="F7" s="31">
        <v>0</v>
      </c>
      <c r="G7" s="31">
        <v>0</v>
      </c>
      <c r="H7" s="32">
        <f t="shared" si="7"/>
        <v>6</v>
      </c>
      <c r="I7" s="165">
        <f>6+0</f>
        <v>6</v>
      </c>
      <c r="J7" s="34">
        <f t="shared" si="5"/>
        <v>0</v>
      </c>
      <c r="K7" s="166">
        <v>1</v>
      </c>
      <c r="L7" s="36">
        <v>0</v>
      </c>
      <c r="M7" s="37">
        <v>0</v>
      </c>
      <c r="N7" s="91">
        <v>3</v>
      </c>
      <c r="O7" s="107">
        <v>2</v>
      </c>
      <c r="P7" s="167">
        <v>0</v>
      </c>
      <c r="Q7" s="168">
        <v>0</v>
      </c>
      <c r="R7" s="215">
        <v>0</v>
      </c>
      <c r="S7" s="216"/>
      <c r="T7" s="216"/>
      <c r="U7" s="216"/>
      <c r="V7" s="216"/>
      <c r="W7" s="45" t="s">
        <v>18</v>
      </c>
      <c r="X7" s="146"/>
      <c r="Y7" s="147" t="s">
        <v>45</v>
      </c>
      <c r="Z7" s="148"/>
      <c r="AA7" s="149">
        <f t="shared" si="8"/>
        <v>0</v>
      </c>
      <c r="AB7" s="150"/>
      <c r="AC7" s="151" t="s">
        <v>45</v>
      </c>
      <c r="AD7" s="152"/>
      <c r="AE7" s="153">
        <f t="shared" si="9"/>
        <v>0</v>
      </c>
      <c r="AF7" s="154"/>
      <c r="AG7" s="155" t="s">
        <v>45</v>
      </c>
      <c r="AH7" s="156"/>
      <c r="AI7" s="157">
        <f t="shared" si="10"/>
        <v>0</v>
      </c>
    </row>
    <row r="8" spans="1:35" s="39" customFormat="1" ht="26.25" customHeight="1">
      <c r="A8" s="26">
        <v>4.1666666666666664E-2</v>
      </c>
      <c r="B8" s="164" t="s">
        <v>87</v>
      </c>
      <c r="C8" s="28">
        <v>4831</v>
      </c>
      <c r="D8" s="29">
        <v>4835</v>
      </c>
      <c r="E8" s="30">
        <f t="shared" si="6"/>
        <v>5</v>
      </c>
      <c r="F8" s="31">
        <v>1</v>
      </c>
      <c r="G8" s="31">
        <v>0</v>
      </c>
      <c r="H8" s="32">
        <f t="shared" si="7"/>
        <v>4</v>
      </c>
      <c r="I8" s="165">
        <f>4+0</f>
        <v>4</v>
      </c>
      <c r="J8" s="34">
        <f t="shared" si="5"/>
        <v>0</v>
      </c>
      <c r="K8" s="166">
        <v>0</v>
      </c>
      <c r="L8" s="36">
        <v>0</v>
      </c>
      <c r="M8" s="37">
        <v>0</v>
      </c>
      <c r="N8" s="91">
        <v>3</v>
      </c>
      <c r="O8" s="107">
        <v>1</v>
      </c>
      <c r="P8" s="167">
        <v>0</v>
      </c>
      <c r="Q8" s="168">
        <v>0</v>
      </c>
      <c r="R8" s="215" t="s">
        <v>96</v>
      </c>
      <c r="S8" s="216"/>
      <c r="T8" s="216"/>
      <c r="U8" s="216"/>
      <c r="V8" s="216"/>
      <c r="W8" s="45" t="s">
        <v>18</v>
      </c>
      <c r="X8" s="146"/>
      <c r="Y8" s="147" t="s">
        <v>45</v>
      </c>
      <c r="Z8" s="148"/>
      <c r="AA8" s="149">
        <f t="shared" si="8"/>
        <v>0</v>
      </c>
      <c r="AB8" s="150"/>
      <c r="AC8" s="151" t="s">
        <v>45</v>
      </c>
      <c r="AD8" s="152"/>
      <c r="AE8" s="153">
        <f t="shared" si="9"/>
        <v>0</v>
      </c>
      <c r="AF8" s="154"/>
      <c r="AG8" s="155" t="s">
        <v>45</v>
      </c>
      <c r="AH8" s="156"/>
      <c r="AI8" s="157">
        <f t="shared" si="10"/>
        <v>0</v>
      </c>
    </row>
    <row r="9" spans="1:35" s="39" customFormat="1" ht="26.25" customHeight="1">
      <c r="A9" s="26">
        <v>8.3333333333333329E-2</v>
      </c>
      <c r="B9" s="164" t="s">
        <v>88</v>
      </c>
      <c r="C9" s="28">
        <v>4836</v>
      </c>
      <c r="D9" s="29">
        <v>4846</v>
      </c>
      <c r="E9" s="30">
        <f t="shared" si="6"/>
        <v>11</v>
      </c>
      <c r="F9" s="31">
        <v>1</v>
      </c>
      <c r="G9" s="31">
        <v>0</v>
      </c>
      <c r="H9" s="32">
        <f t="shared" si="7"/>
        <v>10</v>
      </c>
      <c r="I9" s="165">
        <f>10+0</f>
        <v>10</v>
      </c>
      <c r="J9" s="34">
        <f t="shared" si="5"/>
        <v>0</v>
      </c>
      <c r="K9" s="166">
        <v>2</v>
      </c>
      <c r="L9" s="36">
        <v>0</v>
      </c>
      <c r="M9" s="37">
        <v>1</v>
      </c>
      <c r="N9" s="91">
        <v>5</v>
      </c>
      <c r="O9" s="107">
        <v>2</v>
      </c>
      <c r="P9" s="167">
        <v>0</v>
      </c>
      <c r="Q9" s="168">
        <v>0</v>
      </c>
      <c r="R9" s="215" t="s">
        <v>97</v>
      </c>
      <c r="S9" s="216"/>
      <c r="T9" s="216"/>
      <c r="U9" s="216"/>
      <c r="V9" s="216"/>
      <c r="W9" s="45" t="s">
        <v>18</v>
      </c>
      <c r="X9" s="146"/>
      <c r="Y9" s="147" t="s">
        <v>45</v>
      </c>
      <c r="Z9" s="148"/>
      <c r="AA9" s="149">
        <f t="shared" si="8"/>
        <v>0</v>
      </c>
      <c r="AB9" s="150"/>
      <c r="AC9" s="151" t="s">
        <v>45</v>
      </c>
      <c r="AD9" s="152"/>
      <c r="AE9" s="153">
        <f t="shared" si="9"/>
        <v>0</v>
      </c>
      <c r="AF9" s="154"/>
      <c r="AG9" s="155" t="s">
        <v>45</v>
      </c>
      <c r="AH9" s="156"/>
      <c r="AI9" s="157">
        <f t="shared" si="10"/>
        <v>0</v>
      </c>
    </row>
    <row r="10" spans="1:35" s="39" customFormat="1" ht="26.25" customHeight="1">
      <c r="A10" s="26">
        <v>0.125</v>
      </c>
      <c r="B10" s="164" t="s">
        <v>62</v>
      </c>
      <c r="C10" s="28">
        <v>4847</v>
      </c>
      <c r="D10" s="29">
        <v>4850</v>
      </c>
      <c r="E10" s="30">
        <f t="shared" si="6"/>
        <v>4</v>
      </c>
      <c r="F10" s="31">
        <v>0</v>
      </c>
      <c r="G10" s="31">
        <v>0</v>
      </c>
      <c r="H10" s="32">
        <f t="shared" si="7"/>
        <v>4</v>
      </c>
      <c r="I10" s="165">
        <f>4+0</f>
        <v>4</v>
      </c>
      <c r="J10" s="34">
        <f t="shared" si="5"/>
        <v>0</v>
      </c>
      <c r="K10" s="166">
        <v>2</v>
      </c>
      <c r="L10" s="36">
        <v>0</v>
      </c>
      <c r="M10" s="37">
        <v>1</v>
      </c>
      <c r="N10" s="91">
        <v>1</v>
      </c>
      <c r="O10" s="107">
        <v>0</v>
      </c>
      <c r="P10" s="167">
        <v>0</v>
      </c>
      <c r="Q10" s="168">
        <v>0</v>
      </c>
      <c r="R10" s="215" t="s">
        <v>98</v>
      </c>
      <c r="S10" s="216"/>
      <c r="T10" s="216"/>
      <c r="U10" s="216"/>
      <c r="V10" s="216"/>
      <c r="W10" s="45" t="s">
        <v>18</v>
      </c>
      <c r="X10" s="146"/>
      <c r="Y10" s="147" t="s">
        <v>45</v>
      </c>
      <c r="Z10" s="148"/>
      <c r="AA10" s="149">
        <f t="shared" si="8"/>
        <v>0</v>
      </c>
      <c r="AB10" s="150"/>
      <c r="AC10" s="151" t="s">
        <v>45</v>
      </c>
      <c r="AD10" s="152"/>
      <c r="AE10" s="153">
        <f t="shared" si="9"/>
        <v>0</v>
      </c>
      <c r="AF10" s="154"/>
      <c r="AG10" s="155" t="s">
        <v>45</v>
      </c>
      <c r="AH10" s="156"/>
      <c r="AI10" s="157">
        <f t="shared" si="10"/>
        <v>0</v>
      </c>
    </row>
    <row r="11" spans="1:35" s="39" customFormat="1" ht="26.25" customHeight="1">
      <c r="A11" s="26">
        <v>0.16666666666666666</v>
      </c>
      <c r="B11" s="164" t="s">
        <v>89</v>
      </c>
      <c r="C11" s="28">
        <v>4851</v>
      </c>
      <c r="D11" s="29">
        <v>4861</v>
      </c>
      <c r="E11" s="30">
        <f t="shared" si="6"/>
        <v>11</v>
      </c>
      <c r="F11" s="31">
        <v>1</v>
      </c>
      <c r="G11" s="31">
        <v>3</v>
      </c>
      <c r="H11" s="32">
        <f t="shared" si="7"/>
        <v>7</v>
      </c>
      <c r="I11" s="165">
        <f>10+0</f>
        <v>10</v>
      </c>
      <c r="J11" s="34">
        <f t="shared" si="5"/>
        <v>0</v>
      </c>
      <c r="K11" s="166">
        <v>3</v>
      </c>
      <c r="L11" s="36">
        <v>0</v>
      </c>
      <c r="M11" s="37">
        <v>0</v>
      </c>
      <c r="N11" s="91">
        <v>5</v>
      </c>
      <c r="O11" s="107">
        <v>2</v>
      </c>
      <c r="P11" s="167">
        <v>0</v>
      </c>
      <c r="Q11" s="168">
        <v>0</v>
      </c>
      <c r="R11" s="215" t="s">
        <v>99</v>
      </c>
      <c r="S11" s="216"/>
      <c r="T11" s="216"/>
      <c r="U11" s="216"/>
      <c r="V11" s="216"/>
      <c r="W11" s="45" t="s">
        <v>18</v>
      </c>
      <c r="X11" s="146"/>
      <c r="Y11" s="147" t="s">
        <v>45</v>
      </c>
      <c r="Z11" s="148"/>
      <c r="AA11" s="149">
        <f t="shared" si="8"/>
        <v>0</v>
      </c>
      <c r="AB11" s="150"/>
      <c r="AC11" s="151" t="s">
        <v>45</v>
      </c>
      <c r="AD11" s="152"/>
      <c r="AE11" s="153">
        <f t="shared" si="9"/>
        <v>0</v>
      </c>
      <c r="AF11" s="154"/>
      <c r="AG11" s="155" t="s">
        <v>45</v>
      </c>
      <c r="AH11" s="156"/>
      <c r="AI11" s="157">
        <f t="shared" si="10"/>
        <v>0</v>
      </c>
    </row>
    <row r="12" spans="1:35" s="39" customFormat="1" ht="26.25" customHeight="1">
      <c r="A12" s="169" t="s">
        <v>90</v>
      </c>
      <c r="B12" s="170" t="s">
        <v>91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si="5"/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18" t="s">
        <v>100</v>
      </c>
      <c r="S12" s="219"/>
      <c r="T12" s="219"/>
      <c r="U12" s="219"/>
      <c r="V12" s="219"/>
      <c r="W12" s="45">
        <v>130</v>
      </c>
      <c r="X12" s="146" t="s">
        <v>18</v>
      </c>
      <c r="Y12" s="147" t="s">
        <v>18</v>
      </c>
      <c r="Z12" s="148" t="s">
        <v>18</v>
      </c>
      <c r="AA12" s="149" t="s">
        <v>18</v>
      </c>
      <c r="AB12" s="150" t="s">
        <v>18</v>
      </c>
      <c r="AC12" s="151" t="s">
        <v>18</v>
      </c>
      <c r="AD12" s="152" t="s">
        <v>18</v>
      </c>
      <c r="AE12" s="153" t="s">
        <v>18</v>
      </c>
      <c r="AF12" s="154" t="s">
        <v>18</v>
      </c>
      <c r="AG12" s="155" t="s">
        <v>18</v>
      </c>
      <c r="AH12" s="156" t="s">
        <v>18</v>
      </c>
      <c r="AI12" s="157" t="s">
        <v>18</v>
      </c>
    </row>
    <row r="13" spans="1:35" s="39" customFormat="1" ht="26.25" hidden="1" customHeight="1">
      <c r="A13" s="26"/>
      <c r="B13" s="27"/>
      <c r="C13" s="28"/>
      <c r="D13" s="29"/>
      <c r="E13" s="30">
        <f t="shared" ref="E13:E57" si="11">IF(ISBLANK(D13),0,(D13-C13+1))</f>
        <v>0</v>
      </c>
      <c r="F13" s="31"/>
      <c r="G13" s="31"/>
      <c r="H13" s="32">
        <f t="shared" ref="H13:H18" si="12">E13-G13-F13</f>
        <v>0</v>
      </c>
      <c r="I13" s="33"/>
      <c r="J13" s="34">
        <f t="shared" ref="J13:J58" si="13">IF(ISBLANK(I13),-90,(-((I13)-(SUM(L13:Q13,K13)))))</f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ref="AA13:AA36" si="14">X13+Z13</f>
        <v>0</v>
      </c>
      <c r="AB13" s="150"/>
      <c r="AC13" s="151" t="s">
        <v>45</v>
      </c>
      <c r="AD13" s="152"/>
      <c r="AE13" s="153">
        <f t="shared" ref="AE13:AE56" si="15">AB13+AD13</f>
        <v>0</v>
      </c>
      <c r="AF13" s="154"/>
      <c r="AG13" s="155" t="s">
        <v>45</v>
      </c>
      <c r="AH13" s="156"/>
      <c r="AI13" s="157">
        <f t="shared" ref="AI13:AI56" si="16">AF13+AH13</f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11"/>
        <v>0</v>
      </c>
      <c r="F14" s="31"/>
      <c r="G14" s="31"/>
      <c r="H14" s="32">
        <f t="shared" si="12"/>
        <v>0</v>
      </c>
      <c r="I14" s="33"/>
      <c r="J14" s="34">
        <f t="shared" si="13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14"/>
        <v>0</v>
      </c>
      <c r="AB14" s="150"/>
      <c r="AC14" s="151" t="s">
        <v>45</v>
      </c>
      <c r="AD14" s="152"/>
      <c r="AE14" s="153">
        <f t="shared" si="15"/>
        <v>0</v>
      </c>
      <c r="AF14" s="154"/>
      <c r="AG14" s="155" t="s">
        <v>45</v>
      </c>
      <c r="AH14" s="156"/>
      <c r="AI14" s="157">
        <f t="shared" si="16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1"/>
        <v>0</v>
      </c>
      <c r="F15" s="31"/>
      <c r="G15" s="31"/>
      <c r="H15" s="32">
        <f t="shared" si="12"/>
        <v>0</v>
      </c>
      <c r="I15" s="33"/>
      <c r="J15" s="34">
        <f t="shared" si="13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14"/>
        <v>0</v>
      </c>
      <c r="AB15" s="150"/>
      <c r="AC15" s="151" t="s">
        <v>45</v>
      </c>
      <c r="AD15" s="152"/>
      <c r="AE15" s="153">
        <f t="shared" si="15"/>
        <v>0</v>
      </c>
      <c r="AF15" s="154"/>
      <c r="AG15" s="155" t="s">
        <v>45</v>
      </c>
      <c r="AH15" s="156"/>
      <c r="AI15" s="157">
        <f t="shared" si="16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1"/>
        <v>0</v>
      </c>
      <c r="F16" s="31"/>
      <c r="G16" s="31"/>
      <c r="H16" s="32">
        <f t="shared" si="12"/>
        <v>0</v>
      </c>
      <c r="I16" s="33"/>
      <c r="J16" s="34">
        <f t="shared" si="13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14"/>
        <v>0</v>
      </c>
      <c r="AB16" s="150"/>
      <c r="AC16" s="151" t="s">
        <v>45</v>
      </c>
      <c r="AD16" s="152"/>
      <c r="AE16" s="153">
        <f t="shared" si="15"/>
        <v>0</v>
      </c>
      <c r="AF16" s="154"/>
      <c r="AG16" s="155" t="s">
        <v>45</v>
      </c>
      <c r="AH16" s="156"/>
      <c r="AI16" s="157">
        <f t="shared" si="16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1"/>
        <v>0</v>
      </c>
      <c r="F17" s="31"/>
      <c r="G17" s="31"/>
      <c r="H17" s="32">
        <f t="shared" si="12"/>
        <v>0</v>
      </c>
      <c r="I17" s="33"/>
      <c r="J17" s="34">
        <f t="shared" si="13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14"/>
        <v>0</v>
      </c>
      <c r="AB17" s="150"/>
      <c r="AC17" s="151" t="s">
        <v>45</v>
      </c>
      <c r="AD17" s="152"/>
      <c r="AE17" s="153">
        <f t="shared" si="15"/>
        <v>0</v>
      </c>
      <c r="AF17" s="154"/>
      <c r="AG17" s="155" t="s">
        <v>45</v>
      </c>
      <c r="AH17" s="156"/>
      <c r="AI17" s="157">
        <f t="shared" si="16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1"/>
        <v>0</v>
      </c>
      <c r="F18" s="31"/>
      <c r="G18" s="31"/>
      <c r="H18" s="32">
        <f t="shared" si="12"/>
        <v>0</v>
      </c>
      <c r="I18" s="33"/>
      <c r="J18" s="34">
        <f t="shared" si="13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14"/>
        <v>0</v>
      </c>
      <c r="AB18" s="150"/>
      <c r="AC18" s="151" t="s">
        <v>45</v>
      </c>
      <c r="AD18" s="152"/>
      <c r="AE18" s="153">
        <f t="shared" si="15"/>
        <v>0</v>
      </c>
      <c r="AF18" s="154"/>
      <c r="AG18" s="155" t="s">
        <v>45</v>
      </c>
      <c r="AH18" s="156"/>
      <c r="AI18" s="157">
        <f t="shared" si="16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1"/>
        <v>0</v>
      </c>
      <c r="F19" s="31"/>
      <c r="G19" s="31"/>
      <c r="H19" s="32">
        <f>E19-G19-F19</f>
        <v>0</v>
      </c>
      <c r="I19" s="33"/>
      <c r="J19" s="34">
        <f t="shared" si="13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14"/>
        <v>0</v>
      </c>
      <c r="AB19" s="150"/>
      <c r="AC19" s="151" t="s">
        <v>45</v>
      </c>
      <c r="AD19" s="152"/>
      <c r="AE19" s="153">
        <f t="shared" si="15"/>
        <v>0</v>
      </c>
      <c r="AF19" s="154"/>
      <c r="AG19" s="155" t="s">
        <v>45</v>
      </c>
      <c r="AH19" s="156"/>
      <c r="AI19" s="157">
        <f t="shared" si="16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1"/>
        <v>0</v>
      </c>
      <c r="F20" s="31"/>
      <c r="G20" s="31"/>
      <c r="H20" s="32">
        <f t="shared" ref="H20:H24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1"/>
        <v>0</v>
      </c>
      <c r="F21" s="31"/>
      <c r="G21" s="31"/>
      <c r="H21" s="32">
        <f t="shared" si="17"/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1"/>
        <v>0</v>
      </c>
      <c r="F22" s="31"/>
      <c r="G22" s="31"/>
      <c r="H22" s="32">
        <f t="shared" si="17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7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7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8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8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8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8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8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8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8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8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8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9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9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9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9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9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9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9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1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1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1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1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1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1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2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2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2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2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2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2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2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42</v>
      </c>
      <c r="F60" s="67">
        <f>SUM(F2:F59)</f>
        <v>4</v>
      </c>
      <c r="G60" s="67">
        <f>SUM(G2:G59)</f>
        <v>3</v>
      </c>
      <c r="H60" s="68">
        <f>E60-F60-G60</f>
        <v>35</v>
      </c>
      <c r="I60" s="69">
        <f>SUM(I2:I59)</f>
        <v>38</v>
      </c>
      <c r="J60" s="70" t="e">
        <f t="shared" ref="J60:Q60" si="23">SUM(J2:J59)</f>
        <v>#VALUE!</v>
      </c>
      <c r="K60" s="71">
        <f>SUM(K2:K59)</f>
        <v>9</v>
      </c>
      <c r="L60" s="72">
        <f>SUM(L2:L59)</f>
        <v>0</v>
      </c>
      <c r="M60" s="73">
        <f t="shared" si="23"/>
        <v>2</v>
      </c>
      <c r="N60" s="94">
        <f t="shared" si="23"/>
        <v>20</v>
      </c>
      <c r="O60" s="105">
        <f>SUM(O2:O59)</f>
        <v>7</v>
      </c>
      <c r="P60" s="99">
        <f t="shared" si="23"/>
        <v>0</v>
      </c>
      <c r="Q60" s="73">
        <f t="shared" si="23"/>
        <v>0</v>
      </c>
      <c r="R60" s="74">
        <f>SUM(L60:Q60)</f>
        <v>29</v>
      </c>
      <c r="S60" s="212" t="s">
        <v>19</v>
      </c>
      <c r="T60" s="213"/>
      <c r="U60" s="213"/>
      <c r="V60" s="214"/>
      <c r="W60" s="158">
        <f>SUM(W2:W59)</f>
        <v>144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41</v>
      </c>
      <c r="J62" s="63"/>
      <c r="K62" s="86"/>
      <c r="M62" s="75">
        <f>L60+M60</f>
        <v>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G12" sqref="G12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48</v>
      </c>
      <c r="C3" s="28">
        <v>4864</v>
      </c>
      <c r="D3" s="29">
        <v>4866</v>
      </c>
      <c r="E3" s="30">
        <f t="shared" ref="E3" si="0">IF(ISBLANK(D3),0,(D3-C3+1))</f>
        <v>3</v>
      </c>
      <c r="F3" s="31">
        <v>0</v>
      </c>
      <c r="G3" s="31">
        <v>2</v>
      </c>
      <c r="H3" s="32">
        <f t="shared" ref="H3" si="1">E3-G3-F3</f>
        <v>1</v>
      </c>
      <c r="I3" s="165">
        <f>1+2</f>
        <v>3</v>
      </c>
      <c r="J3" s="34">
        <f>IF(ISBLANK(I3),-90,(-((I3)-SUM(L3:Q3,K3))))</f>
        <v>0</v>
      </c>
      <c r="K3" s="166">
        <v>3</v>
      </c>
      <c r="L3" s="36">
        <v>0</v>
      </c>
      <c r="M3" s="37">
        <v>0</v>
      </c>
      <c r="N3" s="91">
        <v>0</v>
      </c>
      <c r="O3" s="107">
        <v>0</v>
      </c>
      <c r="P3" s="167">
        <v>0</v>
      </c>
      <c r="Q3" s="168">
        <v>0</v>
      </c>
      <c r="R3" s="215" t="s">
        <v>74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54"/>
      <c r="AG3" s="155" t="s">
        <v>45</v>
      </c>
      <c r="AH3" s="156"/>
      <c r="AI3" s="157">
        <f t="shared" ref="AI3" si="4">AF3+AH3</f>
        <v>0</v>
      </c>
    </row>
    <row r="4" spans="1:35" s="39" customFormat="1" ht="26.25" customHeight="1">
      <c r="A4" s="174">
        <v>0.4375</v>
      </c>
      <c r="B4" s="175" t="s">
        <v>67</v>
      </c>
      <c r="C4" s="176" t="s">
        <v>18</v>
      </c>
      <c r="D4" s="177" t="s">
        <v>18</v>
      </c>
      <c r="E4" s="30" t="s">
        <v>18</v>
      </c>
      <c r="F4" s="178" t="s">
        <v>18</v>
      </c>
      <c r="G4" s="178" t="s">
        <v>18</v>
      </c>
      <c r="H4" s="32" t="s">
        <v>18</v>
      </c>
      <c r="I4" s="179" t="s">
        <v>18</v>
      </c>
      <c r="J4" s="34" t="e">
        <f t="shared" ref="J4:J12" si="5">IF(ISBLANK(I4),-90,(-((I4)-SUM(L4:Q4,K4))))</f>
        <v>#VALUE!</v>
      </c>
      <c r="K4" s="180" t="s">
        <v>18</v>
      </c>
      <c r="L4" s="181" t="s">
        <v>18</v>
      </c>
      <c r="M4" s="178" t="s">
        <v>18</v>
      </c>
      <c r="N4" s="182" t="s">
        <v>18</v>
      </c>
      <c r="O4" s="183" t="s">
        <v>18</v>
      </c>
      <c r="P4" s="181" t="s">
        <v>18</v>
      </c>
      <c r="Q4" s="184" t="s">
        <v>18</v>
      </c>
      <c r="R4" s="221" t="s">
        <v>66</v>
      </c>
      <c r="S4" s="222"/>
      <c r="T4" s="222"/>
      <c r="U4" s="222"/>
      <c r="V4" s="222"/>
      <c r="W4" s="45" t="s">
        <v>18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26">
        <v>0.45833333333333331</v>
      </c>
      <c r="B5" s="164" t="s">
        <v>54</v>
      </c>
      <c r="C5" s="28">
        <v>4867</v>
      </c>
      <c r="D5" s="29">
        <v>4868</v>
      </c>
      <c r="E5" s="30">
        <f t="shared" ref="E5:E11" si="6">IF(ISBLANK(D5),0,(D5-C5+1))</f>
        <v>2</v>
      </c>
      <c r="F5" s="31">
        <v>1</v>
      </c>
      <c r="G5" s="31">
        <v>0</v>
      </c>
      <c r="H5" s="32">
        <f t="shared" ref="H5:H11" si="7">E5-G5-F5</f>
        <v>1</v>
      </c>
      <c r="I5" s="165">
        <f>1+0</f>
        <v>1</v>
      </c>
      <c r="J5" s="34">
        <f t="shared" si="5"/>
        <v>0</v>
      </c>
      <c r="K5" s="166">
        <v>0</v>
      </c>
      <c r="L5" s="36">
        <v>1</v>
      </c>
      <c r="M5" s="37">
        <v>0</v>
      </c>
      <c r="N5" s="91">
        <v>0</v>
      </c>
      <c r="O5" s="107">
        <v>0</v>
      </c>
      <c r="P5" s="167">
        <v>0</v>
      </c>
      <c r="Q5" s="168">
        <v>0</v>
      </c>
      <c r="R5" s="215" t="s">
        <v>75</v>
      </c>
      <c r="S5" s="216"/>
      <c r="T5" s="216"/>
      <c r="U5" s="216"/>
      <c r="V5" s="216"/>
      <c r="W5" s="45" t="s">
        <v>18</v>
      </c>
      <c r="X5" s="146"/>
      <c r="Y5" s="147" t="s">
        <v>45</v>
      </c>
      <c r="Z5" s="148"/>
      <c r="AA5" s="149">
        <f t="shared" ref="AA5:AA12" si="8">X5+Z5</f>
        <v>0</v>
      </c>
      <c r="AB5" s="150"/>
      <c r="AC5" s="151" t="s">
        <v>45</v>
      </c>
      <c r="AD5" s="152"/>
      <c r="AE5" s="153">
        <f t="shared" ref="AE5:AE12" si="9">AB5+AD5</f>
        <v>0</v>
      </c>
      <c r="AF5" s="154"/>
      <c r="AG5" s="155" t="s">
        <v>45</v>
      </c>
      <c r="AH5" s="156"/>
      <c r="AI5" s="157">
        <f t="shared" ref="AI5:AI12" si="10">AF5+AH5</f>
        <v>0</v>
      </c>
    </row>
    <row r="6" spans="1:35" s="39" customFormat="1" ht="26.25" customHeight="1">
      <c r="A6" s="26">
        <v>0.5</v>
      </c>
      <c r="B6" s="164" t="s">
        <v>68</v>
      </c>
      <c r="C6" s="28">
        <v>4869</v>
      </c>
      <c r="D6" s="29">
        <v>4872</v>
      </c>
      <c r="E6" s="30">
        <f t="shared" si="6"/>
        <v>4</v>
      </c>
      <c r="F6" s="31">
        <v>2</v>
      </c>
      <c r="G6" s="31">
        <v>0</v>
      </c>
      <c r="H6" s="32">
        <f t="shared" si="7"/>
        <v>2</v>
      </c>
      <c r="I6" s="165">
        <f>2+0</f>
        <v>2</v>
      </c>
      <c r="J6" s="34">
        <f t="shared" si="5"/>
        <v>0</v>
      </c>
      <c r="K6" s="166">
        <v>1</v>
      </c>
      <c r="L6" s="36">
        <v>0</v>
      </c>
      <c r="M6" s="37">
        <v>0</v>
      </c>
      <c r="N6" s="91">
        <v>1</v>
      </c>
      <c r="O6" s="107">
        <v>0</v>
      </c>
      <c r="P6" s="167">
        <v>0</v>
      </c>
      <c r="Q6" s="168">
        <v>0</v>
      </c>
      <c r="R6" s="215">
        <v>0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si="8"/>
        <v>0</v>
      </c>
      <c r="AB6" s="150"/>
      <c r="AC6" s="151" t="s">
        <v>45</v>
      </c>
      <c r="AD6" s="152"/>
      <c r="AE6" s="153">
        <f t="shared" si="9"/>
        <v>0</v>
      </c>
      <c r="AF6" s="154"/>
      <c r="AG6" s="155" t="s">
        <v>45</v>
      </c>
      <c r="AH6" s="156"/>
      <c r="AI6" s="157">
        <f t="shared" si="10"/>
        <v>0</v>
      </c>
    </row>
    <row r="7" spans="1:35" s="39" customFormat="1" ht="26.25" customHeight="1">
      <c r="A7" s="26">
        <v>4.1666666666666664E-2</v>
      </c>
      <c r="B7" s="164" t="s">
        <v>48</v>
      </c>
      <c r="C7" s="28" t="s">
        <v>18</v>
      </c>
      <c r="D7" s="29" t="s">
        <v>18</v>
      </c>
      <c r="E7" s="30">
        <v>0</v>
      </c>
      <c r="F7" s="31">
        <v>0</v>
      </c>
      <c r="G7" s="31">
        <v>0</v>
      </c>
      <c r="H7" s="32">
        <v>0</v>
      </c>
      <c r="I7" s="165">
        <v>0</v>
      </c>
      <c r="J7" s="34">
        <f t="shared" si="5"/>
        <v>0</v>
      </c>
      <c r="K7" s="166">
        <v>0</v>
      </c>
      <c r="L7" s="36">
        <v>0</v>
      </c>
      <c r="M7" s="37">
        <v>0</v>
      </c>
      <c r="N7" s="91">
        <v>0</v>
      </c>
      <c r="O7" s="107">
        <v>0</v>
      </c>
      <c r="P7" s="167">
        <v>0</v>
      </c>
      <c r="Q7" s="168">
        <v>0</v>
      </c>
      <c r="R7" s="215" t="s">
        <v>76</v>
      </c>
      <c r="S7" s="216"/>
      <c r="T7" s="216"/>
      <c r="U7" s="216"/>
      <c r="V7" s="216"/>
      <c r="W7" s="45" t="s">
        <v>18</v>
      </c>
      <c r="X7" s="146"/>
      <c r="Y7" s="147" t="s">
        <v>45</v>
      </c>
      <c r="Z7" s="148"/>
      <c r="AA7" s="149">
        <f t="shared" si="8"/>
        <v>0</v>
      </c>
      <c r="AB7" s="150"/>
      <c r="AC7" s="151" t="s">
        <v>45</v>
      </c>
      <c r="AD7" s="152"/>
      <c r="AE7" s="153">
        <f t="shared" si="9"/>
        <v>0</v>
      </c>
      <c r="AF7" s="154"/>
      <c r="AG7" s="155" t="s">
        <v>45</v>
      </c>
      <c r="AH7" s="156"/>
      <c r="AI7" s="157">
        <f t="shared" si="10"/>
        <v>0</v>
      </c>
    </row>
    <row r="8" spans="1:35" s="39" customFormat="1" ht="26.25" customHeight="1">
      <c r="A8" s="169" t="s">
        <v>69</v>
      </c>
      <c r="B8" s="170" t="s">
        <v>70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5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18" t="s">
        <v>77</v>
      </c>
      <c r="S8" s="219"/>
      <c r="T8" s="219"/>
      <c r="U8" s="219"/>
      <c r="V8" s="219"/>
      <c r="W8" s="45"/>
      <c r="X8" s="146"/>
      <c r="Y8" s="147" t="s">
        <v>45</v>
      </c>
      <c r="Z8" s="148"/>
      <c r="AA8" s="149">
        <f t="shared" si="8"/>
        <v>0</v>
      </c>
      <c r="AB8" s="150"/>
      <c r="AC8" s="151" t="s">
        <v>45</v>
      </c>
      <c r="AD8" s="152"/>
      <c r="AE8" s="153">
        <f t="shared" si="9"/>
        <v>0</v>
      </c>
      <c r="AF8" s="154"/>
      <c r="AG8" s="155" t="s">
        <v>45</v>
      </c>
      <c r="AH8" s="156"/>
      <c r="AI8" s="157">
        <f t="shared" si="10"/>
        <v>0</v>
      </c>
    </row>
    <row r="9" spans="1:35" s="39" customFormat="1" ht="26.25" customHeight="1">
      <c r="A9" s="26" t="s">
        <v>71</v>
      </c>
      <c r="B9" s="164" t="s">
        <v>54</v>
      </c>
      <c r="C9" s="28">
        <v>4874</v>
      </c>
      <c r="D9" s="29">
        <v>4878</v>
      </c>
      <c r="E9" s="30">
        <f t="shared" si="6"/>
        <v>5</v>
      </c>
      <c r="F9" s="31">
        <v>0</v>
      </c>
      <c r="G9" s="31">
        <v>1</v>
      </c>
      <c r="H9" s="32">
        <f t="shared" si="7"/>
        <v>4</v>
      </c>
      <c r="I9" s="165">
        <f>4+1</f>
        <v>5</v>
      </c>
      <c r="J9" s="34">
        <f t="shared" si="5"/>
        <v>0</v>
      </c>
      <c r="K9" s="166">
        <v>5</v>
      </c>
      <c r="L9" s="36">
        <v>0</v>
      </c>
      <c r="M9" s="37">
        <v>0</v>
      </c>
      <c r="N9" s="91">
        <v>0</v>
      </c>
      <c r="O9" s="107">
        <v>0</v>
      </c>
      <c r="P9" s="167">
        <v>0</v>
      </c>
      <c r="Q9" s="168">
        <v>0</v>
      </c>
      <c r="R9" s="215" t="s">
        <v>78</v>
      </c>
      <c r="S9" s="216"/>
      <c r="T9" s="216"/>
      <c r="U9" s="216"/>
      <c r="V9" s="216"/>
      <c r="W9" s="45" t="s">
        <v>18</v>
      </c>
      <c r="X9" s="146"/>
      <c r="Y9" s="147" t="s">
        <v>45</v>
      </c>
      <c r="Z9" s="148"/>
      <c r="AA9" s="149">
        <f t="shared" si="8"/>
        <v>0</v>
      </c>
      <c r="AB9" s="150"/>
      <c r="AC9" s="151" t="s">
        <v>45</v>
      </c>
      <c r="AD9" s="152"/>
      <c r="AE9" s="153">
        <f t="shared" si="9"/>
        <v>0</v>
      </c>
      <c r="AF9" s="154"/>
      <c r="AG9" s="155" t="s">
        <v>45</v>
      </c>
      <c r="AH9" s="156"/>
      <c r="AI9" s="157">
        <f t="shared" si="10"/>
        <v>0</v>
      </c>
    </row>
    <row r="10" spans="1:35" s="39" customFormat="1" ht="26.25" customHeight="1">
      <c r="A10" s="26" t="s">
        <v>72</v>
      </c>
      <c r="B10" s="164" t="s">
        <v>70</v>
      </c>
      <c r="C10" s="28">
        <v>4879</v>
      </c>
      <c r="D10" s="29">
        <v>4883</v>
      </c>
      <c r="E10" s="30">
        <f>IF(ISBLANK(D10),0,(D10-C10+1))+5</f>
        <v>10</v>
      </c>
      <c r="F10" s="31">
        <v>0</v>
      </c>
      <c r="G10" s="31">
        <f>0+5</f>
        <v>5</v>
      </c>
      <c r="H10" s="32">
        <f t="shared" si="7"/>
        <v>5</v>
      </c>
      <c r="I10" s="165">
        <f>5+5</f>
        <v>10</v>
      </c>
      <c r="J10" s="34">
        <f t="shared" si="5"/>
        <v>0</v>
      </c>
      <c r="K10" s="166">
        <v>3</v>
      </c>
      <c r="L10" s="36">
        <v>7</v>
      </c>
      <c r="M10" s="37">
        <v>0</v>
      </c>
      <c r="N10" s="91">
        <v>0</v>
      </c>
      <c r="O10" s="107">
        <v>0</v>
      </c>
      <c r="P10" s="167">
        <v>0</v>
      </c>
      <c r="Q10" s="168">
        <v>0</v>
      </c>
      <c r="R10" s="215" t="s">
        <v>79</v>
      </c>
      <c r="S10" s="216"/>
      <c r="T10" s="216"/>
      <c r="U10" s="216"/>
      <c r="V10" s="216"/>
      <c r="W10" s="45" t="s">
        <v>18</v>
      </c>
      <c r="X10" s="146"/>
      <c r="Y10" s="147" t="s">
        <v>45</v>
      </c>
      <c r="Z10" s="148"/>
      <c r="AA10" s="149">
        <f t="shared" si="8"/>
        <v>0</v>
      </c>
      <c r="AB10" s="150"/>
      <c r="AC10" s="151" t="s">
        <v>45</v>
      </c>
      <c r="AD10" s="152"/>
      <c r="AE10" s="153">
        <f t="shared" si="9"/>
        <v>0</v>
      </c>
      <c r="AF10" s="154"/>
      <c r="AG10" s="155" t="s">
        <v>45</v>
      </c>
      <c r="AH10" s="156"/>
      <c r="AI10" s="157">
        <f t="shared" si="10"/>
        <v>0</v>
      </c>
    </row>
    <row r="11" spans="1:35" s="39" customFormat="1" ht="26.25" customHeight="1">
      <c r="A11" s="26" t="s">
        <v>56</v>
      </c>
      <c r="B11" s="164" t="s">
        <v>73</v>
      </c>
      <c r="C11" s="28">
        <v>4884</v>
      </c>
      <c r="D11" s="29">
        <v>4887</v>
      </c>
      <c r="E11" s="30">
        <f t="shared" si="6"/>
        <v>4</v>
      </c>
      <c r="F11" s="31">
        <v>0</v>
      </c>
      <c r="G11" s="31">
        <v>0</v>
      </c>
      <c r="H11" s="32">
        <f t="shared" si="7"/>
        <v>4</v>
      </c>
      <c r="I11" s="165">
        <f>4+0</f>
        <v>4</v>
      </c>
      <c r="J11" s="34">
        <f t="shared" si="5"/>
        <v>0</v>
      </c>
      <c r="K11" s="166">
        <v>0</v>
      </c>
      <c r="L11" s="36">
        <v>2</v>
      </c>
      <c r="M11" s="37">
        <v>0</v>
      </c>
      <c r="N11" s="91">
        <v>2</v>
      </c>
      <c r="O11" s="107">
        <v>0</v>
      </c>
      <c r="P11" s="167">
        <v>0</v>
      </c>
      <c r="Q11" s="168">
        <v>0</v>
      </c>
      <c r="R11" s="215" t="s">
        <v>80</v>
      </c>
      <c r="S11" s="216"/>
      <c r="T11" s="216"/>
      <c r="U11" s="216"/>
      <c r="V11" s="216"/>
      <c r="W11" s="45" t="s">
        <v>18</v>
      </c>
      <c r="X11" s="146"/>
      <c r="Y11" s="147" t="s">
        <v>45</v>
      </c>
      <c r="Z11" s="148"/>
      <c r="AA11" s="149">
        <f t="shared" si="8"/>
        <v>0</v>
      </c>
      <c r="AB11" s="150"/>
      <c r="AC11" s="151" t="s">
        <v>45</v>
      </c>
      <c r="AD11" s="152"/>
      <c r="AE11" s="153">
        <f t="shared" si="9"/>
        <v>0</v>
      </c>
      <c r="AF11" s="154"/>
      <c r="AG11" s="155" t="s">
        <v>45</v>
      </c>
      <c r="AH11" s="156"/>
      <c r="AI11" s="157">
        <f t="shared" si="10"/>
        <v>0</v>
      </c>
    </row>
    <row r="12" spans="1:35" s="39" customFormat="1" ht="26.25" customHeight="1">
      <c r="A12" s="169" t="s">
        <v>64</v>
      </c>
      <c r="B12" s="170" t="s">
        <v>73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si="5"/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18" t="s">
        <v>81</v>
      </c>
      <c r="S12" s="219"/>
      <c r="T12" s="219"/>
      <c r="U12" s="219"/>
      <c r="V12" s="219"/>
      <c r="W12" s="45"/>
      <c r="X12" s="146"/>
      <c r="Y12" s="147" t="s">
        <v>45</v>
      </c>
      <c r="Z12" s="148"/>
      <c r="AA12" s="149">
        <f t="shared" si="8"/>
        <v>0</v>
      </c>
      <c r="AB12" s="150"/>
      <c r="AC12" s="151" t="s">
        <v>45</v>
      </c>
      <c r="AD12" s="152"/>
      <c r="AE12" s="153">
        <f t="shared" si="9"/>
        <v>0</v>
      </c>
      <c r="AF12" s="154"/>
      <c r="AG12" s="155" t="s">
        <v>45</v>
      </c>
      <c r="AH12" s="156"/>
      <c r="AI12" s="157">
        <f t="shared" si="10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ref="E13:E57" si="11">IF(ISBLANK(D13),0,(D13-C13+1))</f>
        <v>0</v>
      </c>
      <c r="F13" s="31"/>
      <c r="G13" s="31"/>
      <c r="H13" s="32">
        <f t="shared" ref="H13:H18" si="12">E13-G13-F13</f>
        <v>0</v>
      </c>
      <c r="I13" s="33"/>
      <c r="J13" s="34">
        <f t="shared" ref="J13:J58" si="13">IF(ISBLANK(I13),-90,(-((I13)-(SUM(L13:Q13,K13)))))</f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ref="AA13:AA36" si="14">X13+Z13</f>
        <v>0</v>
      </c>
      <c r="AB13" s="150"/>
      <c r="AC13" s="151" t="s">
        <v>45</v>
      </c>
      <c r="AD13" s="152"/>
      <c r="AE13" s="153">
        <f t="shared" ref="AE13:AE56" si="15">AB13+AD13</f>
        <v>0</v>
      </c>
      <c r="AF13" s="154"/>
      <c r="AG13" s="155" t="s">
        <v>45</v>
      </c>
      <c r="AH13" s="156"/>
      <c r="AI13" s="157">
        <f t="shared" ref="AI13:AI56" si="16">AF13+AH13</f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11"/>
        <v>0</v>
      </c>
      <c r="F14" s="31"/>
      <c r="G14" s="31"/>
      <c r="H14" s="32">
        <f t="shared" si="12"/>
        <v>0</v>
      </c>
      <c r="I14" s="33"/>
      <c r="J14" s="34">
        <f t="shared" si="13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14"/>
        <v>0</v>
      </c>
      <c r="AB14" s="150"/>
      <c r="AC14" s="151" t="s">
        <v>45</v>
      </c>
      <c r="AD14" s="152"/>
      <c r="AE14" s="153">
        <f t="shared" si="15"/>
        <v>0</v>
      </c>
      <c r="AF14" s="154"/>
      <c r="AG14" s="155" t="s">
        <v>45</v>
      </c>
      <c r="AH14" s="156"/>
      <c r="AI14" s="157">
        <f t="shared" si="16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1"/>
        <v>0</v>
      </c>
      <c r="F15" s="31"/>
      <c r="G15" s="31"/>
      <c r="H15" s="32">
        <f t="shared" si="12"/>
        <v>0</v>
      </c>
      <c r="I15" s="33"/>
      <c r="J15" s="34">
        <f t="shared" si="13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14"/>
        <v>0</v>
      </c>
      <c r="AB15" s="150"/>
      <c r="AC15" s="151" t="s">
        <v>45</v>
      </c>
      <c r="AD15" s="152"/>
      <c r="AE15" s="153">
        <f t="shared" si="15"/>
        <v>0</v>
      </c>
      <c r="AF15" s="154"/>
      <c r="AG15" s="155" t="s">
        <v>45</v>
      </c>
      <c r="AH15" s="156"/>
      <c r="AI15" s="157">
        <f t="shared" si="16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1"/>
        <v>0</v>
      </c>
      <c r="F16" s="31"/>
      <c r="G16" s="31"/>
      <c r="H16" s="32">
        <f t="shared" si="12"/>
        <v>0</v>
      </c>
      <c r="I16" s="33"/>
      <c r="J16" s="34">
        <f t="shared" si="13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14"/>
        <v>0</v>
      </c>
      <c r="AB16" s="150"/>
      <c r="AC16" s="151" t="s">
        <v>45</v>
      </c>
      <c r="AD16" s="152"/>
      <c r="AE16" s="153">
        <f t="shared" si="15"/>
        <v>0</v>
      </c>
      <c r="AF16" s="154"/>
      <c r="AG16" s="155" t="s">
        <v>45</v>
      </c>
      <c r="AH16" s="156"/>
      <c r="AI16" s="157">
        <f t="shared" si="16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1"/>
        <v>0</v>
      </c>
      <c r="F17" s="31"/>
      <c r="G17" s="31"/>
      <c r="H17" s="32">
        <f t="shared" si="12"/>
        <v>0</v>
      </c>
      <c r="I17" s="33"/>
      <c r="J17" s="34">
        <f t="shared" si="13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14"/>
        <v>0</v>
      </c>
      <c r="AB17" s="150"/>
      <c r="AC17" s="151" t="s">
        <v>45</v>
      </c>
      <c r="AD17" s="152"/>
      <c r="AE17" s="153">
        <f t="shared" si="15"/>
        <v>0</v>
      </c>
      <c r="AF17" s="154"/>
      <c r="AG17" s="155" t="s">
        <v>45</v>
      </c>
      <c r="AH17" s="156"/>
      <c r="AI17" s="157">
        <f t="shared" si="16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1"/>
        <v>0</v>
      </c>
      <c r="F18" s="31"/>
      <c r="G18" s="31"/>
      <c r="H18" s="32">
        <f t="shared" si="12"/>
        <v>0</v>
      </c>
      <c r="I18" s="33"/>
      <c r="J18" s="34">
        <f t="shared" si="13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14"/>
        <v>0</v>
      </c>
      <c r="AB18" s="150"/>
      <c r="AC18" s="151" t="s">
        <v>45</v>
      </c>
      <c r="AD18" s="152"/>
      <c r="AE18" s="153">
        <f t="shared" si="15"/>
        <v>0</v>
      </c>
      <c r="AF18" s="154"/>
      <c r="AG18" s="155" t="s">
        <v>45</v>
      </c>
      <c r="AH18" s="156"/>
      <c r="AI18" s="157">
        <f t="shared" si="16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1"/>
        <v>0</v>
      </c>
      <c r="F19" s="31"/>
      <c r="G19" s="31"/>
      <c r="H19" s="32">
        <f>E19-G19-F19</f>
        <v>0</v>
      </c>
      <c r="I19" s="33"/>
      <c r="J19" s="34">
        <f t="shared" si="13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14"/>
        <v>0</v>
      </c>
      <c r="AB19" s="150"/>
      <c r="AC19" s="151" t="s">
        <v>45</v>
      </c>
      <c r="AD19" s="152"/>
      <c r="AE19" s="153">
        <f t="shared" si="15"/>
        <v>0</v>
      </c>
      <c r="AF19" s="154"/>
      <c r="AG19" s="155" t="s">
        <v>45</v>
      </c>
      <c r="AH19" s="156"/>
      <c r="AI19" s="157">
        <f t="shared" si="16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1"/>
        <v>0</v>
      </c>
      <c r="F20" s="31"/>
      <c r="G20" s="31"/>
      <c r="H20" s="32">
        <f t="shared" ref="H20:H24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1"/>
        <v>0</v>
      </c>
      <c r="F21" s="31"/>
      <c r="G21" s="31"/>
      <c r="H21" s="32">
        <f t="shared" si="17"/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1"/>
        <v>0</v>
      </c>
      <c r="F22" s="31"/>
      <c r="G22" s="31"/>
      <c r="H22" s="32">
        <f t="shared" si="17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7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7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8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8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8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8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8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8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8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8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8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9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9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9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9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9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9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9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1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1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1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1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1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1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2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2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2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2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2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2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2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28</v>
      </c>
      <c r="F60" s="67">
        <f>SUM(F2:F59)</f>
        <v>3</v>
      </c>
      <c r="G60" s="67">
        <f>SUM(G2:G59)</f>
        <v>8</v>
      </c>
      <c r="H60" s="68">
        <f>E60-F60-G60</f>
        <v>17</v>
      </c>
      <c r="I60" s="69">
        <f>SUM(I2:I59)</f>
        <v>25</v>
      </c>
      <c r="J60" s="70" t="e">
        <f t="shared" ref="J60:Q60" si="23">SUM(J2:J59)</f>
        <v>#VALUE!</v>
      </c>
      <c r="K60" s="71">
        <f>SUM(K2:K59)</f>
        <v>12</v>
      </c>
      <c r="L60" s="72">
        <f>SUM(L2:L59)</f>
        <v>10</v>
      </c>
      <c r="M60" s="73">
        <f t="shared" si="23"/>
        <v>0</v>
      </c>
      <c r="N60" s="94">
        <f t="shared" si="23"/>
        <v>3</v>
      </c>
      <c r="O60" s="105">
        <f>SUM(O2:O59)</f>
        <v>0</v>
      </c>
      <c r="P60" s="99">
        <f t="shared" si="23"/>
        <v>0</v>
      </c>
      <c r="Q60" s="73">
        <f t="shared" si="23"/>
        <v>0</v>
      </c>
      <c r="R60" s="74">
        <f>SUM(L60:Q60)</f>
        <v>13</v>
      </c>
      <c r="S60" s="212" t="s">
        <v>19</v>
      </c>
      <c r="T60" s="213"/>
      <c r="U60" s="213"/>
      <c r="V60" s="214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33</v>
      </c>
      <c r="J62" s="63"/>
      <c r="K62" s="86"/>
      <c r="M62" s="75">
        <f>L60+M60</f>
        <v>10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5" tint="0.3999755851924192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Q9" sqref="Q9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59</v>
      </c>
      <c r="C3" s="28">
        <v>4889</v>
      </c>
      <c r="D3" s="29">
        <v>4901</v>
      </c>
      <c r="E3" s="30">
        <f>IF(ISBLANK(D3),0,(D3-C3+1))+1</f>
        <v>14</v>
      </c>
      <c r="F3" s="31">
        <v>9</v>
      </c>
      <c r="G3" s="31">
        <f>0+1</f>
        <v>1</v>
      </c>
      <c r="H3" s="32">
        <f t="shared" ref="H3" si="0">E3-G3-F3</f>
        <v>4</v>
      </c>
      <c r="I3" s="165">
        <f>4+0+1</f>
        <v>5</v>
      </c>
      <c r="J3" s="34">
        <f>IF(ISBLANK(I3),-90,(-((I3)-SUM(L3:Q3,K3))))</f>
        <v>0</v>
      </c>
      <c r="K3" s="166">
        <v>2</v>
      </c>
      <c r="L3" s="36">
        <v>0</v>
      </c>
      <c r="M3" s="37">
        <v>0</v>
      </c>
      <c r="N3" s="91">
        <v>3</v>
      </c>
      <c r="O3" s="107">
        <v>0</v>
      </c>
      <c r="P3" s="167">
        <v>0</v>
      </c>
      <c r="Q3" s="168">
        <v>0</v>
      </c>
      <c r="R3" s="215" t="s">
        <v>105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" si="1">X3+Z3</f>
        <v>0</v>
      </c>
      <c r="AB3" s="150"/>
      <c r="AC3" s="151" t="s">
        <v>45</v>
      </c>
      <c r="AD3" s="152"/>
      <c r="AE3" s="153">
        <f t="shared" ref="AE3" si="2">AB3+AD3</f>
        <v>0</v>
      </c>
      <c r="AF3" s="154"/>
      <c r="AG3" s="155" t="s">
        <v>45</v>
      </c>
      <c r="AH3" s="156"/>
      <c r="AI3" s="157">
        <f t="shared" ref="AI3" si="3">AF3+AH3</f>
        <v>0</v>
      </c>
    </row>
    <row r="4" spans="1:35" s="39" customFormat="1" ht="26.25" customHeight="1">
      <c r="A4" s="169">
        <v>0.42708333333333331</v>
      </c>
      <c r="B4" s="170" t="s">
        <v>101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11" si="4">IF(ISBLANK(I4),-90,(-((I4)-SUM(L4:Q4,K4))))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18" t="s">
        <v>106</v>
      </c>
      <c r="S4" s="219"/>
      <c r="T4" s="219"/>
      <c r="U4" s="219"/>
      <c r="V4" s="219"/>
      <c r="W4" s="45"/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26">
        <v>0.45833333333333331</v>
      </c>
      <c r="B5" s="164" t="s">
        <v>102</v>
      </c>
      <c r="C5" s="28">
        <v>4902</v>
      </c>
      <c r="D5" s="29">
        <v>4915</v>
      </c>
      <c r="E5" s="30">
        <f t="shared" ref="E5:E11" si="5">IF(ISBLANK(D5),0,(D5-C5+1))</f>
        <v>14</v>
      </c>
      <c r="F5" s="31">
        <v>4</v>
      </c>
      <c r="G5" s="31">
        <f>0+4</f>
        <v>4</v>
      </c>
      <c r="H5" s="32">
        <v>10</v>
      </c>
      <c r="I5" s="165">
        <f>10+0+4</f>
        <v>14</v>
      </c>
      <c r="J5" s="34">
        <f t="shared" si="4"/>
        <v>-1</v>
      </c>
      <c r="K5" s="166">
        <v>9</v>
      </c>
      <c r="L5" s="36">
        <v>0</v>
      </c>
      <c r="M5" s="37">
        <v>0</v>
      </c>
      <c r="N5" s="91">
        <v>4</v>
      </c>
      <c r="O5" s="107">
        <v>0</v>
      </c>
      <c r="P5" s="167">
        <v>0</v>
      </c>
      <c r="Q5" s="168">
        <v>0</v>
      </c>
      <c r="R5" s="215">
        <v>0</v>
      </c>
      <c r="S5" s="216"/>
      <c r="T5" s="216"/>
      <c r="U5" s="216"/>
      <c r="V5" s="216"/>
      <c r="W5" s="45" t="s">
        <v>18</v>
      </c>
      <c r="X5" s="146"/>
      <c r="Y5" s="147" t="s">
        <v>45</v>
      </c>
      <c r="Z5" s="148"/>
      <c r="AA5" s="149">
        <f t="shared" ref="AA5:AA11" si="6">X5+Z5</f>
        <v>0</v>
      </c>
      <c r="AB5" s="150"/>
      <c r="AC5" s="151" t="s">
        <v>45</v>
      </c>
      <c r="AD5" s="152"/>
      <c r="AE5" s="153">
        <f t="shared" ref="AE5:AE11" si="7">AB5+AD5</f>
        <v>0</v>
      </c>
      <c r="AF5" s="154"/>
      <c r="AG5" s="155" t="s">
        <v>45</v>
      </c>
      <c r="AH5" s="156"/>
      <c r="AI5" s="157">
        <f t="shared" ref="AI5:AI11" si="8">AF5+AH5</f>
        <v>0</v>
      </c>
    </row>
    <row r="6" spans="1:35" s="39" customFormat="1" ht="26.25" customHeight="1">
      <c r="A6" s="26">
        <v>0.5</v>
      </c>
      <c r="B6" s="164" t="s">
        <v>103</v>
      </c>
      <c r="C6" s="28">
        <v>4916</v>
      </c>
      <c r="D6" s="29">
        <v>4927</v>
      </c>
      <c r="E6" s="30">
        <f t="shared" si="5"/>
        <v>12</v>
      </c>
      <c r="F6" s="31">
        <v>1</v>
      </c>
      <c r="G6" s="31">
        <f>0+4</f>
        <v>4</v>
      </c>
      <c r="H6" s="32">
        <v>11</v>
      </c>
      <c r="I6" s="165">
        <f>11+0+4</f>
        <v>15</v>
      </c>
      <c r="J6" s="34">
        <f t="shared" si="4"/>
        <v>1</v>
      </c>
      <c r="K6" s="166">
        <v>10</v>
      </c>
      <c r="L6" s="36">
        <v>0</v>
      </c>
      <c r="M6" s="37">
        <v>1</v>
      </c>
      <c r="N6" s="91">
        <v>4</v>
      </c>
      <c r="O6" s="107">
        <v>1</v>
      </c>
      <c r="P6" s="167">
        <v>0</v>
      </c>
      <c r="Q6" s="168">
        <v>0</v>
      </c>
      <c r="R6" s="215">
        <v>0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si="6"/>
        <v>0</v>
      </c>
      <c r="AB6" s="150"/>
      <c r="AC6" s="151" t="s">
        <v>45</v>
      </c>
      <c r="AD6" s="152"/>
      <c r="AE6" s="153">
        <f t="shared" si="7"/>
        <v>0</v>
      </c>
      <c r="AF6" s="154"/>
      <c r="AG6" s="155" t="s">
        <v>45</v>
      </c>
      <c r="AH6" s="156"/>
      <c r="AI6" s="157">
        <f t="shared" si="8"/>
        <v>0</v>
      </c>
    </row>
    <row r="7" spans="1:35" s="39" customFormat="1" ht="26.25" customHeight="1">
      <c r="A7" s="26">
        <v>4.1666666666666664E-2</v>
      </c>
      <c r="B7" s="164" t="s">
        <v>102</v>
      </c>
      <c r="C7" s="28">
        <v>4928</v>
      </c>
      <c r="D7" s="29">
        <v>4943</v>
      </c>
      <c r="E7" s="30">
        <f t="shared" si="5"/>
        <v>16</v>
      </c>
      <c r="F7" s="31">
        <v>2</v>
      </c>
      <c r="G7" s="31">
        <f>2+15</f>
        <v>17</v>
      </c>
      <c r="H7" s="32">
        <v>12</v>
      </c>
      <c r="I7" s="165">
        <f>12+2+15</f>
        <v>29</v>
      </c>
      <c r="J7" s="34">
        <f t="shared" si="4"/>
        <v>0</v>
      </c>
      <c r="K7" s="166">
        <v>16</v>
      </c>
      <c r="L7" s="36">
        <v>0</v>
      </c>
      <c r="M7" s="188">
        <v>9</v>
      </c>
      <c r="N7" s="91">
        <v>2</v>
      </c>
      <c r="O7" s="107">
        <v>2</v>
      </c>
      <c r="P7" s="167">
        <v>0</v>
      </c>
      <c r="Q7" s="168">
        <v>0</v>
      </c>
      <c r="R7" s="215" t="s">
        <v>107</v>
      </c>
      <c r="S7" s="216"/>
      <c r="T7" s="216"/>
      <c r="U7" s="216"/>
      <c r="V7" s="216"/>
      <c r="W7" s="45" t="s">
        <v>18</v>
      </c>
      <c r="X7" s="146"/>
      <c r="Y7" s="147" t="s">
        <v>45</v>
      </c>
      <c r="Z7" s="148"/>
      <c r="AA7" s="149">
        <f t="shared" si="6"/>
        <v>0</v>
      </c>
      <c r="AB7" s="150"/>
      <c r="AC7" s="151" t="s">
        <v>45</v>
      </c>
      <c r="AD7" s="152"/>
      <c r="AE7" s="153">
        <f t="shared" si="7"/>
        <v>0</v>
      </c>
      <c r="AF7" s="154"/>
      <c r="AG7" s="155" t="s">
        <v>45</v>
      </c>
      <c r="AH7" s="156"/>
      <c r="AI7" s="157">
        <f t="shared" si="8"/>
        <v>0</v>
      </c>
    </row>
    <row r="8" spans="1:35" s="39" customFormat="1" ht="26.25" customHeight="1">
      <c r="A8" s="26">
        <v>8.3333333333333329E-2</v>
      </c>
      <c r="B8" s="164" t="s">
        <v>104</v>
      </c>
      <c r="C8" s="28">
        <v>4944</v>
      </c>
      <c r="D8" s="29">
        <v>4958</v>
      </c>
      <c r="E8" s="30">
        <f t="shared" si="5"/>
        <v>15</v>
      </c>
      <c r="F8" s="31">
        <v>1</v>
      </c>
      <c r="G8" s="31">
        <f>0+2</f>
        <v>2</v>
      </c>
      <c r="H8" s="32">
        <v>14</v>
      </c>
      <c r="I8" s="165">
        <f>14+0+2</f>
        <v>16</v>
      </c>
      <c r="J8" s="34">
        <f t="shared" si="4"/>
        <v>0</v>
      </c>
      <c r="K8" s="166">
        <v>10</v>
      </c>
      <c r="L8" s="36">
        <v>0</v>
      </c>
      <c r="M8" s="37">
        <v>0</v>
      </c>
      <c r="N8" s="91">
        <v>6</v>
      </c>
      <c r="O8" s="107">
        <v>0</v>
      </c>
      <c r="P8" s="167">
        <v>0</v>
      </c>
      <c r="Q8" s="168">
        <v>0</v>
      </c>
      <c r="R8" s="215" t="s">
        <v>108</v>
      </c>
      <c r="S8" s="216"/>
      <c r="T8" s="216"/>
      <c r="U8" s="216"/>
      <c r="V8" s="216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54"/>
      <c r="AG8" s="155" t="s">
        <v>45</v>
      </c>
      <c r="AH8" s="156"/>
      <c r="AI8" s="157">
        <f t="shared" si="8"/>
        <v>0</v>
      </c>
    </row>
    <row r="9" spans="1:35" s="39" customFormat="1" ht="26.25" customHeight="1">
      <c r="A9" s="26">
        <v>0.125</v>
      </c>
      <c r="B9" s="164" t="s">
        <v>103</v>
      </c>
      <c r="C9" s="28">
        <v>4959</v>
      </c>
      <c r="D9" s="29">
        <v>4976</v>
      </c>
      <c r="E9" s="30">
        <f t="shared" si="5"/>
        <v>18</v>
      </c>
      <c r="F9" s="31">
        <v>2</v>
      </c>
      <c r="G9" s="31">
        <f>4+7</f>
        <v>11</v>
      </c>
      <c r="H9" s="32">
        <v>12</v>
      </c>
      <c r="I9" s="165">
        <f>12+4+7</f>
        <v>23</v>
      </c>
      <c r="J9" s="34">
        <f t="shared" si="4"/>
        <v>0</v>
      </c>
      <c r="K9" s="186">
        <v>0</v>
      </c>
      <c r="L9" s="187">
        <v>23</v>
      </c>
      <c r="M9" s="37">
        <v>0</v>
      </c>
      <c r="N9" s="91">
        <v>0</v>
      </c>
      <c r="O9" s="107">
        <v>0</v>
      </c>
      <c r="P9" s="167">
        <v>0</v>
      </c>
      <c r="Q9" s="168">
        <v>0</v>
      </c>
      <c r="R9" s="223" t="s">
        <v>109</v>
      </c>
      <c r="S9" s="224"/>
      <c r="T9" s="224"/>
      <c r="U9" s="224"/>
      <c r="V9" s="224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54"/>
      <c r="AG9" s="155" t="s">
        <v>45</v>
      </c>
      <c r="AH9" s="156"/>
      <c r="AI9" s="157">
        <f t="shared" si="8"/>
        <v>0</v>
      </c>
    </row>
    <row r="10" spans="1:35" s="39" customFormat="1" ht="26.25" customHeight="1">
      <c r="A10" s="169">
        <v>0.125</v>
      </c>
      <c r="B10" s="170" t="s">
        <v>60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 t="shared" si="4"/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18" t="s">
        <v>110</v>
      </c>
      <c r="S10" s="219"/>
      <c r="T10" s="219"/>
      <c r="U10" s="219"/>
      <c r="V10" s="219"/>
      <c r="W10" s="45"/>
      <c r="X10" s="146" t="s">
        <v>18</v>
      </c>
      <c r="Y10" s="147" t="s">
        <v>18</v>
      </c>
      <c r="Z10" s="148" t="s">
        <v>18</v>
      </c>
      <c r="AA10" s="149" t="s">
        <v>18</v>
      </c>
      <c r="AB10" s="150" t="s">
        <v>18</v>
      </c>
      <c r="AC10" s="151" t="s">
        <v>18</v>
      </c>
      <c r="AD10" s="152" t="s">
        <v>18</v>
      </c>
      <c r="AE10" s="153" t="s">
        <v>18</v>
      </c>
      <c r="AF10" s="154" t="s">
        <v>18</v>
      </c>
      <c r="AG10" s="155" t="s">
        <v>18</v>
      </c>
      <c r="AH10" s="156" t="s">
        <v>18</v>
      </c>
      <c r="AI10" s="157" t="s">
        <v>18</v>
      </c>
    </row>
    <row r="11" spans="1:35" s="39" customFormat="1" ht="26.25" customHeight="1">
      <c r="A11" s="26" t="s">
        <v>56</v>
      </c>
      <c r="B11" s="164" t="s">
        <v>104</v>
      </c>
      <c r="C11" s="28">
        <v>4977</v>
      </c>
      <c r="D11" s="29">
        <v>4982</v>
      </c>
      <c r="E11" s="30">
        <f t="shared" si="5"/>
        <v>6</v>
      </c>
      <c r="F11" s="31">
        <v>0</v>
      </c>
      <c r="G11" s="31">
        <f>0+7</f>
        <v>7</v>
      </c>
      <c r="H11" s="32">
        <v>6</v>
      </c>
      <c r="I11" s="165">
        <f>6+0+7</f>
        <v>13</v>
      </c>
      <c r="J11" s="34">
        <f t="shared" si="4"/>
        <v>0</v>
      </c>
      <c r="K11" s="166">
        <v>3</v>
      </c>
      <c r="L11" s="36">
        <v>0</v>
      </c>
      <c r="M11" s="37">
        <v>0</v>
      </c>
      <c r="N11" s="91">
        <v>5</v>
      </c>
      <c r="O11" s="107">
        <v>5</v>
      </c>
      <c r="P11" s="167">
        <v>0</v>
      </c>
      <c r="Q11" s="168">
        <v>0</v>
      </c>
      <c r="R11" s="215">
        <v>0</v>
      </c>
      <c r="S11" s="216"/>
      <c r="T11" s="216"/>
      <c r="U11" s="216"/>
      <c r="V11" s="216"/>
      <c r="W11" s="45" t="s">
        <v>18</v>
      </c>
      <c r="X11" s="146"/>
      <c r="Y11" s="147" t="s">
        <v>45</v>
      </c>
      <c r="Z11" s="148"/>
      <c r="AA11" s="149">
        <f t="shared" si="6"/>
        <v>0</v>
      </c>
      <c r="AB11" s="150"/>
      <c r="AC11" s="151" t="s">
        <v>45</v>
      </c>
      <c r="AD11" s="152"/>
      <c r="AE11" s="153">
        <f t="shared" si="7"/>
        <v>0</v>
      </c>
      <c r="AF11" s="154"/>
      <c r="AG11" s="155" t="s">
        <v>45</v>
      </c>
      <c r="AH11" s="156"/>
      <c r="AI11" s="157">
        <f t="shared" si="8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ref="E12:E57" si="9">IF(ISBLANK(D12),0,(D12-C12+1))</f>
        <v>0</v>
      </c>
      <c r="F12" s="31"/>
      <c r="G12" s="31"/>
      <c r="H12" s="32">
        <f t="shared" ref="H12:H18" si="10">E12-G12-F12</f>
        <v>0</v>
      </c>
      <c r="I12" s="33"/>
      <c r="J12" s="34">
        <f t="shared" ref="J12:J58" si="11">IF(ISBLANK(I12),-90,(-((I12)-(SUM(L12:Q12,K12)))))</f>
        <v>-90</v>
      </c>
      <c r="K12" s="35"/>
      <c r="L12" s="36"/>
      <c r="M12" s="37"/>
      <c r="N12" s="91"/>
      <c r="O12" s="107"/>
      <c r="P12" s="36"/>
      <c r="Q12" s="38"/>
      <c r="R12" s="200"/>
      <c r="S12" s="201"/>
      <c r="T12" s="201"/>
      <c r="U12" s="201"/>
      <c r="V12" s="202"/>
      <c r="W12" s="45" t="s">
        <v>18</v>
      </c>
      <c r="X12" s="146"/>
      <c r="Y12" s="147" t="s">
        <v>45</v>
      </c>
      <c r="Z12" s="148"/>
      <c r="AA12" s="149">
        <f t="shared" ref="AA12:AA36" si="12">X12+Z12</f>
        <v>0</v>
      </c>
      <c r="AB12" s="150"/>
      <c r="AC12" s="151" t="s">
        <v>45</v>
      </c>
      <c r="AD12" s="152"/>
      <c r="AE12" s="153">
        <f t="shared" ref="AE12:AE56" si="13">AB12+AD12</f>
        <v>0</v>
      </c>
      <c r="AF12" s="154"/>
      <c r="AG12" s="155" t="s">
        <v>45</v>
      </c>
      <c r="AH12" s="156"/>
      <c r="AI12" s="157">
        <f t="shared" ref="AI12:AI56" si="14">AF12+AH12</f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9"/>
        <v>0</v>
      </c>
      <c r="F13" s="31"/>
      <c r="G13" s="31"/>
      <c r="H13" s="32">
        <f t="shared" si="10"/>
        <v>0</v>
      </c>
      <c r="I13" s="33"/>
      <c r="J13" s="34">
        <f t="shared" si="11"/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si="12"/>
        <v>0</v>
      </c>
      <c r="AB13" s="150"/>
      <c r="AC13" s="151" t="s">
        <v>45</v>
      </c>
      <c r="AD13" s="152"/>
      <c r="AE13" s="153">
        <f t="shared" si="13"/>
        <v>0</v>
      </c>
      <c r="AF13" s="154"/>
      <c r="AG13" s="155" t="s">
        <v>45</v>
      </c>
      <c r="AH13" s="156"/>
      <c r="AI13" s="157">
        <f t="shared" si="14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9"/>
        <v>0</v>
      </c>
      <c r="F14" s="31"/>
      <c r="G14" s="31"/>
      <c r="H14" s="32">
        <f t="shared" si="10"/>
        <v>0</v>
      </c>
      <c r="I14" s="33"/>
      <c r="J14" s="34">
        <f t="shared" si="11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12"/>
        <v>0</v>
      </c>
      <c r="AB14" s="150"/>
      <c r="AC14" s="151" t="s">
        <v>45</v>
      </c>
      <c r="AD14" s="152"/>
      <c r="AE14" s="153">
        <f t="shared" si="13"/>
        <v>0</v>
      </c>
      <c r="AF14" s="154"/>
      <c r="AG14" s="155" t="s">
        <v>45</v>
      </c>
      <c r="AH14" s="156"/>
      <c r="AI14" s="157">
        <f t="shared" si="14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0"/>
        <v>0</v>
      </c>
      <c r="I15" s="33"/>
      <c r="J15" s="34">
        <f t="shared" si="11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12"/>
        <v>0</v>
      </c>
      <c r="AB15" s="150"/>
      <c r="AC15" s="151" t="s">
        <v>45</v>
      </c>
      <c r="AD15" s="152"/>
      <c r="AE15" s="153">
        <f t="shared" si="13"/>
        <v>0</v>
      </c>
      <c r="AF15" s="154"/>
      <c r="AG15" s="155" t="s">
        <v>45</v>
      </c>
      <c r="AH15" s="156"/>
      <c r="AI15" s="157">
        <f t="shared" si="14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12"/>
        <v>0</v>
      </c>
      <c r="AB16" s="150"/>
      <c r="AC16" s="151" t="s">
        <v>45</v>
      </c>
      <c r="AD16" s="152"/>
      <c r="AE16" s="153">
        <f t="shared" si="13"/>
        <v>0</v>
      </c>
      <c r="AF16" s="154"/>
      <c r="AG16" s="155" t="s">
        <v>45</v>
      </c>
      <c r="AH16" s="156"/>
      <c r="AI16" s="157">
        <f t="shared" si="1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12"/>
        <v>0</v>
      </c>
      <c r="AB17" s="150"/>
      <c r="AC17" s="151" t="s">
        <v>45</v>
      </c>
      <c r="AD17" s="152"/>
      <c r="AE17" s="153">
        <f t="shared" si="13"/>
        <v>0</v>
      </c>
      <c r="AF17" s="154"/>
      <c r="AG17" s="155" t="s">
        <v>45</v>
      </c>
      <c r="AH17" s="156"/>
      <c r="AI17" s="157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12"/>
        <v>0</v>
      </c>
      <c r="AB18" s="150"/>
      <c r="AC18" s="151" t="s">
        <v>45</v>
      </c>
      <c r="AD18" s="152"/>
      <c r="AE18" s="153">
        <f t="shared" si="13"/>
        <v>0</v>
      </c>
      <c r="AF18" s="154"/>
      <c r="AG18" s="155" t="s">
        <v>45</v>
      </c>
      <c r="AH18" s="156"/>
      <c r="AI18" s="157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12"/>
        <v>0</v>
      </c>
      <c r="AB19" s="150"/>
      <c r="AC19" s="151" t="s">
        <v>45</v>
      </c>
      <c r="AD19" s="152"/>
      <c r="AE19" s="153">
        <f t="shared" si="13"/>
        <v>0</v>
      </c>
      <c r="AF19" s="154"/>
      <c r="AG19" s="155" t="s">
        <v>45</v>
      </c>
      <c r="AH19" s="156"/>
      <c r="AI19" s="157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12"/>
        <v>0</v>
      </c>
      <c r="AB20" s="150"/>
      <c r="AC20" s="151" t="s">
        <v>45</v>
      </c>
      <c r="AD20" s="152"/>
      <c r="AE20" s="153">
        <f t="shared" si="13"/>
        <v>0</v>
      </c>
      <c r="AF20" s="154"/>
      <c r="AG20" s="155" t="s">
        <v>45</v>
      </c>
      <c r="AH20" s="156"/>
      <c r="AI20" s="157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12"/>
        <v>0</v>
      </c>
      <c r="AB21" s="150"/>
      <c r="AC21" s="151" t="s">
        <v>45</v>
      </c>
      <c r="AD21" s="152"/>
      <c r="AE21" s="153">
        <f t="shared" si="13"/>
        <v>0</v>
      </c>
      <c r="AF21" s="154"/>
      <c r="AG21" s="155" t="s">
        <v>45</v>
      </c>
      <c r="AH21" s="156"/>
      <c r="AI21" s="157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12"/>
        <v>0</v>
      </c>
      <c r="AB22" s="150"/>
      <c r="AC22" s="151" t="s">
        <v>45</v>
      </c>
      <c r="AD22" s="152"/>
      <c r="AE22" s="153">
        <f t="shared" si="13"/>
        <v>0</v>
      </c>
      <c r="AF22" s="154"/>
      <c r="AG22" s="155" t="s">
        <v>45</v>
      </c>
      <c r="AH22" s="156"/>
      <c r="AI22" s="157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12"/>
        <v>0</v>
      </c>
      <c r="AB23" s="150"/>
      <c r="AC23" s="151" t="s">
        <v>45</v>
      </c>
      <c r="AD23" s="152"/>
      <c r="AE23" s="153">
        <f t="shared" si="13"/>
        <v>0</v>
      </c>
      <c r="AF23" s="154"/>
      <c r="AG23" s="155" t="s">
        <v>45</v>
      </c>
      <c r="AH23" s="156"/>
      <c r="AI23" s="157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12"/>
        <v>0</v>
      </c>
      <c r="AB24" s="150"/>
      <c r="AC24" s="151" t="s">
        <v>45</v>
      </c>
      <c r="AD24" s="152"/>
      <c r="AE24" s="153">
        <f t="shared" si="13"/>
        <v>0</v>
      </c>
      <c r="AF24" s="154"/>
      <c r="AG24" s="155" t="s">
        <v>45</v>
      </c>
      <c r="AH24" s="156"/>
      <c r="AI24" s="157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12"/>
        <v>0</v>
      </c>
      <c r="AB25" s="150"/>
      <c r="AC25" s="151" t="s">
        <v>45</v>
      </c>
      <c r="AD25" s="152"/>
      <c r="AE25" s="153">
        <f t="shared" si="13"/>
        <v>0</v>
      </c>
      <c r="AF25" s="154"/>
      <c r="AG25" s="155" t="s">
        <v>45</v>
      </c>
      <c r="AH25" s="156"/>
      <c r="AI25" s="157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6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12"/>
        <v>0</v>
      </c>
      <c r="AB26" s="150"/>
      <c r="AC26" s="151" t="s">
        <v>45</v>
      </c>
      <c r="AD26" s="152"/>
      <c r="AE26" s="153">
        <f t="shared" si="13"/>
        <v>0</v>
      </c>
      <c r="AF26" s="154"/>
      <c r="AG26" s="155" t="s">
        <v>45</v>
      </c>
      <c r="AH26" s="156"/>
      <c r="AI26" s="157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12"/>
        <v>0</v>
      </c>
      <c r="AB27" s="150"/>
      <c r="AC27" s="151" t="s">
        <v>45</v>
      </c>
      <c r="AD27" s="152"/>
      <c r="AE27" s="153">
        <f t="shared" si="13"/>
        <v>0</v>
      </c>
      <c r="AF27" s="154"/>
      <c r="AG27" s="155" t="s">
        <v>45</v>
      </c>
      <c r="AH27" s="156"/>
      <c r="AI27" s="157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12"/>
        <v>0</v>
      </c>
      <c r="AB28" s="150"/>
      <c r="AC28" s="151" t="s">
        <v>45</v>
      </c>
      <c r="AD28" s="152"/>
      <c r="AE28" s="153">
        <f t="shared" si="13"/>
        <v>0</v>
      </c>
      <c r="AF28" s="154"/>
      <c r="AG28" s="155" t="s">
        <v>45</v>
      </c>
      <c r="AH28" s="156"/>
      <c r="AI28" s="157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12"/>
        <v>0</v>
      </c>
      <c r="AB29" s="150"/>
      <c r="AC29" s="151" t="s">
        <v>45</v>
      </c>
      <c r="AD29" s="152"/>
      <c r="AE29" s="153">
        <f t="shared" si="13"/>
        <v>0</v>
      </c>
      <c r="AF29" s="154"/>
      <c r="AG29" s="155" t="s">
        <v>45</v>
      </c>
      <c r="AH29" s="156"/>
      <c r="AI29" s="157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12"/>
        <v>0</v>
      </c>
      <c r="AB30" s="150"/>
      <c r="AC30" s="151" t="s">
        <v>45</v>
      </c>
      <c r="AD30" s="152"/>
      <c r="AE30" s="153">
        <f t="shared" si="13"/>
        <v>0</v>
      </c>
      <c r="AF30" s="154"/>
      <c r="AG30" s="155" t="s">
        <v>45</v>
      </c>
      <c r="AH30" s="156"/>
      <c r="AI30" s="157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12"/>
        <v>0</v>
      </c>
      <c r="AB31" s="150"/>
      <c r="AC31" s="151" t="s">
        <v>45</v>
      </c>
      <c r="AD31" s="152"/>
      <c r="AE31" s="153">
        <f t="shared" si="13"/>
        <v>0</v>
      </c>
      <c r="AF31" s="154"/>
      <c r="AG31" s="155" t="s">
        <v>45</v>
      </c>
      <c r="AH31" s="156"/>
      <c r="AI31" s="157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12"/>
        <v>0</v>
      </c>
      <c r="AB32" s="150"/>
      <c r="AC32" s="151" t="s">
        <v>45</v>
      </c>
      <c r="AD32" s="152"/>
      <c r="AE32" s="153">
        <f t="shared" si="13"/>
        <v>0</v>
      </c>
      <c r="AF32" s="154"/>
      <c r="AG32" s="155" t="s">
        <v>45</v>
      </c>
      <c r="AH32" s="156"/>
      <c r="AI32" s="157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6"/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12"/>
        <v>0</v>
      </c>
      <c r="AB33" s="150"/>
      <c r="AC33" s="151" t="s">
        <v>45</v>
      </c>
      <c r="AD33" s="152"/>
      <c r="AE33" s="153">
        <f t="shared" si="13"/>
        <v>0</v>
      </c>
      <c r="AF33" s="154"/>
      <c r="AG33" s="155" t="s">
        <v>45</v>
      </c>
      <c r="AH33" s="156"/>
      <c r="AI33" s="157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6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12"/>
        <v>0</v>
      </c>
      <c r="AB34" s="150"/>
      <c r="AC34" s="151" t="s">
        <v>45</v>
      </c>
      <c r="AD34" s="152"/>
      <c r="AE34" s="153">
        <f t="shared" si="13"/>
        <v>0</v>
      </c>
      <c r="AF34" s="154"/>
      <c r="AG34" s="155" t="s">
        <v>45</v>
      </c>
      <c r="AH34" s="156"/>
      <c r="AI34" s="157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12"/>
        <v>0</v>
      </c>
      <c r="AB35" s="150"/>
      <c r="AC35" s="151" t="s">
        <v>45</v>
      </c>
      <c r="AD35" s="152"/>
      <c r="AE35" s="153">
        <f t="shared" si="13"/>
        <v>0</v>
      </c>
      <c r="AF35" s="154"/>
      <c r="AG35" s="155" t="s">
        <v>45</v>
      </c>
      <c r="AH35" s="156"/>
      <c r="AI35" s="157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7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12"/>
        <v>0</v>
      </c>
      <c r="AB36" s="150"/>
      <c r="AC36" s="151" t="s">
        <v>45</v>
      </c>
      <c r="AD36" s="152"/>
      <c r="AE36" s="153">
        <f t="shared" si="13"/>
        <v>0</v>
      </c>
      <c r="AF36" s="154"/>
      <c r="AG36" s="155" t="s">
        <v>45</v>
      </c>
      <c r="AH36" s="156"/>
      <c r="AI36" s="157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7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3"/>
        <v>0</v>
      </c>
      <c r="AF37" s="154"/>
      <c r="AG37" s="155" t="s">
        <v>45</v>
      </c>
      <c r="AH37" s="156"/>
      <c r="AI37" s="157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7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13"/>
        <v>0</v>
      </c>
      <c r="AF38" s="154"/>
      <c r="AG38" s="155" t="s">
        <v>45</v>
      </c>
      <c r="AH38" s="156"/>
      <c r="AI38" s="157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7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13"/>
        <v>0</v>
      </c>
      <c r="AF39" s="154"/>
      <c r="AG39" s="155" t="s">
        <v>45</v>
      </c>
      <c r="AH39" s="156"/>
      <c r="AI39" s="157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7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13"/>
        <v>0</v>
      </c>
      <c r="AF40" s="154"/>
      <c r="AG40" s="155" t="s">
        <v>45</v>
      </c>
      <c r="AH40" s="156"/>
      <c r="AI40" s="157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7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13"/>
        <v>0</v>
      </c>
      <c r="AF41" s="154"/>
      <c r="AG41" s="155" t="s">
        <v>45</v>
      </c>
      <c r="AH41" s="156"/>
      <c r="AI41" s="157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7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13"/>
        <v>0</v>
      </c>
      <c r="AF42" s="154"/>
      <c r="AG42" s="155" t="s">
        <v>45</v>
      </c>
      <c r="AH42" s="156"/>
      <c r="AI42" s="157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13"/>
        <v>0</v>
      </c>
      <c r="AF43" s="154"/>
      <c r="AG43" s="155" t="s">
        <v>45</v>
      </c>
      <c r="AH43" s="156"/>
      <c r="AI43" s="157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9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13"/>
        <v>0</v>
      </c>
      <c r="AF44" s="154"/>
      <c r="AG44" s="155" t="s">
        <v>45</v>
      </c>
      <c r="AH44" s="156"/>
      <c r="AI44" s="157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9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13"/>
        <v>0</v>
      </c>
      <c r="AF45" s="154"/>
      <c r="AG45" s="155" t="s">
        <v>45</v>
      </c>
      <c r="AH45" s="156"/>
      <c r="AI45" s="157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9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13"/>
        <v>0</v>
      </c>
      <c r="AF46" s="154"/>
      <c r="AG46" s="155" t="s">
        <v>45</v>
      </c>
      <c r="AH46" s="156"/>
      <c r="AI46" s="157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9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13"/>
        <v>0</v>
      </c>
      <c r="AF47" s="154"/>
      <c r="AG47" s="155" t="s">
        <v>45</v>
      </c>
      <c r="AH47" s="156"/>
      <c r="AI47" s="157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9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13"/>
        <v>0</v>
      </c>
      <c r="AF48" s="154"/>
      <c r="AG48" s="155" t="s">
        <v>45</v>
      </c>
      <c r="AH48" s="156"/>
      <c r="AI48" s="157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9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13"/>
        <v>0</v>
      </c>
      <c r="AF49" s="154"/>
      <c r="AG49" s="155" t="s">
        <v>45</v>
      </c>
      <c r="AH49" s="156"/>
      <c r="AI49" s="157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13"/>
        <v>0</v>
      </c>
      <c r="AF50" s="154"/>
      <c r="AG50" s="155" t="s">
        <v>45</v>
      </c>
      <c r="AH50" s="156"/>
      <c r="AI50" s="157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0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13"/>
        <v>0</v>
      </c>
      <c r="AF51" s="154"/>
      <c r="AG51" s="155" t="s">
        <v>45</v>
      </c>
      <c r="AH51" s="156"/>
      <c r="AI51" s="157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0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13"/>
        <v>0</v>
      </c>
      <c r="AF52" s="154"/>
      <c r="AG52" s="155" t="s">
        <v>45</v>
      </c>
      <c r="AH52" s="156"/>
      <c r="AI52" s="157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0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13"/>
        <v>0</v>
      </c>
      <c r="AF53" s="154"/>
      <c r="AG53" s="155" t="s">
        <v>45</v>
      </c>
      <c r="AH53" s="156"/>
      <c r="AI53" s="157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0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13"/>
        <v>0</v>
      </c>
      <c r="AF54" s="154"/>
      <c r="AG54" s="155" t="s">
        <v>45</v>
      </c>
      <c r="AH54" s="156"/>
      <c r="AI54" s="157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0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13"/>
        <v>0</v>
      </c>
      <c r="AF55" s="154"/>
      <c r="AG55" s="155" t="s">
        <v>45</v>
      </c>
      <c r="AH55" s="156"/>
      <c r="AI55" s="157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0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13"/>
        <v>0</v>
      </c>
      <c r="AF56" s="154"/>
      <c r="AG56" s="155" t="s">
        <v>45</v>
      </c>
      <c r="AH56" s="156"/>
      <c r="AI56" s="157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0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1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95</v>
      </c>
      <c r="F60" s="67">
        <f>SUM(F2:F59)</f>
        <v>19</v>
      </c>
      <c r="G60" s="67">
        <f>SUM(G2:G59)</f>
        <v>46</v>
      </c>
      <c r="H60" s="68">
        <f>E60-F60-G60</f>
        <v>30</v>
      </c>
      <c r="I60" s="69">
        <f>SUM(I2:I59)</f>
        <v>115</v>
      </c>
      <c r="J60" s="70" t="e">
        <f t="shared" ref="J60:Q60" si="21">SUM(J2:J59)</f>
        <v>#VALUE!</v>
      </c>
      <c r="K60" s="71">
        <f>SUM(K2:K59)</f>
        <v>50</v>
      </c>
      <c r="L60" s="72">
        <f>SUM(L2:L59)</f>
        <v>23</v>
      </c>
      <c r="M60" s="73">
        <f t="shared" si="21"/>
        <v>10</v>
      </c>
      <c r="N60" s="94">
        <f t="shared" si="21"/>
        <v>24</v>
      </c>
      <c r="O60" s="105">
        <f>SUM(O2:O59)</f>
        <v>8</v>
      </c>
      <c r="P60" s="99">
        <f t="shared" si="21"/>
        <v>0</v>
      </c>
      <c r="Q60" s="73">
        <f t="shared" si="21"/>
        <v>0</v>
      </c>
      <c r="R60" s="74">
        <f>SUM(L60:Q60)</f>
        <v>65</v>
      </c>
      <c r="S60" s="212" t="s">
        <v>19</v>
      </c>
      <c r="T60" s="213"/>
      <c r="U60" s="213"/>
      <c r="V60" s="214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161</v>
      </c>
      <c r="J62" s="63"/>
      <c r="K62" s="86"/>
      <c r="M62" s="75">
        <f>L60+M60</f>
        <v>33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A14" sqref="A14:XFD58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116</v>
      </c>
      <c r="C3" s="28">
        <v>4982</v>
      </c>
      <c r="D3" s="29">
        <v>5001</v>
      </c>
      <c r="E3" s="30">
        <f>IF(ISBLANK(D3),0,(D3-C3+1))+12</f>
        <v>32</v>
      </c>
      <c r="F3" s="31">
        <v>4</v>
      </c>
      <c r="G3" s="31">
        <f>2+12</f>
        <v>14</v>
      </c>
      <c r="H3" s="32">
        <v>14</v>
      </c>
      <c r="I3" s="165">
        <f>14+2+12</f>
        <v>28</v>
      </c>
      <c r="J3" s="34">
        <f>IF(ISBLANK(I3),-90,(-((I3)-SUM(L3:Q3,K3))))</f>
        <v>0</v>
      </c>
      <c r="K3" s="166">
        <v>20</v>
      </c>
      <c r="L3" s="36">
        <v>0</v>
      </c>
      <c r="M3" s="37">
        <v>1</v>
      </c>
      <c r="N3" s="91">
        <v>5</v>
      </c>
      <c r="O3" s="107">
        <v>2</v>
      </c>
      <c r="P3" s="167">
        <v>0</v>
      </c>
      <c r="Q3" s="168">
        <v>0</v>
      </c>
      <c r="R3" s="215" t="s">
        <v>117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:AA13" si="0">X3+Z3</f>
        <v>0</v>
      </c>
      <c r="AB3" s="150"/>
      <c r="AC3" s="151" t="s">
        <v>45</v>
      </c>
      <c r="AD3" s="152"/>
      <c r="AE3" s="153">
        <f t="shared" ref="AE3:AE13" si="1">AB3+AD3</f>
        <v>0</v>
      </c>
      <c r="AF3" s="154"/>
      <c r="AG3" s="155" t="s">
        <v>45</v>
      </c>
      <c r="AH3" s="156"/>
      <c r="AI3" s="157">
        <f t="shared" ref="AI3:AI13" si="2">AF3+AH3</f>
        <v>0</v>
      </c>
    </row>
    <row r="4" spans="1:35" s="39" customFormat="1" ht="26.25" customHeight="1">
      <c r="A4" s="26">
        <v>0.4375</v>
      </c>
      <c r="B4" s="164" t="s">
        <v>55</v>
      </c>
      <c r="C4" s="28">
        <v>4022</v>
      </c>
      <c r="D4" s="29">
        <v>4033</v>
      </c>
      <c r="E4" s="30">
        <f>IF(ISBLANK(D4),0,(D4-C4+1))+9</f>
        <v>21</v>
      </c>
      <c r="F4" s="31">
        <v>3</v>
      </c>
      <c r="G4" s="31">
        <f>2+9</f>
        <v>11</v>
      </c>
      <c r="H4" s="32">
        <v>7</v>
      </c>
      <c r="I4" s="165">
        <f>7+2+9</f>
        <v>18</v>
      </c>
      <c r="J4" s="34">
        <f t="shared" ref="J4:J13" si="3">IF(ISBLANK(I4),-90,(-((I4)-SUM(L4:Q4,K4))))</f>
        <v>0</v>
      </c>
      <c r="K4" s="166">
        <v>11</v>
      </c>
      <c r="L4" s="36">
        <v>0</v>
      </c>
      <c r="M4" s="37">
        <v>0</v>
      </c>
      <c r="N4" s="91">
        <v>3</v>
      </c>
      <c r="O4" s="107">
        <v>4</v>
      </c>
      <c r="P4" s="167">
        <v>0</v>
      </c>
      <c r="Q4" s="168">
        <v>0</v>
      </c>
      <c r="R4" s="215" t="s">
        <v>118</v>
      </c>
      <c r="S4" s="216"/>
      <c r="T4" s="216"/>
      <c r="U4" s="216"/>
      <c r="V4" s="216"/>
      <c r="W4" s="45" t="s">
        <v>18</v>
      </c>
      <c r="X4" s="146"/>
      <c r="Y4" s="147" t="s">
        <v>45</v>
      </c>
      <c r="Z4" s="148"/>
      <c r="AA4" s="149">
        <f t="shared" si="0"/>
        <v>0</v>
      </c>
      <c r="AB4" s="150"/>
      <c r="AC4" s="151" t="s">
        <v>45</v>
      </c>
      <c r="AD4" s="152"/>
      <c r="AE4" s="153">
        <f t="shared" si="1"/>
        <v>0</v>
      </c>
      <c r="AF4" s="154"/>
      <c r="AG4" s="155" t="s">
        <v>45</v>
      </c>
      <c r="AH4" s="156"/>
      <c r="AI4" s="157">
        <f t="shared" si="2"/>
        <v>0</v>
      </c>
    </row>
    <row r="5" spans="1:35" s="39" customFormat="1" ht="26.25" customHeight="1">
      <c r="A5" s="26">
        <v>0.45833333333333331</v>
      </c>
      <c r="B5" s="164" t="s">
        <v>119</v>
      </c>
      <c r="C5" s="28">
        <v>4034</v>
      </c>
      <c r="D5" s="29">
        <v>4057</v>
      </c>
      <c r="E5" s="30">
        <f>IF(ISBLANK(D5),0,(D5-C5+1))+0</f>
        <v>24</v>
      </c>
      <c r="F5" s="31">
        <v>12</v>
      </c>
      <c r="G5" s="31">
        <f>3+0</f>
        <v>3</v>
      </c>
      <c r="H5" s="32">
        <v>9</v>
      </c>
      <c r="I5" s="165">
        <f>9+3+0</f>
        <v>12</v>
      </c>
      <c r="J5" s="34">
        <f t="shared" si="3"/>
        <v>2</v>
      </c>
      <c r="K5" s="166">
        <v>6</v>
      </c>
      <c r="L5" s="36">
        <v>0</v>
      </c>
      <c r="M5" s="37">
        <v>1</v>
      </c>
      <c r="N5" s="91">
        <v>4</v>
      </c>
      <c r="O5" s="107">
        <v>3</v>
      </c>
      <c r="P5" s="167">
        <v>0</v>
      </c>
      <c r="Q5" s="168">
        <v>0</v>
      </c>
      <c r="R5" s="215" t="s">
        <v>120</v>
      </c>
      <c r="S5" s="216"/>
      <c r="T5" s="216"/>
      <c r="U5" s="216"/>
      <c r="V5" s="216"/>
      <c r="W5" s="45" t="s">
        <v>18</v>
      </c>
      <c r="X5" s="146"/>
      <c r="Y5" s="147" t="s">
        <v>45</v>
      </c>
      <c r="Z5" s="148"/>
      <c r="AA5" s="149">
        <f t="shared" si="0"/>
        <v>0</v>
      </c>
      <c r="AB5" s="150"/>
      <c r="AC5" s="151" t="s">
        <v>45</v>
      </c>
      <c r="AD5" s="152"/>
      <c r="AE5" s="153">
        <f t="shared" si="1"/>
        <v>0</v>
      </c>
      <c r="AF5" s="154"/>
      <c r="AG5" s="155" t="s">
        <v>45</v>
      </c>
      <c r="AH5" s="156"/>
      <c r="AI5" s="157">
        <f t="shared" si="2"/>
        <v>0</v>
      </c>
    </row>
    <row r="6" spans="1:35" s="39" customFormat="1" ht="26.25" customHeight="1">
      <c r="A6" s="26">
        <v>0.5</v>
      </c>
      <c r="B6" s="164" t="s">
        <v>116</v>
      </c>
      <c r="C6" s="28">
        <v>4058</v>
      </c>
      <c r="D6" s="29">
        <v>4074</v>
      </c>
      <c r="E6" s="30">
        <f>IF(ISBLANK(D6),0,(D6-C6+1))+9</f>
        <v>26</v>
      </c>
      <c r="F6" s="31">
        <v>1</v>
      </c>
      <c r="G6" s="31">
        <f>4+9</f>
        <v>13</v>
      </c>
      <c r="H6" s="32">
        <v>12</v>
      </c>
      <c r="I6" s="165">
        <f>12+4+9</f>
        <v>25</v>
      </c>
      <c r="J6" s="34">
        <f t="shared" si="3"/>
        <v>0</v>
      </c>
      <c r="K6" s="166">
        <v>18</v>
      </c>
      <c r="L6" s="36">
        <v>0</v>
      </c>
      <c r="M6" s="37">
        <v>0</v>
      </c>
      <c r="N6" s="91">
        <v>3</v>
      </c>
      <c r="O6" s="107">
        <v>4</v>
      </c>
      <c r="P6" s="167">
        <v>0</v>
      </c>
      <c r="Q6" s="168">
        <v>0</v>
      </c>
      <c r="R6" s="215">
        <v>0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si="0"/>
        <v>0</v>
      </c>
      <c r="AB6" s="150"/>
      <c r="AC6" s="151" t="s">
        <v>45</v>
      </c>
      <c r="AD6" s="152"/>
      <c r="AE6" s="153">
        <f t="shared" si="1"/>
        <v>0</v>
      </c>
      <c r="AF6" s="154"/>
      <c r="AG6" s="155" t="s">
        <v>45</v>
      </c>
      <c r="AH6" s="156"/>
      <c r="AI6" s="157">
        <f t="shared" si="2"/>
        <v>0</v>
      </c>
    </row>
    <row r="7" spans="1:35" s="39" customFormat="1" ht="26.25" customHeight="1">
      <c r="A7" s="26">
        <v>0.52083333333333337</v>
      </c>
      <c r="B7" s="164" t="s">
        <v>55</v>
      </c>
      <c r="C7" s="28">
        <v>4075</v>
      </c>
      <c r="D7" s="29">
        <v>4081</v>
      </c>
      <c r="E7" s="30">
        <f>IF(ISBLANK(D7),0,(D7-C7+1))+0</f>
        <v>7</v>
      </c>
      <c r="F7" s="31">
        <v>0</v>
      </c>
      <c r="G7" s="31">
        <f>1+0</f>
        <v>1</v>
      </c>
      <c r="H7" s="32">
        <v>6</v>
      </c>
      <c r="I7" s="165">
        <f>6+1+0</f>
        <v>7</v>
      </c>
      <c r="J7" s="34">
        <f t="shared" si="3"/>
        <v>0</v>
      </c>
      <c r="K7" s="166">
        <v>5</v>
      </c>
      <c r="L7" s="36">
        <v>0</v>
      </c>
      <c r="M7" s="37">
        <v>1</v>
      </c>
      <c r="N7" s="91">
        <v>1</v>
      </c>
      <c r="O7" s="107">
        <v>0</v>
      </c>
      <c r="P7" s="167">
        <v>0</v>
      </c>
      <c r="Q7" s="168">
        <v>0</v>
      </c>
      <c r="R7" s="215" t="s">
        <v>121</v>
      </c>
      <c r="S7" s="216"/>
      <c r="T7" s="216"/>
      <c r="U7" s="216"/>
      <c r="V7" s="216"/>
      <c r="W7" s="45" t="s">
        <v>18</v>
      </c>
      <c r="X7" s="146"/>
      <c r="Y7" s="147" t="s">
        <v>45</v>
      </c>
      <c r="Z7" s="148"/>
      <c r="AA7" s="149">
        <f t="shared" si="0"/>
        <v>0</v>
      </c>
      <c r="AB7" s="150"/>
      <c r="AC7" s="151" t="s">
        <v>45</v>
      </c>
      <c r="AD7" s="152"/>
      <c r="AE7" s="153">
        <f t="shared" si="1"/>
        <v>0</v>
      </c>
      <c r="AF7" s="154"/>
      <c r="AG7" s="155" t="s">
        <v>45</v>
      </c>
      <c r="AH7" s="156"/>
      <c r="AI7" s="157">
        <f t="shared" si="2"/>
        <v>0</v>
      </c>
    </row>
    <row r="8" spans="1:35" s="39" customFormat="1" ht="26.25" customHeight="1">
      <c r="A8" s="26">
        <v>4.1666666666666664E-2</v>
      </c>
      <c r="B8" s="164" t="s">
        <v>122</v>
      </c>
      <c r="C8" s="28">
        <v>4082</v>
      </c>
      <c r="D8" s="29">
        <v>4086</v>
      </c>
      <c r="E8" s="30">
        <f>IF(ISBLANK(D8),0,(D8-C8+1))+5</f>
        <v>10</v>
      </c>
      <c r="F8" s="31">
        <v>0</v>
      </c>
      <c r="G8" s="31">
        <f>0+5</f>
        <v>5</v>
      </c>
      <c r="H8" s="32">
        <v>5</v>
      </c>
      <c r="I8" s="165">
        <f>5+0+5</f>
        <v>10</v>
      </c>
      <c r="J8" s="34">
        <f t="shared" si="3"/>
        <v>0</v>
      </c>
      <c r="K8" s="166">
        <v>5</v>
      </c>
      <c r="L8" s="36">
        <v>0</v>
      </c>
      <c r="M8" s="37">
        <v>0</v>
      </c>
      <c r="N8" s="91">
        <v>3</v>
      </c>
      <c r="O8" s="107">
        <v>2</v>
      </c>
      <c r="P8" s="167">
        <v>0</v>
      </c>
      <c r="Q8" s="168">
        <v>0</v>
      </c>
      <c r="R8" s="215">
        <v>0</v>
      </c>
      <c r="S8" s="216"/>
      <c r="T8" s="216"/>
      <c r="U8" s="216"/>
      <c r="V8" s="216"/>
      <c r="W8" s="45" t="s">
        <v>18</v>
      </c>
      <c r="X8" s="146"/>
      <c r="Y8" s="147" t="s">
        <v>45</v>
      </c>
      <c r="Z8" s="148"/>
      <c r="AA8" s="149">
        <f t="shared" si="0"/>
        <v>0</v>
      </c>
      <c r="AB8" s="150"/>
      <c r="AC8" s="151" t="s">
        <v>45</v>
      </c>
      <c r="AD8" s="152"/>
      <c r="AE8" s="153">
        <f t="shared" si="1"/>
        <v>0</v>
      </c>
      <c r="AF8" s="154"/>
      <c r="AG8" s="155" t="s">
        <v>45</v>
      </c>
      <c r="AH8" s="156"/>
      <c r="AI8" s="157">
        <f t="shared" si="2"/>
        <v>0</v>
      </c>
    </row>
    <row r="9" spans="1:35" s="39" customFormat="1" ht="26.25" customHeight="1">
      <c r="A9" s="26">
        <v>6.25E-2</v>
      </c>
      <c r="B9" s="164" t="s">
        <v>119</v>
      </c>
      <c r="C9" s="28">
        <v>4087</v>
      </c>
      <c r="D9" s="29">
        <v>4094</v>
      </c>
      <c r="E9" s="30">
        <f>IF(ISBLANK(D9),0,(D9-C9+1))+3</f>
        <v>11</v>
      </c>
      <c r="F9" s="31">
        <v>0</v>
      </c>
      <c r="G9" s="31">
        <f>0+3</f>
        <v>3</v>
      </c>
      <c r="H9" s="32">
        <v>8</v>
      </c>
      <c r="I9" s="165">
        <f>8+0+3</f>
        <v>11</v>
      </c>
      <c r="J9" s="34">
        <f t="shared" si="3"/>
        <v>0</v>
      </c>
      <c r="K9" s="166">
        <v>5</v>
      </c>
      <c r="L9" s="36">
        <v>0</v>
      </c>
      <c r="M9" s="37">
        <v>0</v>
      </c>
      <c r="N9" s="91">
        <v>4</v>
      </c>
      <c r="O9" s="107">
        <v>2</v>
      </c>
      <c r="P9" s="167">
        <v>0</v>
      </c>
      <c r="Q9" s="168">
        <v>0</v>
      </c>
      <c r="R9" s="215">
        <v>0</v>
      </c>
      <c r="S9" s="216"/>
      <c r="T9" s="216"/>
      <c r="U9" s="216"/>
      <c r="V9" s="216"/>
      <c r="W9" s="45" t="s">
        <v>18</v>
      </c>
      <c r="X9" s="146"/>
      <c r="Y9" s="147" t="s">
        <v>45</v>
      </c>
      <c r="Z9" s="148"/>
      <c r="AA9" s="149">
        <f t="shared" si="0"/>
        <v>0</v>
      </c>
      <c r="AB9" s="150"/>
      <c r="AC9" s="151" t="s">
        <v>45</v>
      </c>
      <c r="AD9" s="152"/>
      <c r="AE9" s="153">
        <f t="shared" si="1"/>
        <v>0</v>
      </c>
      <c r="AF9" s="154"/>
      <c r="AG9" s="155" t="s">
        <v>45</v>
      </c>
      <c r="AH9" s="156"/>
      <c r="AI9" s="157">
        <f t="shared" si="2"/>
        <v>0</v>
      </c>
    </row>
    <row r="10" spans="1:35" s="39" customFormat="1" ht="26.25" customHeight="1">
      <c r="A10" s="26">
        <v>8.3333333333333329E-2</v>
      </c>
      <c r="B10" s="164" t="s">
        <v>54</v>
      </c>
      <c r="C10" s="28">
        <v>4095</v>
      </c>
      <c r="D10" s="29">
        <v>4103</v>
      </c>
      <c r="E10" s="30">
        <f>IF(ISBLANK(D10),0,(D10-C10+1))+0</f>
        <v>9</v>
      </c>
      <c r="F10" s="31">
        <v>0</v>
      </c>
      <c r="G10" s="31">
        <f>0+0</f>
        <v>0</v>
      </c>
      <c r="H10" s="32">
        <v>9</v>
      </c>
      <c r="I10" s="165">
        <f>9+0+0</f>
        <v>9</v>
      </c>
      <c r="J10" s="34">
        <f t="shared" si="3"/>
        <v>0</v>
      </c>
      <c r="K10" s="166">
        <v>2</v>
      </c>
      <c r="L10" s="36">
        <v>0</v>
      </c>
      <c r="M10" s="37">
        <v>3</v>
      </c>
      <c r="N10" s="91">
        <v>3</v>
      </c>
      <c r="O10" s="107">
        <v>1</v>
      </c>
      <c r="P10" s="167">
        <v>0</v>
      </c>
      <c r="Q10" s="168">
        <v>0</v>
      </c>
      <c r="R10" s="215">
        <v>0</v>
      </c>
      <c r="S10" s="216"/>
      <c r="T10" s="216"/>
      <c r="U10" s="216"/>
      <c r="V10" s="216"/>
      <c r="W10" s="45" t="s">
        <v>18</v>
      </c>
      <c r="X10" s="146"/>
      <c r="Y10" s="147" t="s">
        <v>45</v>
      </c>
      <c r="Z10" s="148"/>
      <c r="AA10" s="149">
        <f t="shared" si="0"/>
        <v>0</v>
      </c>
      <c r="AB10" s="150"/>
      <c r="AC10" s="151" t="s">
        <v>45</v>
      </c>
      <c r="AD10" s="152"/>
      <c r="AE10" s="153">
        <f t="shared" si="1"/>
        <v>0</v>
      </c>
      <c r="AF10" s="154"/>
      <c r="AG10" s="155" t="s">
        <v>45</v>
      </c>
      <c r="AH10" s="156"/>
      <c r="AI10" s="157">
        <f t="shared" si="2"/>
        <v>0</v>
      </c>
    </row>
    <row r="11" spans="1:35" s="39" customFormat="1" ht="26.25" customHeight="1">
      <c r="A11" s="26">
        <v>0.10416666666666667</v>
      </c>
      <c r="B11" s="164" t="s">
        <v>116</v>
      </c>
      <c r="C11" s="28">
        <v>4104</v>
      </c>
      <c r="D11" s="29">
        <v>4116</v>
      </c>
      <c r="E11" s="30">
        <f>IF(ISBLANK(D11),0,(D11-C11+1))+2</f>
        <v>15</v>
      </c>
      <c r="F11" s="31">
        <v>0</v>
      </c>
      <c r="G11" s="31">
        <f>0+2</f>
        <v>2</v>
      </c>
      <c r="H11" s="32">
        <v>13</v>
      </c>
      <c r="I11" s="165">
        <f>13+0+2</f>
        <v>15</v>
      </c>
      <c r="J11" s="34">
        <f t="shared" si="3"/>
        <v>0</v>
      </c>
      <c r="K11" s="166">
        <v>3</v>
      </c>
      <c r="L11" s="36">
        <v>0</v>
      </c>
      <c r="M11" s="37">
        <v>1</v>
      </c>
      <c r="N11" s="91">
        <v>6</v>
      </c>
      <c r="O11" s="107">
        <v>5</v>
      </c>
      <c r="P11" s="167">
        <v>0</v>
      </c>
      <c r="Q11" s="168">
        <v>0</v>
      </c>
      <c r="R11" s="215">
        <v>0</v>
      </c>
      <c r="S11" s="216"/>
      <c r="T11" s="216"/>
      <c r="U11" s="216"/>
      <c r="V11" s="216"/>
      <c r="W11" s="45" t="s">
        <v>18</v>
      </c>
      <c r="X11" s="146"/>
      <c r="Y11" s="147" t="s">
        <v>45</v>
      </c>
      <c r="Z11" s="148"/>
      <c r="AA11" s="149">
        <f t="shared" si="0"/>
        <v>0</v>
      </c>
      <c r="AB11" s="150"/>
      <c r="AC11" s="151" t="s">
        <v>45</v>
      </c>
      <c r="AD11" s="152"/>
      <c r="AE11" s="153">
        <f t="shared" si="1"/>
        <v>0</v>
      </c>
      <c r="AF11" s="154"/>
      <c r="AG11" s="155" t="s">
        <v>45</v>
      </c>
      <c r="AH11" s="156"/>
      <c r="AI11" s="157">
        <f t="shared" si="2"/>
        <v>0</v>
      </c>
    </row>
    <row r="12" spans="1:35" s="39" customFormat="1" ht="26.25" customHeight="1">
      <c r="A12" s="26">
        <v>0.125</v>
      </c>
      <c r="B12" s="164" t="s">
        <v>123</v>
      </c>
      <c r="C12" s="28">
        <v>4117</v>
      </c>
      <c r="D12" s="29">
        <v>4129</v>
      </c>
      <c r="E12" s="30">
        <f>IF(ISBLANK(D12),0,(D12-C12+1))+8</f>
        <v>21</v>
      </c>
      <c r="F12" s="31">
        <v>0</v>
      </c>
      <c r="G12" s="31">
        <f>5+8</f>
        <v>13</v>
      </c>
      <c r="H12" s="32">
        <v>8</v>
      </c>
      <c r="I12" s="165">
        <f>8+5+8</f>
        <v>21</v>
      </c>
      <c r="J12" s="34">
        <f t="shared" si="3"/>
        <v>0</v>
      </c>
      <c r="K12" s="166">
        <v>8</v>
      </c>
      <c r="L12" s="36">
        <v>10</v>
      </c>
      <c r="M12" s="37">
        <v>0</v>
      </c>
      <c r="N12" s="91">
        <v>3</v>
      </c>
      <c r="O12" s="107">
        <v>0</v>
      </c>
      <c r="P12" s="167">
        <v>0</v>
      </c>
      <c r="Q12" s="168">
        <v>0</v>
      </c>
      <c r="R12" s="215">
        <v>0</v>
      </c>
      <c r="S12" s="216"/>
      <c r="T12" s="216"/>
      <c r="U12" s="216"/>
      <c r="V12" s="216"/>
      <c r="W12" s="45" t="s">
        <v>18</v>
      </c>
      <c r="X12" s="146"/>
      <c r="Y12" s="147" t="s">
        <v>45</v>
      </c>
      <c r="Z12" s="148"/>
      <c r="AA12" s="149">
        <f t="shared" si="0"/>
        <v>0</v>
      </c>
      <c r="AB12" s="150"/>
      <c r="AC12" s="151" t="s">
        <v>45</v>
      </c>
      <c r="AD12" s="152"/>
      <c r="AE12" s="153">
        <f t="shared" si="1"/>
        <v>0</v>
      </c>
      <c r="AF12" s="154"/>
      <c r="AG12" s="155" t="s">
        <v>45</v>
      </c>
      <c r="AH12" s="156"/>
      <c r="AI12" s="157">
        <f t="shared" si="2"/>
        <v>0</v>
      </c>
    </row>
    <row r="13" spans="1:35" s="39" customFormat="1" ht="26.25" customHeight="1">
      <c r="A13" s="26" t="s">
        <v>56</v>
      </c>
      <c r="B13" s="164" t="s">
        <v>122</v>
      </c>
      <c r="C13" s="28">
        <v>4130</v>
      </c>
      <c r="D13" s="29">
        <v>4140</v>
      </c>
      <c r="E13" s="30">
        <f>IF(ISBLANK(D13),0,(D13-C13+1))+9</f>
        <v>20</v>
      </c>
      <c r="F13" s="31">
        <v>0</v>
      </c>
      <c r="G13" s="31">
        <f>0+9</f>
        <v>9</v>
      </c>
      <c r="H13" s="32">
        <v>11</v>
      </c>
      <c r="I13" s="165">
        <f>11+0+9</f>
        <v>20</v>
      </c>
      <c r="J13" s="34">
        <f t="shared" si="3"/>
        <v>0</v>
      </c>
      <c r="K13" s="166">
        <v>2</v>
      </c>
      <c r="L13" s="189">
        <v>17</v>
      </c>
      <c r="M13" s="37">
        <v>0</v>
      </c>
      <c r="N13" s="91">
        <v>1</v>
      </c>
      <c r="O13" s="107">
        <v>0</v>
      </c>
      <c r="P13" s="167">
        <v>0</v>
      </c>
      <c r="Q13" s="168">
        <v>0</v>
      </c>
      <c r="R13" s="215" t="s">
        <v>124</v>
      </c>
      <c r="S13" s="216"/>
      <c r="T13" s="216"/>
      <c r="U13" s="216"/>
      <c r="V13" s="216"/>
      <c r="W13" s="45" t="s">
        <v>18</v>
      </c>
      <c r="X13" s="146"/>
      <c r="Y13" s="147" t="s">
        <v>45</v>
      </c>
      <c r="Z13" s="148"/>
      <c r="AA13" s="149">
        <f t="shared" si="0"/>
        <v>0</v>
      </c>
      <c r="AB13" s="150"/>
      <c r="AC13" s="151" t="s">
        <v>45</v>
      </c>
      <c r="AD13" s="152"/>
      <c r="AE13" s="153">
        <f t="shared" si="1"/>
        <v>0</v>
      </c>
      <c r="AF13" s="154"/>
      <c r="AG13" s="155" t="s">
        <v>45</v>
      </c>
      <c r="AH13" s="156"/>
      <c r="AI13" s="157">
        <f t="shared" si="2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4">IF(ISBLANK(D14),0,(D14-C14+1))</f>
        <v>0</v>
      </c>
      <c r="F14" s="31"/>
      <c r="G14" s="31"/>
      <c r="H14" s="32">
        <f t="shared" ref="H14:H18" si="5">E14-G14-F14</f>
        <v>0</v>
      </c>
      <c r="I14" s="33"/>
      <c r="J14" s="34">
        <f t="shared" ref="J14:J58" si="6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ref="AA14:AA36" si="7">X14+Z14</f>
        <v>0</v>
      </c>
      <c r="AB14" s="150"/>
      <c r="AC14" s="151" t="s">
        <v>45</v>
      </c>
      <c r="AD14" s="152"/>
      <c r="AE14" s="153">
        <f t="shared" ref="AE14:AE56" si="8">AB14+AD14</f>
        <v>0</v>
      </c>
      <c r="AF14" s="154"/>
      <c r="AG14" s="155" t="s">
        <v>45</v>
      </c>
      <c r="AH14" s="156"/>
      <c r="AI14" s="157">
        <f t="shared" ref="AI14:AI56" si="9">AF14+AH14</f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4"/>
        <v>0</v>
      </c>
      <c r="F15" s="31"/>
      <c r="G15" s="31"/>
      <c r="H15" s="32">
        <f t="shared" si="5"/>
        <v>0</v>
      </c>
      <c r="I15" s="33"/>
      <c r="J15" s="34">
        <f t="shared" si="6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7"/>
        <v>0</v>
      </c>
      <c r="AB15" s="150"/>
      <c r="AC15" s="151" t="s">
        <v>45</v>
      </c>
      <c r="AD15" s="152"/>
      <c r="AE15" s="153">
        <f t="shared" si="8"/>
        <v>0</v>
      </c>
      <c r="AF15" s="154"/>
      <c r="AG15" s="155" t="s">
        <v>45</v>
      </c>
      <c r="AH15" s="156"/>
      <c r="AI15" s="157">
        <f t="shared" si="9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4"/>
        <v>0</v>
      </c>
      <c r="F16" s="31"/>
      <c r="G16" s="31"/>
      <c r="H16" s="32">
        <f t="shared" si="5"/>
        <v>0</v>
      </c>
      <c r="I16" s="33"/>
      <c r="J16" s="34">
        <f t="shared" si="6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7"/>
        <v>0</v>
      </c>
      <c r="AB16" s="150"/>
      <c r="AC16" s="151" t="s">
        <v>45</v>
      </c>
      <c r="AD16" s="152"/>
      <c r="AE16" s="153">
        <f t="shared" si="8"/>
        <v>0</v>
      </c>
      <c r="AF16" s="154"/>
      <c r="AG16" s="155" t="s">
        <v>45</v>
      </c>
      <c r="AH16" s="156"/>
      <c r="AI16" s="157">
        <f t="shared" si="9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4"/>
        <v>0</v>
      </c>
      <c r="F17" s="31"/>
      <c r="G17" s="31"/>
      <c r="H17" s="32">
        <f t="shared" si="5"/>
        <v>0</v>
      </c>
      <c r="I17" s="33"/>
      <c r="J17" s="34">
        <f t="shared" si="6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7"/>
        <v>0</v>
      </c>
      <c r="AB17" s="150"/>
      <c r="AC17" s="151" t="s">
        <v>45</v>
      </c>
      <c r="AD17" s="152"/>
      <c r="AE17" s="153">
        <f t="shared" si="8"/>
        <v>0</v>
      </c>
      <c r="AF17" s="154"/>
      <c r="AG17" s="155" t="s">
        <v>45</v>
      </c>
      <c r="AH17" s="156"/>
      <c r="AI17" s="157">
        <f t="shared" si="9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4"/>
        <v>0</v>
      </c>
      <c r="F18" s="31"/>
      <c r="G18" s="31"/>
      <c r="H18" s="32">
        <f t="shared" si="5"/>
        <v>0</v>
      </c>
      <c r="I18" s="33"/>
      <c r="J18" s="34">
        <f t="shared" si="6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7"/>
        <v>0</v>
      </c>
      <c r="AB18" s="150"/>
      <c r="AC18" s="151" t="s">
        <v>45</v>
      </c>
      <c r="AD18" s="152"/>
      <c r="AE18" s="153">
        <f t="shared" si="8"/>
        <v>0</v>
      </c>
      <c r="AF18" s="154"/>
      <c r="AG18" s="155" t="s">
        <v>45</v>
      </c>
      <c r="AH18" s="156"/>
      <c r="AI18" s="157">
        <f t="shared" si="9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4"/>
        <v>0</v>
      </c>
      <c r="F19" s="31"/>
      <c r="G19" s="31"/>
      <c r="H19" s="32">
        <f>E19-G19-F19</f>
        <v>0</v>
      </c>
      <c r="I19" s="33"/>
      <c r="J19" s="34">
        <f t="shared" si="6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7"/>
        <v>0</v>
      </c>
      <c r="AB19" s="150"/>
      <c r="AC19" s="151" t="s">
        <v>45</v>
      </c>
      <c r="AD19" s="152"/>
      <c r="AE19" s="153">
        <f t="shared" si="8"/>
        <v>0</v>
      </c>
      <c r="AF19" s="154"/>
      <c r="AG19" s="155" t="s">
        <v>45</v>
      </c>
      <c r="AH19" s="156"/>
      <c r="AI19" s="157">
        <f t="shared" si="9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4"/>
        <v>0</v>
      </c>
      <c r="F20" s="31"/>
      <c r="G20" s="31"/>
      <c r="H20" s="32">
        <f t="shared" ref="H20" si="10">E20-G20-F20</f>
        <v>0</v>
      </c>
      <c r="I20" s="33"/>
      <c r="J20" s="34">
        <f t="shared" si="6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7"/>
        <v>0</v>
      </c>
      <c r="AB20" s="150"/>
      <c r="AC20" s="151" t="s">
        <v>45</v>
      </c>
      <c r="AD20" s="152"/>
      <c r="AE20" s="153">
        <f t="shared" si="8"/>
        <v>0</v>
      </c>
      <c r="AF20" s="154"/>
      <c r="AG20" s="155" t="s">
        <v>45</v>
      </c>
      <c r="AH20" s="156"/>
      <c r="AI20" s="157">
        <f t="shared" si="9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4"/>
        <v>0</v>
      </c>
      <c r="F21" s="31"/>
      <c r="G21" s="31"/>
      <c r="H21" s="32">
        <f t="shared" ref="H21:H24" si="11">E21-G21-F21</f>
        <v>0</v>
      </c>
      <c r="I21" s="33"/>
      <c r="J21" s="34">
        <f t="shared" si="6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7"/>
        <v>0</v>
      </c>
      <c r="AB21" s="150"/>
      <c r="AC21" s="151" t="s">
        <v>45</v>
      </c>
      <c r="AD21" s="152"/>
      <c r="AE21" s="153">
        <f t="shared" si="8"/>
        <v>0</v>
      </c>
      <c r="AF21" s="154"/>
      <c r="AG21" s="155" t="s">
        <v>45</v>
      </c>
      <c r="AH21" s="156"/>
      <c r="AI21" s="157">
        <f t="shared" si="9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4"/>
        <v>0</v>
      </c>
      <c r="F22" s="31"/>
      <c r="G22" s="31"/>
      <c r="H22" s="32">
        <f t="shared" si="11"/>
        <v>0</v>
      </c>
      <c r="I22" s="33"/>
      <c r="J22" s="34">
        <f t="shared" si="6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7"/>
        <v>0</v>
      </c>
      <c r="AB22" s="150"/>
      <c r="AC22" s="151" t="s">
        <v>45</v>
      </c>
      <c r="AD22" s="152"/>
      <c r="AE22" s="153">
        <f t="shared" si="8"/>
        <v>0</v>
      </c>
      <c r="AF22" s="154"/>
      <c r="AG22" s="155" t="s">
        <v>45</v>
      </c>
      <c r="AH22" s="156"/>
      <c r="AI22" s="157">
        <f t="shared" si="9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4"/>
        <v>0</v>
      </c>
      <c r="F23" s="31"/>
      <c r="G23" s="31"/>
      <c r="H23" s="32">
        <f t="shared" si="11"/>
        <v>0</v>
      </c>
      <c r="I23" s="33"/>
      <c r="J23" s="34">
        <f t="shared" si="6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7"/>
        <v>0</v>
      </c>
      <c r="AB23" s="150"/>
      <c r="AC23" s="151" t="s">
        <v>45</v>
      </c>
      <c r="AD23" s="152"/>
      <c r="AE23" s="153">
        <f t="shared" si="8"/>
        <v>0</v>
      </c>
      <c r="AF23" s="154"/>
      <c r="AG23" s="155" t="s">
        <v>45</v>
      </c>
      <c r="AH23" s="156"/>
      <c r="AI23" s="157">
        <f t="shared" si="9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4"/>
        <v>0</v>
      </c>
      <c r="F24" s="31"/>
      <c r="G24" s="31"/>
      <c r="H24" s="32">
        <f t="shared" si="11"/>
        <v>0</v>
      </c>
      <c r="I24" s="33"/>
      <c r="J24" s="34">
        <f t="shared" si="6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7"/>
        <v>0</v>
      </c>
      <c r="AB24" s="150"/>
      <c r="AC24" s="151" t="s">
        <v>45</v>
      </c>
      <c r="AD24" s="152"/>
      <c r="AE24" s="153">
        <f t="shared" si="8"/>
        <v>0</v>
      </c>
      <c r="AF24" s="154"/>
      <c r="AG24" s="155" t="s">
        <v>45</v>
      </c>
      <c r="AH24" s="156"/>
      <c r="AI24" s="157">
        <f t="shared" si="9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4"/>
        <v>0</v>
      </c>
      <c r="F25" s="31"/>
      <c r="G25" s="31"/>
      <c r="H25" s="32">
        <f>E25-G25-F25</f>
        <v>0</v>
      </c>
      <c r="I25" s="33"/>
      <c r="J25" s="34">
        <f t="shared" si="6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7"/>
        <v>0</v>
      </c>
      <c r="AB25" s="150"/>
      <c r="AC25" s="151" t="s">
        <v>45</v>
      </c>
      <c r="AD25" s="152"/>
      <c r="AE25" s="153">
        <f t="shared" si="8"/>
        <v>0</v>
      </c>
      <c r="AF25" s="154"/>
      <c r="AG25" s="155" t="s">
        <v>45</v>
      </c>
      <c r="AH25" s="156"/>
      <c r="AI25" s="157">
        <f t="shared" si="9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4"/>
        <v>0</v>
      </c>
      <c r="F26" s="31"/>
      <c r="G26" s="31"/>
      <c r="H26" s="32">
        <f t="shared" ref="H26:H32" si="12">E26-G26-F26</f>
        <v>0</v>
      </c>
      <c r="I26" s="33"/>
      <c r="J26" s="34">
        <f t="shared" si="6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7"/>
        <v>0</v>
      </c>
      <c r="AB26" s="150"/>
      <c r="AC26" s="151" t="s">
        <v>45</v>
      </c>
      <c r="AD26" s="152"/>
      <c r="AE26" s="153">
        <f t="shared" si="8"/>
        <v>0</v>
      </c>
      <c r="AF26" s="154"/>
      <c r="AG26" s="155" t="s">
        <v>45</v>
      </c>
      <c r="AH26" s="156"/>
      <c r="AI26" s="157">
        <f t="shared" si="9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4"/>
        <v>0</v>
      </c>
      <c r="F27" s="31"/>
      <c r="G27" s="31"/>
      <c r="H27" s="32">
        <f t="shared" si="12"/>
        <v>0</v>
      </c>
      <c r="I27" s="33"/>
      <c r="J27" s="34">
        <f t="shared" si="6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7"/>
        <v>0</v>
      </c>
      <c r="AB27" s="150"/>
      <c r="AC27" s="151" t="s">
        <v>45</v>
      </c>
      <c r="AD27" s="152"/>
      <c r="AE27" s="153">
        <f t="shared" si="8"/>
        <v>0</v>
      </c>
      <c r="AF27" s="154"/>
      <c r="AG27" s="155" t="s">
        <v>45</v>
      </c>
      <c r="AH27" s="156"/>
      <c r="AI27" s="157">
        <f t="shared" si="9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4"/>
        <v>0</v>
      </c>
      <c r="F28" s="31"/>
      <c r="G28" s="31"/>
      <c r="H28" s="32">
        <f t="shared" si="12"/>
        <v>0</v>
      </c>
      <c r="I28" s="33"/>
      <c r="J28" s="34">
        <f t="shared" si="6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7"/>
        <v>0</v>
      </c>
      <c r="AB28" s="150"/>
      <c r="AC28" s="151" t="s">
        <v>45</v>
      </c>
      <c r="AD28" s="152"/>
      <c r="AE28" s="153">
        <f t="shared" si="8"/>
        <v>0</v>
      </c>
      <c r="AF28" s="154"/>
      <c r="AG28" s="155" t="s">
        <v>45</v>
      </c>
      <c r="AH28" s="156"/>
      <c r="AI28" s="157">
        <f t="shared" si="9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4"/>
        <v>0</v>
      </c>
      <c r="F29" s="31"/>
      <c r="G29" s="31"/>
      <c r="H29" s="32">
        <f t="shared" si="12"/>
        <v>0</v>
      </c>
      <c r="I29" s="33"/>
      <c r="J29" s="34">
        <f t="shared" si="6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7"/>
        <v>0</v>
      </c>
      <c r="AB29" s="150"/>
      <c r="AC29" s="151" t="s">
        <v>45</v>
      </c>
      <c r="AD29" s="152"/>
      <c r="AE29" s="153">
        <f t="shared" si="8"/>
        <v>0</v>
      </c>
      <c r="AF29" s="154"/>
      <c r="AG29" s="155" t="s">
        <v>45</v>
      </c>
      <c r="AH29" s="156"/>
      <c r="AI29" s="157">
        <f t="shared" si="9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4"/>
        <v>0</v>
      </c>
      <c r="F30" s="31"/>
      <c r="G30" s="31"/>
      <c r="H30" s="32">
        <f t="shared" si="12"/>
        <v>0</v>
      </c>
      <c r="I30" s="33"/>
      <c r="J30" s="34">
        <f t="shared" si="6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7"/>
        <v>0</v>
      </c>
      <c r="AB30" s="150"/>
      <c r="AC30" s="151" t="s">
        <v>45</v>
      </c>
      <c r="AD30" s="152"/>
      <c r="AE30" s="153">
        <f t="shared" si="8"/>
        <v>0</v>
      </c>
      <c r="AF30" s="154"/>
      <c r="AG30" s="155" t="s">
        <v>45</v>
      </c>
      <c r="AH30" s="156"/>
      <c r="AI30" s="157">
        <f t="shared" si="9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4"/>
        <v>0</v>
      </c>
      <c r="F31" s="31"/>
      <c r="G31" s="31"/>
      <c r="H31" s="32">
        <f t="shared" si="12"/>
        <v>0</v>
      </c>
      <c r="I31" s="33"/>
      <c r="J31" s="34">
        <f t="shared" si="6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7"/>
        <v>0</v>
      </c>
      <c r="AB31" s="150"/>
      <c r="AC31" s="151" t="s">
        <v>45</v>
      </c>
      <c r="AD31" s="152"/>
      <c r="AE31" s="153">
        <f t="shared" si="8"/>
        <v>0</v>
      </c>
      <c r="AF31" s="154"/>
      <c r="AG31" s="155" t="s">
        <v>45</v>
      </c>
      <c r="AH31" s="156"/>
      <c r="AI31" s="157">
        <f t="shared" si="9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4"/>
        <v>0</v>
      </c>
      <c r="F32" s="31"/>
      <c r="G32" s="31"/>
      <c r="H32" s="32">
        <f t="shared" si="12"/>
        <v>0</v>
      </c>
      <c r="I32" s="33"/>
      <c r="J32" s="34">
        <f t="shared" si="6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7"/>
        <v>0</v>
      </c>
      <c r="AB32" s="150"/>
      <c r="AC32" s="151" t="s">
        <v>45</v>
      </c>
      <c r="AD32" s="152"/>
      <c r="AE32" s="153">
        <f t="shared" si="8"/>
        <v>0</v>
      </c>
      <c r="AF32" s="154"/>
      <c r="AG32" s="155" t="s">
        <v>45</v>
      </c>
      <c r="AH32" s="156"/>
      <c r="AI32" s="157">
        <f t="shared" si="9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4"/>
        <v>0</v>
      </c>
      <c r="F33" s="31"/>
      <c r="G33" s="31"/>
      <c r="H33" s="32">
        <f t="shared" ref="H33:H34" si="13">E33-G33-F33</f>
        <v>0</v>
      </c>
      <c r="I33" s="33"/>
      <c r="J33" s="34">
        <f t="shared" si="6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7"/>
        <v>0</v>
      </c>
      <c r="AB33" s="150"/>
      <c r="AC33" s="151" t="s">
        <v>45</v>
      </c>
      <c r="AD33" s="152"/>
      <c r="AE33" s="153">
        <f t="shared" si="8"/>
        <v>0</v>
      </c>
      <c r="AF33" s="154"/>
      <c r="AG33" s="155" t="s">
        <v>45</v>
      </c>
      <c r="AH33" s="156"/>
      <c r="AI33" s="157">
        <f t="shared" si="9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4"/>
        <v>0</v>
      </c>
      <c r="F34" s="31"/>
      <c r="G34" s="31"/>
      <c r="H34" s="32">
        <f t="shared" si="13"/>
        <v>0</v>
      </c>
      <c r="I34" s="33"/>
      <c r="J34" s="34">
        <f t="shared" si="6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7"/>
        <v>0</v>
      </c>
      <c r="AB34" s="150"/>
      <c r="AC34" s="151" t="s">
        <v>45</v>
      </c>
      <c r="AD34" s="152"/>
      <c r="AE34" s="153">
        <f t="shared" si="8"/>
        <v>0</v>
      </c>
      <c r="AF34" s="154"/>
      <c r="AG34" s="155" t="s">
        <v>45</v>
      </c>
      <c r="AH34" s="156"/>
      <c r="AI34" s="157">
        <f t="shared" si="9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4"/>
        <v>0</v>
      </c>
      <c r="F35" s="31"/>
      <c r="G35" s="31"/>
      <c r="H35" s="32">
        <f>E35-G35-F35</f>
        <v>0</v>
      </c>
      <c r="I35" s="33"/>
      <c r="J35" s="34">
        <f t="shared" si="6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7"/>
        <v>0</v>
      </c>
      <c r="AB35" s="150"/>
      <c r="AC35" s="151" t="s">
        <v>45</v>
      </c>
      <c r="AD35" s="152"/>
      <c r="AE35" s="153">
        <f t="shared" si="8"/>
        <v>0</v>
      </c>
      <c r="AF35" s="154"/>
      <c r="AG35" s="155" t="s">
        <v>45</v>
      </c>
      <c r="AH35" s="156"/>
      <c r="AI35" s="157">
        <f t="shared" si="9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4"/>
        <v>0</v>
      </c>
      <c r="F36" s="31"/>
      <c r="G36" s="31"/>
      <c r="H36" s="32">
        <f t="shared" ref="H36:H42" si="14">E36-G36-F36</f>
        <v>0</v>
      </c>
      <c r="I36" s="33"/>
      <c r="J36" s="34">
        <f t="shared" si="6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7"/>
        <v>0</v>
      </c>
      <c r="AB36" s="150"/>
      <c r="AC36" s="151" t="s">
        <v>45</v>
      </c>
      <c r="AD36" s="152"/>
      <c r="AE36" s="153">
        <f t="shared" si="8"/>
        <v>0</v>
      </c>
      <c r="AF36" s="154"/>
      <c r="AG36" s="155" t="s">
        <v>45</v>
      </c>
      <c r="AH36" s="156"/>
      <c r="AI36" s="157">
        <f t="shared" si="9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4"/>
        <v>0</v>
      </c>
      <c r="F37" s="31"/>
      <c r="G37" s="31"/>
      <c r="H37" s="32">
        <f t="shared" si="14"/>
        <v>0</v>
      </c>
      <c r="I37" s="33"/>
      <c r="J37" s="34">
        <f t="shared" si="6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8"/>
        <v>0</v>
      </c>
      <c r="AF37" s="154"/>
      <c r="AG37" s="155" t="s">
        <v>45</v>
      </c>
      <c r="AH37" s="156"/>
      <c r="AI37" s="157">
        <f t="shared" si="9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4"/>
        <v>0</v>
      </c>
      <c r="F38" s="31"/>
      <c r="G38" s="31"/>
      <c r="H38" s="32">
        <f t="shared" si="14"/>
        <v>0</v>
      </c>
      <c r="I38" s="33"/>
      <c r="J38" s="34">
        <f t="shared" si="6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8"/>
        <v>0</v>
      </c>
      <c r="AF38" s="154"/>
      <c r="AG38" s="155" t="s">
        <v>45</v>
      </c>
      <c r="AH38" s="156"/>
      <c r="AI38" s="157">
        <f t="shared" si="9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4"/>
        <v>0</v>
      </c>
      <c r="F39" s="31"/>
      <c r="G39" s="31"/>
      <c r="H39" s="32">
        <f t="shared" si="14"/>
        <v>0</v>
      </c>
      <c r="I39" s="33"/>
      <c r="J39" s="34">
        <f t="shared" si="6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8"/>
        <v>0</v>
      </c>
      <c r="AF39" s="154"/>
      <c r="AG39" s="155" t="s">
        <v>45</v>
      </c>
      <c r="AH39" s="156"/>
      <c r="AI39" s="157">
        <f t="shared" si="9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4"/>
        <v>0</v>
      </c>
      <c r="F40" s="31"/>
      <c r="G40" s="31"/>
      <c r="H40" s="32">
        <f t="shared" si="14"/>
        <v>0</v>
      </c>
      <c r="I40" s="33"/>
      <c r="J40" s="34">
        <f t="shared" si="6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8"/>
        <v>0</v>
      </c>
      <c r="AF40" s="154"/>
      <c r="AG40" s="155" t="s">
        <v>45</v>
      </c>
      <c r="AH40" s="156"/>
      <c r="AI40" s="157">
        <f t="shared" si="9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4"/>
        <v>0</v>
      </c>
      <c r="F41" s="31"/>
      <c r="G41" s="31"/>
      <c r="H41" s="32">
        <f t="shared" si="14"/>
        <v>0</v>
      </c>
      <c r="I41" s="33"/>
      <c r="J41" s="34">
        <f t="shared" si="6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8"/>
        <v>0</v>
      </c>
      <c r="AF41" s="154"/>
      <c r="AG41" s="155" t="s">
        <v>45</v>
      </c>
      <c r="AH41" s="156"/>
      <c r="AI41" s="157">
        <f t="shared" si="9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4"/>
        <v>0</v>
      </c>
      <c r="F42" s="31"/>
      <c r="G42" s="31"/>
      <c r="H42" s="32">
        <f t="shared" si="14"/>
        <v>0</v>
      </c>
      <c r="I42" s="33"/>
      <c r="J42" s="34">
        <f t="shared" si="6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8"/>
        <v>0</v>
      </c>
      <c r="AF42" s="154"/>
      <c r="AG42" s="155" t="s">
        <v>45</v>
      </c>
      <c r="AH42" s="156"/>
      <c r="AI42" s="157">
        <f t="shared" si="9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4"/>
        <v>0</v>
      </c>
      <c r="F43" s="31"/>
      <c r="G43" s="31"/>
      <c r="H43" s="32">
        <f>E43-G43-F43</f>
        <v>0</v>
      </c>
      <c r="I43" s="33"/>
      <c r="J43" s="34">
        <f t="shared" si="6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8"/>
        <v>0</v>
      </c>
      <c r="AF43" s="154"/>
      <c r="AG43" s="155" t="s">
        <v>45</v>
      </c>
      <c r="AH43" s="156"/>
      <c r="AI43" s="157">
        <f t="shared" si="9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4"/>
        <v>0</v>
      </c>
      <c r="F44" s="31"/>
      <c r="G44" s="31"/>
      <c r="H44" s="32">
        <f t="shared" ref="H44:H49" si="16">E44-G44-F44</f>
        <v>0</v>
      </c>
      <c r="I44" s="33"/>
      <c r="J44" s="34">
        <f t="shared" si="6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8"/>
        <v>0</v>
      </c>
      <c r="AF44" s="154"/>
      <c r="AG44" s="155" t="s">
        <v>45</v>
      </c>
      <c r="AH44" s="156"/>
      <c r="AI44" s="157">
        <f t="shared" si="9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4"/>
        <v>0</v>
      </c>
      <c r="F45" s="31"/>
      <c r="G45" s="31"/>
      <c r="H45" s="32">
        <f t="shared" si="16"/>
        <v>0</v>
      </c>
      <c r="I45" s="33"/>
      <c r="J45" s="34">
        <f t="shared" si="6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8"/>
        <v>0</v>
      </c>
      <c r="AF45" s="154"/>
      <c r="AG45" s="155" t="s">
        <v>45</v>
      </c>
      <c r="AH45" s="156"/>
      <c r="AI45" s="157">
        <f t="shared" si="9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4"/>
        <v>0</v>
      </c>
      <c r="F46" s="31"/>
      <c r="G46" s="31"/>
      <c r="H46" s="32">
        <f t="shared" si="16"/>
        <v>0</v>
      </c>
      <c r="I46" s="33"/>
      <c r="J46" s="34">
        <f t="shared" si="6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8"/>
        <v>0</v>
      </c>
      <c r="AF46" s="154"/>
      <c r="AG46" s="155" t="s">
        <v>45</v>
      </c>
      <c r="AH46" s="156"/>
      <c r="AI46" s="157">
        <f t="shared" si="9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4"/>
        <v>0</v>
      </c>
      <c r="F47" s="31"/>
      <c r="G47" s="31"/>
      <c r="H47" s="32">
        <f t="shared" si="16"/>
        <v>0</v>
      </c>
      <c r="I47" s="33"/>
      <c r="J47" s="34">
        <f t="shared" si="6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8"/>
        <v>0</v>
      </c>
      <c r="AF47" s="154"/>
      <c r="AG47" s="155" t="s">
        <v>45</v>
      </c>
      <c r="AH47" s="156"/>
      <c r="AI47" s="157">
        <f t="shared" si="9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4"/>
        <v>0</v>
      </c>
      <c r="F48" s="31"/>
      <c r="G48" s="31"/>
      <c r="H48" s="32">
        <f t="shared" si="16"/>
        <v>0</v>
      </c>
      <c r="I48" s="33"/>
      <c r="J48" s="34">
        <f t="shared" si="6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8"/>
        <v>0</v>
      </c>
      <c r="AF48" s="154"/>
      <c r="AG48" s="155" t="s">
        <v>45</v>
      </c>
      <c r="AH48" s="156"/>
      <c r="AI48" s="157">
        <f t="shared" si="9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4"/>
        <v>0</v>
      </c>
      <c r="F49" s="31"/>
      <c r="G49" s="31"/>
      <c r="H49" s="32">
        <f t="shared" si="16"/>
        <v>0</v>
      </c>
      <c r="I49" s="33"/>
      <c r="J49" s="34">
        <f t="shared" si="6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8"/>
        <v>0</v>
      </c>
      <c r="AF49" s="154"/>
      <c r="AG49" s="155" t="s">
        <v>45</v>
      </c>
      <c r="AH49" s="156"/>
      <c r="AI49" s="157">
        <f t="shared" si="9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4"/>
        <v>0</v>
      </c>
      <c r="F50" s="31"/>
      <c r="G50" s="31"/>
      <c r="H50" s="32">
        <f>E50-G50-F50</f>
        <v>0</v>
      </c>
      <c r="I50" s="33"/>
      <c r="J50" s="34">
        <f t="shared" si="6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8"/>
        <v>0</v>
      </c>
      <c r="AF50" s="154"/>
      <c r="AG50" s="155" t="s">
        <v>45</v>
      </c>
      <c r="AH50" s="156"/>
      <c r="AI50" s="157">
        <f t="shared" si="9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4"/>
        <v>0</v>
      </c>
      <c r="F51" s="31"/>
      <c r="G51" s="31"/>
      <c r="H51" s="32">
        <f t="shared" ref="H51:H57" si="17">E51-G51-F51</f>
        <v>0</v>
      </c>
      <c r="I51" s="33"/>
      <c r="J51" s="34">
        <f t="shared" si="6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8"/>
        <v>0</v>
      </c>
      <c r="AF51" s="154"/>
      <c r="AG51" s="155" t="s">
        <v>45</v>
      </c>
      <c r="AH51" s="156"/>
      <c r="AI51" s="157">
        <f t="shared" si="9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4"/>
        <v>0</v>
      </c>
      <c r="F52" s="31"/>
      <c r="G52" s="31"/>
      <c r="H52" s="32">
        <f t="shared" si="17"/>
        <v>0</v>
      </c>
      <c r="I52" s="33"/>
      <c r="J52" s="34">
        <f t="shared" si="6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8"/>
        <v>0</v>
      </c>
      <c r="AF52" s="154"/>
      <c r="AG52" s="155" t="s">
        <v>45</v>
      </c>
      <c r="AH52" s="156"/>
      <c r="AI52" s="157">
        <f t="shared" si="9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4"/>
        <v>0</v>
      </c>
      <c r="F53" s="31"/>
      <c r="G53" s="31"/>
      <c r="H53" s="32">
        <f t="shared" si="17"/>
        <v>0</v>
      </c>
      <c r="I53" s="33"/>
      <c r="J53" s="34">
        <f t="shared" si="6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8"/>
        <v>0</v>
      </c>
      <c r="AF53" s="154"/>
      <c r="AG53" s="155" t="s">
        <v>45</v>
      </c>
      <c r="AH53" s="156"/>
      <c r="AI53" s="157">
        <f t="shared" si="9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4"/>
        <v>0</v>
      </c>
      <c r="F54" s="31"/>
      <c r="G54" s="31"/>
      <c r="H54" s="32">
        <f t="shared" si="17"/>
        <v>0</v>
      </c>
      <c r="I54" s="33"/>
      <c r="J54" s="34">
        <f t="shared" si="6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8"/>
        <v>0</v>
      </c>
      <c r="AF54" s="154"/>
      <c r="AG54" s="155" t="s">
        <v>45</v>
      </c>
      <c r="AH54" s="156"/>
      <c r="AI54" s="157">
        <f t="shared" si="9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4"/>
        <v>0</v>
      </c>
      <c r="F55" s="31"/>
      <c r="G55" s="31"/>
      <c r="H55" s="32">
        <f t="shared" si="17"/>
        <v>0</v>
      </c>
      <c r="I55" s="33"/>
      <c r="J55" s="34">
        <f t="shared" si="6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8"/>
        <v>0</v>
      </c>
      <c r="AF55" s="154"/>
      <c r="AG55" s="155" t="s">
        <v>45</v>
      </c>
      <c r="AH55" s="156"/>
      <c r="AI55" s="157">
        <f t="shared" si="9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4"/>
        <v>0</v>
      </c>
      <c r="F56" s="31"/>
      <c r="G56" s="31"/>
      <c r="H56" s="32">
        <f t="shared" si="17"/>
        <v>0</v>
      </c>
      <c r="I56" s="33"/>
      <c r="J56" s="34">
        <f t="shared" si="6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8"/>
        <v>0</v>
      </c>
      <c r="AF56" s="154"/>
      <c r="AG56" s="155" t="s">
        <v>45</v>
      </c>
      <c r="AH56" s="156"/>
      <c r="AI56" s="157">
        <f t="shared" si="9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4"/>
        <v>0</v>
      </c>
      <c r="F57" s="31"/>
      <c r="G57" s="31"/>
      <c r="H57" s="32">
        <f t="shared" si="17"/>
        <v>0</v>
      </c>
      <c r="I57" s="33"/>
      <c r="J57" s="34">
        <f t="shared" si="6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6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196</v>
      </c>
      <c r="F60" s="67">
        <f>SUM(F2:F59)</f>
        <v>20</v>
      </c>
      <c r="G60" s="67">
        <f>SUM(G2:G59)</f>
        <v>74</v>
      </c>
      <c r="H60" s="68">
        <f>E60-F60-G60</f>
        <v>102</v>
      </c>
      <c r="I60" s="69">
        <f>SUM(I2:I59)</f>
        <v>176</v>
      </c>
      <c r="J60" s="70" t="e">
        <f t="shared" ref="J60:Q60" si="18">SUM(J2:J59)</f>
        <v>#VALUE!</v>
      </c>
      <c r="K60" s="71">
        <f>SUM(K2:K59)</f>
        <v>85</v>
      </c>
      <c r="L60" s="72">
        <f>SUM(L2:L59)</f>
        <v>27</v>
      </c>
      <c r="M60" s="73">
        <f t="shared" si="18"/>
        <v>7</v>
      </c>
      <c r="N60" s="94">
        <f t="shared" si="18"/>
        <v>36</v>
      </c>
      <c r="O60" s="105">
        <f>SUM(O2:O59)</f>
        <v>23</v>
      </c>
      <c r="P60" s="99">
        <f t="shared" si="18"/>
        <v>0</v>
      </c>
      <c r="Q60" s="73">
        <f t="shared" si="18"/>
        <v>0</v>
      </c>
      <c r="R60" s="74">
        <f>SUM(L60:Q60)</f>
        <v>93</v>
      </c>
      <c r="S60" s="212" t="s">
        <v>19</v>
      </c>
      <c r="T60" s="213"/>
      <c r="U60" s="213"/>
      <c r="V60" s="214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250</v>
      </c>
      <c r="J62" s="63"/>
      <c r="K62" s="86"/>
      <c r="M62" s="75">
        <f>L60+M60</f>
        <v>34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A9" sqref="A9:XFD58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4" t="s">
        <v>14</v>
      </c>
      <c r="S1" s="195"/>
      <c r="T1" s="195"/>
      <c r="U1" s="195"/>
      <c r="V1" s="196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7"/>
      <c r="S2" s="198"/>
      <c r="T2" s="198"/>
      <c r="U2" s="198"/>
      <c r="V2" s="199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0.45833333333333331</v>
      </c>
      <c r="B3" s="164" t="s">
        <v>111</v>
      </c>
      <c r="C3" s="28">
        <v>4148</v>
      </c>
      <c r="D3" s="29">
        <v>4161</v>
      </c>
      <c r="E3" s="30">
        <f t="shared" ref="E3:E8" si="0">IF(ISBLANK(D3),0,(D3-C3+1))</f>
        <v>14</v>
      </c>
      <c r="F3" s="31">
        <v>1</v>
      </c>
      <c r="G3" s="31">
        <v>0</v>
      </c>
      <c r="H3" s="32">
        <f t="shared" ref="H3:H8" si="1">E3-G3-F3</f>
        <v>13</v>
      </c>
      <c r="I3" s="165">
        <f>13+0</f>
        <v>13</v>
      </c>
      <c r="J3" s="34">
        <f>IF(ISBLANK(I3),-90,(-((I3)-SUM(L3:Q3,K3))))</f>
        <v>0</v>
      </c>
      <c r="K3" s="166">
        <v>4</v>
      </c>
      <c r="L3" s="36">
        <v>0</v>
      </c>
      <c r="M3" s="37">
        <v>0</v>
      </c>
      <c r="N3" s="91">
        <v>9</v>
      </c>
      <c r="O3" s="107">
        <v>0</v>
      </c>
      <c r="P3" s="167">
        <v>0</v>
      </c>
      <c r="Q3" s="168">
        <v>0</v>
      </c>
      <c r="R3" s="215">
        <v>0</v>
      </c>
      <c r="S3" s="216"/>
      <c r="T3" s="216"/>
      <c r="U3" s="216"/>
      <c r="V3" s="216"/>
      <c r="W3" s="45" t="s">
        <v>18</v>
      </c>
      <c r="X3" s="146"/>
      <c r="Y3" s="147" t="s">
        <v>45</v>
      </c>
      <c r="Z3" s="148"/>
      <c r="AA3" s="149">
        <f t="shared" ref="AA3:AA8" si="2">X3+Z3</f>
        <v>0</v>
      </c>
      <c r="AB3" s="150"/>
      <c r="AC3" s="151" t="s">
        <v>45</v>
      </c>
      <c r="AD3" s="152"/>
      <c r="AE3" s="153">
        <f t="shared" ref="AE3:AE8" si="3">AB3+AD3</f>
        <v>0</v>
      </c>
      <c r="AF3" s="154"/>
      <c r="AG3" s="155" t="s">
        <v>45</v>
      </c>
      <c r="AH3" s="156"/>
      <c r="AI3" s="157">
        <f t="shared" ref="AI3:AI8" si="4">AF3+AH3</f>
        <v>0</v>
      </c>
    </row>
    <row r="4" spans="1:35" s="39" customFormat="1" ht="26.25" customHeight="1">
      <c r="A4" s="26">
        <v>0.5</v>
      </c>
      <c r="B4" s="164" t="s">
        <v>112</v>
      </c>
      <c r="C4" s="28">
        <v>4162</v>
      </c>
      <c r="D4" s="29">
        <v>4173</v>
      </c>
      <c r="E4" s="30">
        <f t="shared" si="0"/>
        <v>12</v>
      </c>
      <c r="F4" s="31">
        <v>0</v>
      </c>
      <c r="G4" s="31">
        <v>0</v>
      </c>
      <c r="H4" s="32">
        <f t="shared" si="1"/>
        <v>12</v>
      </c>
      <c r="I4" s="165">
        <f>12+0</f>
        <v>12</v>
      </c>
      <c r="J4" s="34">
        <f t="shared" ref="J4:J8" si="5">IF(ISBLANK(I4),-90,(-((I4)-SUM(L4:Q4,K4))))</f>
        <v>0</v>
      </c>
      <c r="K4" s="166">
        <v>9</v>
      </c>
      <c r="L4" s="36">
        <v>0</v>
      </c>
      <c r="M4" s="37">
        <v>0</v>
      </c>
      <c r="N4" s="91">
        <v>3</v>
      </c>
      <c r="O4" s="107">
        <v>0</v>
      </c>
      <c r="P4" s="167">
        <v>0</v>
      </c>
      <c r="Q4" s="168">
        <v>0</v>
      </c>
      <c r="R4" s="215">
        <v>0</v>
      </c>
      <c r="S4" s="216"/>
      <c r="T4" s="216"/>
      <c r="U4" s="216"/>
      <c r="V4" s="216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>
      <c r="A5" s="26">
        <v>4.1666666666666664E-2</v>
      </c>
      <c r="B5" s="164" t="s">
        <v>113</v>
      </c>
      <c r="C5" s="28">
        <v>4174</v>
      </c>
      <c r="D5" s="29">
        <v>4192</v>
      </c>
      <c r="E5" s="30">
        <f t="shared" si="0"/>
        <v>19</v>
      </c>
      <c r="F5" s="31">
        <v>1</v>
      </c>
      <c r="G5" s="31">
        <v>0</v>
      </c>
      <c r="H5" s="32">
        <f t="shared" si="1"/>
        <v>18</v>
      </c>
      <c r="I5" s="165">
        <f>18+0</f>
        <v>18</v>
      </c>
      <c r="J5" s="34">
        <f t="shared" si="5"/>
        <v>0</v>
      </c>
      <c r="K5" s="166">
        <v>14</v>
      </c>
      <c r="L5" s="36">
        <v>0</v>
      </c>
      <c r="M5" s="37">
        <v>1</v>
      </c>
      <c r="N5" s="91">
        <v>3</v>
      </c>
      <c r="O5" s="107">
        <v>0</v>
      </c>
      <c r="P5" s="167">
        <v>0</v>
      </c>
      <c r="Q5" s="168">
        <v>0</v>
      </c>
      <c r="R5" s="215">
        <v>0</v>
      </c>
      <c r="S5" s="216"/>
      <c r="T5" s="216"/>
      <c r="U5" s="216"/>
      <c r="V5" s="216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>
      <c r="A6" s="26">
        <v>8.3333333333333329E-2</v>
      </c>
      <c r="B6" s="164" t="s">
        <v>111</v>
      </c>
      <c r="C6" s="28">
        <v>4193</v>
      </c>
      <c r="D6" s="29">
        <v>4194</v>
      </c>
      <c r="E6" s="30">
        <f t="shared" si="0"/>
        <v>2</v>
      </c>
      <c r="F6" s="31">
        <v>0</v>
      </c>
      <c r="G6" s="31">
        <v>0</v>
      </c>
      <c r="H6" s="32">
        <f t="shared" si="1"/>
        <v>2</v>
      </c>
      <c r="I6" s="165">
        <f>2+0</f>
        <v>2</v>
      </c>
      <c r="J6" s="34">
        <f t="shared" si="5"/>
        <v>0</v>
      </c>
      <c r="K6" s="166">
        <v>1</v>
      </c>
      <c r="L6" s="36">
        <v>0</v>
      </c>
      <c r="M6" s="37">
        <v>0</v>
      </c>
      <c r="N6" s="91">
        <v>1</v>
      </c>
      <c r="O6" s="107">
        <v>0</v>
      </c>
      <c r="P6" s="167">
        <v>0</v>
      </c>
      <c r="Q6" s="168">
        <v>0</v>
      </c>
      <c r="R6" s="215">
        <v>0</v>
      </c>
      <c r="S6" s="216"/>
      <c r="T6" s="216"/>
      <c r="U6" s="216"/>
      <c r="V6" s="216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>
      <c r="A7" s="169">
        <v>8.3333333333333329E-2</v>
      </c>
      <c r="B7" s="170" t="s">
        <v>114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5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218" t="s">
        <v>115</v>
      </c>
      <c r="S7" s="219"/>
      <c r="T7" s="219"/>
      <c r="U7" s="219"/>
      <c r="V7" s="219"/>
      <c r="W7" s="45"/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26.25" customHeight="1">
      <c r="A8" s="26" t="s">
        <v>72</v>
      </c>
      <c r="B8" s="164" t="s">
        <v>113</v>
      </c>
      <c r="C8" s="28">
        <v>4195</v>
      </c>
      <c r="D8" s="29">
        <v>4203</v>
      </c>
      <c r="E8" s="30">
        <f t="shared" si="0"/>
        <v>9</v>
      </c>
      <c r="F8" s="31">
        <v>1</v>
      </c>
      <c r="G8" s="31">
        <v>0</v>
      </c>
      <c r="H8" s="32">
        <f t="shared" si="1"/>
        <v>8</v>
      </c>
      <c r="I8" s="165">
        <f>8+0</f>
        <v>8</v>
      </c>
      <c r="J8" s="34">
        <f t="shared" si="5"/>
        <v>0</v>
      </c>
      <c r="K8" s="166">
        <v>3</v>
      </c>
      <c r="L8" s="36">
        <v>0</v>
      </c>
      <c r="M8" s="37">
        <v>0</v>
      </c>
      <c r="N8" s="91">
        <v>2</v>
      </c>
      <c r="O8" s="107">
        <v>3</v>
      </c>
      <c r="P8" s="167">
        <v>0</v>
      </c>
      <c r="Q8" s="168">
        <v>0</v>
      </c>
      <c r="R8" s="215">
        <v>0</v>
      </c>
      <c r="S8" s="216"/>
      <c r="T8" s="216"/>
      <c r="U8" s="216"/>
      <c r="V8" s="216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hidden="1" customHeight="1">
      <c r="A9" s="26"/>
      <c r="B9" s="27"/>
      <c r="C9" s="28"/>
      <c r="D9" s="29"/>
      <c r="E9" s="30">
        <f t="shared" ref="E9:E57" si="6">IF(ISBLANK(D9),0,(D9-C9+1))</f>
        <v>0</v>
      </c>
      <c r="F9" s="31"/>
      <c r="G9" s="31"/>
      <c r="H9" s="32">
        <f t="shared" ref="H9" si="7">E9-G9-F9</f>
        <v>0</v>
      </c>
      <c r="I9" s="33"/>
      <c r="J9" s="34">
        <f t="shared" ref="J9:J58" si="8">IF(ISBLANK(I9),-90,(-((I9)-(SUM(L9:Q9,K9)))))</f>
        <v>-90</v>
      </c>
      <c r="K9" s="35"/>
      <c r="L9" s="36"/>
      <c r="M9" s="37"/>
      <c r="N9" s="91"/>
      <c r="O9" s="107"/>
      <c r="P9" s="36"/>
      <c r="Q9" s="38"/>
      <c r="R9" s="200"/>
      <c r="S9" s="201"/>
      <c r="T9" s="201"/>
      <c r="U9" s="201"/>
      <c r="V9" s="202"/>
      <c r="W9" s="45" t="s">
        <v>18</v>
      </c>
      <c r="X9" s="146"/>
      <c r="Y9" s="147" t="s">
        <v>45</v>
      </c>
      <c r="Z9" s="148"/>
      <c r="AA9" s="149">
        <f t="shared" ref="AA9:AA36" si="9">X9+Z9</f>
        <v>0</v>
      </c>
      <c r="AB9" s="150"/>
      <c r="AC9" s="151" t="s">
        <v>45</v>
      </c>
      <c r="AD9" s="152"/>
      <c r="AE9" s="153">
        <f t="shared" ref="AE9:AE56" si="10">AB9+AD9</f>
        <v>0</v>
      </c>
      <c r="AF9" s="154"/>
      <c r="AG9" s="155" t="s">
        <v>45</v>
      </c>
      <c r="AH9" s="156"/>
      <c r="AI9" s="157">
        <f t="shared" ref="AI9:AI56" si="11">AF9+AH9</f>
        <v>0</v>
      </c>
    </row>
    <row r="10" spans="1:35" s="39" customFormat="1" ht="26.25" hidden="1" customHeight="1">
      <c r="A10" s="26"/>
      <c r="B10" s="27"/>
      <c r="C10" s="28"/>
      <c r="D10" s="29"/>
      <c r="E10" s="30">
        <f t="shared" si="6"/>
        <v>0</v>
      </c>
      <c r="F10" s="31"/>
      <c r="G10" s="31"/>
      <c r="H10" s="32">
        <f>E10-G10-F10</f>
        <v>0</v>
      </c>
      <c r="I10" s="33"/>
      <c r="J10" s="34">
        <f t="shared" si="8"/>
        <v>-90</v>
      </c>
      <c r="K10" s="35"/>
      <c r="L10" s="36"/>
      <c r="M10" s="37"/>
      <c r="N10" s="91"/>
      <c r="O10" s="107"/>
      <c r="P10" s="36"/>
      <c r="Q10" s="38"/>
      <c r="R10" s="200"/>
      <c r="S10" s="201"/>
      <c r="T10" s="201"/>
      <c r="U10" s="201"/>
      <c r="V10" s="202"/>
      <c r="W10" s="45" t="s">
        <v>18</v>
      </c>
      <c r="X10" s="146"/>
      <c r="Y10" s="147" t="s">
        <v>45</v>
      </c>
      <c r="Z10" s="148"/>
      <c r="AA10" s="149">
        <f t="shared" si="9"/>
        <v>0</v>
      </c>
      <c r="AB10" s="150"/>
      <c r="AC10" s="151" t="s">
        <v>45</v>
      </c>
      <c r="AD10" s="152"/>
      <c r="AE10" s="153">
        <f t="shared" si="10"/>
        <v>0</v>
      </c>
      <c r="AF10" s="154"/>
      <c r="AG10" s="155" t="s">
        <v>45</v>
      </c>
      <c r="AH10" s="156"/>
      <c r="AI10" s="157">
        <f t="shared" si="11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si="6"/>
        <v>0</v>
      </c>
      <c r="F11" s="31"/>
      <c r="G11" s="31"/>
      <c r="H11" s="32">
        <f t="shared" ref="H11:H18" si="12">E11-G11-F11</f>
        <v>0</v>
      </c>
      <c r="I11" s="33"/>
      <c r="J11" s="34">
        <f t="shared" si="8"/>
        <v>-90</v>
      </c>
      <c r="K11" s="35"/>
      <c r="L11" s="36"/>
      <c r="M11" s="37"/>
      <c r="N11" s="91"/>
      <c r="O11" s="107"/>
      <c r="P11" s="36"/>
      <c r="Q11" s="38"/>
      <c r="R11" s="200"/>
      <c r="S11" s="201"/>
      <c r="T11" s="201"/>
      <c r="U11" s="201"/>
      <c r="V11" s="202"/>
      <c r="W11" s="45" t="s">
        <v>18</v>
      </c>
      <c r="X11" s="146"/>
      <c r="Y11" s="147" t="s">
        <v>45</v>
      </c>
      <c r="Z11" s="148"/>
      <c r="AA11" s="149">
        <f t="shared" si="9"/>
        <v>0</v>
      </c>
      <c r="AB11" s="150"/>
      <c r="AC11" s="151" t="s">
        <v>45</v>
      </c>
      <c r="AD11" s="152"/>
      <c r="AE11" s="153">
        <f t="shared" si="10"/>
        <v>0</v>
      </c>
      <c r="AF11" s="154"/>
      <c r="AG11" s="155" t="s">
        <v>45</v>
      </c>
      <c r="AH11" s="156"/>
      <c r="AI11" s="157">
        <f t="shared" si="11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6"/>
        <v>0</v>
      </c>
      <c r="F12" s="31"/>
      <c r="G12" s="31"/>
      <c r="H12" s="32">
        <f t="shared" si="12"/>
        <v>0</v>
      </c>
      <c r="I12" s="33"/>
      <c r="J12" s="34">
        <f t="shared" si="8"/>
        <v>-90</v>
      </c>
      <c r="K12" s="35"/>
      <c r="L12" s="36"/>
      <c r="M12" s="37"/>
      <c r="N12" s="91"/>
      <c r="O12" s="107"/>
      <c r="P12" s="36"/>
      <c r="Q12" s="38"/>
      <c r="R12" s="200"/>
      <c r="S12" s="201"/>
      <c r="T12" s="201"/>
      <c r="U12" s="201"/>
      <c r="V12" s="202"/>
      <c r="W12" s="45" t="s">
        <v>18</v>
      </c>
      <c r="X12" s="146"/>
      <c r="Y12" s="147" t="s">
        <v>45</v>
      </c>
      <c r="Z12" s="148"/>
      <c r="AA12" s="149">
        <f t="shared" si="9"/>
        <v>0</v>
      </c>
      <c r="AB12" s="150"/>
      <c r="AC12" s="151" t="s">
        <v>45</v>
      </c>
      <c r="AD12" s="152"/>
      <c r="AE12" s="153">
        <f t="shared" si="10"/>
        <v>0</v>
      </c>
      <c r="AF12" s="154"/>
      <c r="AG12" s="155" t="s">
        <v>45</v>
      </c>
      <c r="AH12" s="156"/>
      <c r="AI12" s="157">
        <f t="shared" si="11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6"/>
        <v>0</v>
      </c>
      <c r="F13" s="31"/>
      <c r="G13" s="31"/>
      <c r="H13" s="32">
        <f t="shared" si="12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200"/>
      <c r="S13" s="201"/>
      <c r="T13" s="201"/>
      <c r="U13" s="201"/>
      <c r="V13" s="202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54"/>
      <c r="AG13" s="155" t="s">
        <v>45</v>
      </c>
      <c r="AH13" s="156"/>
      <c r="AI13" s="157">
        <f t="shared" si="11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12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00"/>
      <c r="S14" s="201"/>
      <c r="T14" s="201"/>
      <c r="U14" s="201"/>
      <c r="V14" s="202"/>
      <c r="W14" s="45" t="s">
        <v>18</v>
      </c>
      <c r="X14" s="146"/>
      <c r="Y14" s="147" t="s">
        <v>45</v>
      </c>
      <c r="Z14" s="148"/>
      <c r="AA14" s="149">
        <f t="shared" si="9"/>
        <v>0</v>
      </c>
      <c r="AB14" s="150"/>
      <c r="AC14" s="151" t="s">
        <v>45</v>
      </c>
      <c r="AD14" s="152"/>
      <c r="AE14" s="153">
        <f t="shared" si="10"/>
        <v>0</v>
      </c>
      <c r="AF14" s="154"/>
      <c r="AG14" s="155" t="s">
        <v>45</v>
      </c>
      <c r="AH14" s="156"/>
      <c r="AI14" s="157">
        <f t="shared" si="11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12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00"/>
      <c r="S15" s="201"/>
      <c r="T15" s="201"/>
      <c r="U15" s="201"/>
      <c r="V15" s="202"/>
      <c r="W15" s="45" t="s">
        <v>18</v>
      </c>
      <c r="X15" s="146"/>
      <c r="Y15" s="147" t="s">
        <v>45</v>
      </c>
      <c r="Z15" s="148"/>
      <c r="AA15" s="149">
        <f t="shared" si="9"/>
        <v>0</v>
      </c>
      <c r="AB15" s="150"/>
      <c r="AC15" s="151" t="s">
        <v>45</v>
      </c>
      <c r="AD15" s="152"/>
      <c r="AE15" s="153">
        <f t="shared" si="10"/>
        <v>0</v>
      </c>
      <c r="AF15" s="154"/>
      <c r="AG15" s="155" t="s">
        <v>45</v>
      </c>
      <c r="AH15" s="156"/>
      <c r="AI15" s="157">
        <f t="shared" si="11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12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00"/>
      <c r="S16" s="201"/>
      <c r="T16" s="201"/>
      <c r="U16" s="201"/>
      <c r="V16" s="202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12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00"/>
      <c r="S17" s="201"/>
      <c r="T17" s="201"/>
      <c r="U17" s="201"/>
      <c r="V17" s="202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12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00"/>
      <c r="S18" s="201"/>
      <c r="T18" s="201"/>
      <c r="U18" s="201"/>
      <c r="V18" s="202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00"/>
      <c r="S19" s="201"/>
      <c r="T19" s="201"/>
      <c r="U19" s="201"/>
      <c r="V19" s="202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" si="13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00"/>
      <c r="S20" s="201"/>
      <c r="T20" s="201"/>
      <c r="U20" s="201"/>
      <c r="V20" s="202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ref="H21:H24" si="14">E21-G21-F21</f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00"/>
      <c r="S21" s="201"/>
      <c r="T21" s="201"/>
      <c r="U21" s="201"/>
      <c r="V21" s="202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4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00"/>
      <c r="S22" s="201"/>
      <c r="T22" s="201"/>
      <c r="U22" s="201"/>
      <c r="V22" s="202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4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00"/>
      <c r="S23" s="201"/>
      <c r="T23" s="201"/>
      <c r="U23" s="201"/>
      <c r="V23" s="202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4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00"/>
      <c r="S24" s="201"/>
      <c r="T24" s="201"/>
      <c r="U24" s="201"/>
      <c r="V24" s="202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00"/>
      <c r="S25" s="201"/>
      <c r="T25" s="201"/>
      <c r="U25" s="201"/>
      <c r="V25" s="202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2" si="15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00"/>
      <c r="S26" s="201"/>
      <c r="T26" s="201"/>
      <c r="U26" s="201"/>
      <c r="V26" s="202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5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00"/>
      <c r="S27" s="201"/>
      <c r="T27" s="201"/>
      <c r="U27" s="201"/>
      <c r="V27" s="202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5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00"/>
      <c r="S28" s="201"/>
      <c r="T28" s="201"/>
      <c r="U28" s="201"/>
      <c r="V28" s="202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5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00"/>
      <c r="S29" s="201"/>
      <c r="T29" s="201"/>
      <c r="U29" s="201"/>
      <c r="V29" s="202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5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00"/>
      <c r="S30" s="201"/>
      <c r="T30" s="201"/>
      <c r="U30" s="201"/>
      <c r="V30" s="202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5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00"/>
      <c r="S31" s="201"/>
      <c r="T31" s="201"/>
      <c r="U31" s="201"/>
      <c r="V31" s="202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5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00"/>
      <c r="S32" s="201"/>
      <c r="T32" s="201"/>
      <c r="U32" s="201"/>
      <c r="V32" s="202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16">E33-G33-F33</f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00"/>
      <c r="S33" s="201"/>
      <c r="T33" s="201"/>
      <c r="U33" s="201"/>
      <c r="V33" s="202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6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00"/>
      <c r="S34" s="201"/>
      <c r="T34" s="201"/>
      <c r="U34" s="201"/>
      <c r="V34" s="202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00"/>
      <c r="S35" s="201"/>
      <c r="T35" s="201"/>
      <c r="U35" s="201"/>
      <c r="V35" s="202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7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00"/>
      <c r="S36" s="201"/>
      <c r="T36" s="201"/>
      <c r="U36" s="201"/>
      <c r="V36" s="202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7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00"/>
      <c r="S37" s="201"/>
      <c r="T37" s="201"/>
      <c r="U37" s="201"/>
      <c r="V37" s="202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7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00"/>
      <c r="S38" s="201"/>
      <c r="T38" s="201"/>
      <c r="U38" s="201"/>
      <c r="V38" s="202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7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00"/>
      <c r="S39" s="201"/>
      <c r="T39" s="201"/>
      <c r="U39" s="201"/>
      <c r="V39" s="202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7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00"/>
      <c r="S40" s="201"/>
      <c r="T40" s="201"/>
      <c r="U40" s="201"/>
      <c r="V40" s="202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7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00"/>
      <c r="S41" s="201"/>
      <c r="T41" s="201"/>
      <c r="U41" s="201"/>
      <c r="V41" s="202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7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00"/>
      <c r="S42" s="201"/>
      <c r="T42" s="201"/>
      <c r="U42" s="201"/>
      <c r="V42" s="202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00"/>
      <c r="S43" s="201"/>
      <c r="T43" s="201"/>
      <c r="U43" s="201"/>
      <c r="V43" s="202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9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00"/>
      <c r="S44" s="201"/>
      <c r="T44" s="201"/>
      <c r="U44" s="201"/>
      <c r="V44" s="202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9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00"/>
      <c r="S45" s="201"/>
      <c r="T45" s="201"/>
      <c r="U45" s="201"/>
      <c r="V45" s="202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9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00"/>
      <c r="S46" s="201"/>
      <c r="T46" s="201"/>
      <c r="U46" s="201"/>
      <c r="V46" s="202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9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00"/>
      <c r="S47" s="201"/>
      <c r="T47" s="201"/>
      <c r="U47" s="201"/>
      <c r="V47" s="202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9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00"/>
      <c r="S48" s="201"/>
      <c r="T48" s="201"/>
      <c r="U48" s="201"/>
      <c r="V48" s="202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9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00"/>
      <c r="S49" s="201"/>
      <c r="T49" s="201"/>
      <c r="U49" s="201"/>
      <c r="V49" s="202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00"/>
      <c r="S50" s="201"/>
      <c r="T50" s="201"/>
      <c r="U50" s="201"/>
      <c r="V50" s="202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20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00"/>
      <c r="S51" s="201"/>
      <c r="T51" s="201"/>
      <c r="U51" s="201"/>
      <c r="V51" s="202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20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00"/>
      <c r="S52" s="201"/>
      <c r="T52" s="201"/>
      <c r="U52" s="201"/>
      <c r="V52" s="202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20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00"/>
      <c r="S53" s="201"/>
      <c r="T53" s="201"/>
      <c r="U53" s="201"/>
      <c r="V53" s="202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20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00"/>
      <c r="S54" s="201"/>
      <c r="T54" s="201"/>
      <c r="U54" s="201"/>
      <c r="V54" s="202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20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00"/>
      <c r="S55" s="201"/>
      <c r="T55" s="201"/>
      <c r="U55" s="201"/>
      <c r="V55" s="202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20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00"/>
      <c r="S56" s="201"/>
      <c r="T56" s="201"/>
      <c r="U56" s="201"/>
      <c r="V56" s="202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20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00"/>
      <c r="S57" s="201"/>
      <c r="T57" s="201"/>
      <c r="U57" s="201"/>
      <c r="V57" s="202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6"/>
      <c r="S58" s="207"/>
      <c r="T58" s="207"/>
      <c r="U58" s="207"/>
      <c r="V58" s="208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9"/>
      <c r="S59" s="210"/>
      <c r="T59" s="210"/>
      <c r="U59" s="210"/>
      <c r="V59" s="211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56</v>
      </c>
      <c r="F60" s="67">
        <f>SUM(F2:F59)</f>
        <v>3</v>
      </c>
      <c r="G60" s="67">
        <f>SUM(G2:G59)</f>
        <v>0</v>
      </c>
      <c r="H60" s="68">
        <f>E60-F60-G60</f>
        <v>53</v>
      </c>
      <c r="I60" s="69">
        <f>SUM(I2:I59)</f>
        <v>53</v>
      </c>
      <c r="J60" s="70" t="e">
        <f t="shared" ref="J60:Q60" si="21">SUM(J2:J59)</f>
        <v>#VALUE!</v>
      </c>
      <c r="K60" s="71">
        <f>SUM(K2:K59)</f>
        <v>31</v>
      </c>
      <c r="L60" s="72">
        <f>SUM(L2:L59)</f>
        <v>0</v>
      </c>
      <c r="M60" s="73">
        <f t="shared" si="21"/>
        <v>1</v>
      </c>
      <c r="N60" s="94">
        <f t="shared" si="21"/>
        <v>18</v>
      </c>
      <c r="O60" s="105">
        <f>SUM(O2:O59)</f>
        <v>3</v>
      </c>
      <c r="P60" s="99">
        <f t="shared" si="21"/>
        <v>0</v>
      </c>
      <c r="Q60" s="73">
        <f t="shared" si="21"/>
        <v>0</v>
      </c>
      <c r="R60" s="74">
        <f>SUM(L60:Q60)</f>
        <v>22</v>
      </c>
      <c r="S60" s="212" t="s">
        <v>19</v>
      </c>
      <c r="T60" s="213"/>
      <c r="U60" s="213"/>
      <c r="V60" s="214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3"/>
      <c r="T61" s="204"/>
      <c r="U61" s="204"/>
      <c r="V61" s="205"/>
    </row>
    <row r="62" spans="1:35" s="75" customFormat="1">
      <c r="A62"/>
      <c r="B62" s="1"/>
      <c r="I62" s="85">
        <f>I60+G60</f>
        <v>53</v>
      </c>
      <c r="J62" s="63"/>
      <c r="K62" s="86"/>
      <c r="M62" s="75">
        <f>L60+M60</f>
        <v>1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topLeftCell="A24" zoomScale="120" zoomScaleNormal="120" workbookViewId="0">
      <selection activeCell="Z30" sqref="Z30"/>
    </sheetView>
  </sheetViews>
  <sheetFormatPr defaultRowHeight="12"/>
  <cols>
    <col min="1" max="1" width="9" style="87"/>
    <col min="2" max="9" width="3.25" style="109" customWidth="1"/>
    <col min="10" max="10" width="9" style="87"/>
    <col min="11" max="11" width="4.5" style="87" customWidth="1"/>
    <col min="12" max="16384" width="9" style="87"/>
  </cols>
  <sheetData>
    <row r="1" spans="1:23" ht="52.5" customHeight="1">
      <c r="A1" s="225" t="s">
        <v>47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23" s="108" customFormat="1" ht="63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185" t="s">
        <v>27</v>
      </c>
      <c r="B3" s="111">
        <f>'m02.05'!$I$60</f>
        <v>43</v>
      </c>
      <c r="C3" s="111">
        <f>'m02.05'!$L$60</f>
        <v>2</v>
      </c>
      <c r="D3" s="111">
        <f>'m02.05'!$M$60</f>
        <v>0</v>
      </c>
      <c r="E3" s="111">
        <f>'m02.05'!$N$60</f>
        <v>19</v>
      </c>
      <c r="F3" s="111">
        <f>'m02.05'!$O$60</f>
        <v>4</v>
      </c>
      <c r="G3" s="111">
        <f>'m02.05'!$P$60</f>
        <v>0</v>
      </c>
      <c r="H3" s="111">
        <f>'m02.05'!$Q$60</f>
        <v>1</v>
      </c>
      <c r="I3" s="111">
        <f>'m02.05'!$K$60</f>
        <v>17</v>
      </c>
      <c r="J3" s="119" t="str">
        <f t="shared" ref="J3:J9" si="0">A3</f>
        <v>Monday</v>
      </c>
      <c r="K3" s="115">
        <f>I3/$B3</f>
        <v>0.39534883720930231</v>
      </c>
      <c r="L3" s="121">
        <f>C3/$B3</f>
        <v>4.6511627906976744E-2</v>
      </c>
      <c r="M3" s="121">
        <f t="shared" ref="M3:Q9" si="1">D3/$B3</f>
        <v>0</v>
      </c>
      <c r="N3" s="121">
        <f t="shared" si="1"/>
        <v>0.44186046511627908</v>
      </c>
      <c r="O3" s="121">
        <f t="shared" si="1"/>
        <v>9.3023255813953487E-2</v>
      </c>
      <c r="P3" s="121">
        <f t="shared" si="1"/>
        <v>0</v>
      </c>
      <c r="Q3" s="121">
        <f t="shared" si="1"/>
        <v>2.3255813953488372E-2</v>
      </c>
      <c r="R3" s="111">
        <f>'m02.05'!$K$60</f>
        <v>17</v>
      </c>
    </row>
    <row r="4" spans="1:23">
      <c r="A4" s="185" t="s">
        <v>28</v>
      </c>
      <c r="B4" s="111">
        <f>'Tu02.06'!$I$60</f>
        <v>36</v>
      </c>
      <c r="C4" s="111">
        <f>'Tu02.06'!$L$60</f>
        <v>0</v>
      </c>
      <c r="D4" s="111">
        <f>'Tu02.06'!$M$60</f>
        <v>2</v>
      </c>
      <c r="E4" s="111">
        <f>'Tu02.06'!$N$60</f>
        <v>11</v>
      </c>
      <c r="F4" s="111">
        <f>'Tu02.06'!$O$60</f>
        <v>5</v>
      </c>
      <c r="G4" s="111">
        <f>'Tu02.06'!$P$60</f>
        <v>0</v>
      </c>
      <c r="H4" s="111">
        <f>'Tu02.06'!$Q$60</f>
        <v>0</v>
      </c>
      <c r="I4" s="111">
        <f>'Tu02.06'!$K$60</f>
        <v>18</v>
      </c>
      <c r="J4" s="119" t="str">
        <f t="shared" si="0"/>
        <v>Tuesday</v>
      </c>
      <c r="K4" s="115">
        <f t="shared" ref="K4:K9" si="2">I4/B4</f>
        <v>0.5</v>
      </c>
      <c r="L4" s="121">
        <f t="shared" ref="L4:L9" si="3">C4/$B4</f>
        <v>0</v>
      </c>
      <c r="M4" s="121">
        <f t="shared" si="1"/>
        <v>5.5555555555555552E-2</v>
      </c>
      <c r="N4" s="121">
        <f t="shared" si="1"/>
        <v>0.30555555555555558</v>
      </c>
      <c r="O4" s="121">
        <f t="shared" si="1"/>
        <v>0.1388888888888889</v>
      </c>
      <c r="P4" s="121">
        <f t="shared" si="1"/>
        <v>0</v>
      </c>
      <c r="Q4" s="121">
        <f t="shared" si="1"/>
        <v>0</v>
      </c>
      <c r="R4" s="111">
        <f>'Tu02.06'!$K$59</f>
        <v>0</v>
      </c>
    </row>
    <row r="5" spans="1:23">
      <c r="A5" s="185" t="s">
        <v>29</v>
      </c>
      <c r="B5" s="111">
        <f>'W02.07'!$I$60</f>
        <v>38</v>
      </c>
      <c r="C5" s="111">
        <f>'W02.07'!$L$60</f>
        <v>0</v>
      </c>
      <c r="D5" s="111">
        <f>'W02.07'!$M$60</f>
        <v>2</v>
      </c>
      <c r="E5" s="111">
        <f>'W02.07'!$N$60</f>
        <v>20</v>
      </c>
      <c r="F5" s="111">
        <f>'W02.07'!$O$60</f>
        <v>7</v>
      </c>
      <c r="G5" s="111">
        <f>'W02.07'!$P$60</f>
        <v>0</v>
      </c>
      <c r="H5" s="111">
        <f>'W02.07'!$Q$60</f>
        <v>0</v>
      </c>
      <c r="I5" s="111">
        <f>'W02.07'!$K$60</f>
        <v>9</v>
      </c>
      <c r="J5" s="119" t="str">
        <f t="shared" si="0"/>
        <v>Wednesday</v>
      </c>
      <c r="K5" s="115">
        <f t="shared" si="2"/>
        <v>0.23684210526315788</v>
      </c>
      <c r="L5" s="121">
        <f t="shared" si="3"/>
        <v>0</v>
      </c>
      <c r="M5" s="121">
        <f t="shared" si="1"/>
        <v>5.2631578947368418E-2</v>
      </c>
      <c r="N5" s="121">
        <f t="shared" si="1"/>
        <v>0.52631578947368418</v>
      </c>
      <c r="O5" s="121">
        <f t="shared" si="1"/>
        <v>0.18421052631578946</v>
      </c>
      <c r="P5" s="121">
        <f t="shared" si="1"/>
        <v>0</v>
      </c>
      <c r="Q5" s="121">
        <f t="shared" si="1"/>
        <v>0</v>
      </c>
      <c r="R5" s="111">
        <f>'W02.07'!$K$60</f>
        <v>9</v>
      </c>
    </row>
    <row r="6" spans="1:23">
      <c r="A6" s="185" t="s">
        <v>30</v>
      </c>
      <c r="B6" s="111">
        <f>'Th02.08'!$I$60</f>
        <v>25</v>
      </c>
      <c r="C6" s="111">
        <f>'Th02.08'!$L$60</f>
        <v>10</v>
      </c>
      <c r="D6" s="111">
        <f>'Th02.08'!$M$60</f>
        <v>0</v>
      </c>
      <c r="E6" s="111">
        <f>'Th02.08'!$N$60</f>
        <v>3</v>
      </c>
      <c r="F6" s="111">
        <f>'Th02.08'!$O$60</f>
        <v>0</v>
      </c>
      <c r="G6" s="111">
        <f>'Th02.08'!$P$60</f>
        <v>0</v>
      </c>
      <c r="H6" s="111">
        <f>'Th02.08'!$Q$60</f>
        <v>0</v>
      </c>
      <c r="I6" s="111">
        <f>'Th02.08'!$K$60</f>
        <v>12</v>
      </c>
      <c r="J6" s="119" t="str">
        <f t="shared" si="0"/>
        <v>Thursday</v>
      </c>
      <c r="K6" s="115">
        <f t="shared" si="2"/>
        <v>0.48</v>
      </c>
      <c r="L6" s="121">
        <f t="shared" si="3"/>
        <v>0.4</v>
      </c>
      <c r="M6" s="121">
        <f t="shared" si="1"/>
        <v>0</v>
      </c>
      <c r="N6" s="121">
        <f t="shared" si="1"/>
        <v>0.12</v>
      </c>
      <c r="O6" s="121">
        <f t="shared" si="1"/>
        <v>0</v>
      </c>
      <c r="P6" s="121">
        <f t="shared" si="1"/>
        <v>0</v>
      </c>
      <c r="Q6" s="121">
        <f t="shared" si="1"/>
        <v>0</v>
      </c>
      <c r="R6" s="111">
        <f>'Th02.08'!$K$60</f>
        <v>12</v>
      </c>
    </row>
    <row r="7" spans="1:23">
      <c r="A7" s="190" t="s">
        <v>31</v>
      </c>
      <c r="B7" s="111">
        <f>'F02.09'!$I$60</f>
        <v>115</v>
      </c>
      <c r="C7" s="111">
        <f>'F02.09'!$L$60</f>
        <v>23</v>
      </c>
      <c r="D7" s="111">
        <f>'F02.09'!$M$60</f>
        <v>10</v>
      </c>
      <c r="E7" s="111">
        <f>'F02.09'!$N$60</f>
        <v>24</v>
      </c>
      <c r="F7" s="111">
        <f>'F02.09'!$O$60</f>
        <v>8</v>
      </c>
      <c r="G7" s="111">
        <f>'F02.09'!$P$60</f>
        <v>0</v>
      </c>
      <c r="H7" s="111">
        <f>'F02.09'!$Q$60</f>
        <v>0</v>
      </c>
      <c r="I7" s="111">
        <f>'F02.09'!$K$60</f>
        <v>50</v>
      </c>
      <c r="J7" s="119" t="str">
        <f t="shared" si="0"/>
        <v>Friday</v>
      </c>
      <c r="K7" s="115">
        <f t="shared" si="2"/>
        <v>0.43478260869565216</v>
      </c>
      <c r="L7" s="121">
        <f t="shared" si="3"/>
        <v>0.2</v>
      </c>
      <c r="M7" s="121">
        <f t="shared" si="1"/>
        <v>8.6956521739130432E-2</v>
      </c>
      <c r="N7" s="121">
        <f t="shared" si="1"/>
        <v>0.20869565217391303</v>
      </c>
      <c r="O7" s="121">
        <f t="shared" si="1"/>
        <v>6.9565217391304349E-2</v>
      </c>
      <c r="P7" s="121">
        <f t="shared" si="1"/>
        <v>0</v>
      </c>
      <c r="Q7" s="121">
        <f t="shared" si="1"/>
        <v>0</v>
      </c>
      <c r="R7" s="111">
        <f>'F02.09'!$K$60</f>
        <v>50</v>
      </c>
    </row>
    <row r="8" spans="1:23">
      <c r="A8" s="185" t="s">
        <v>32</v>
      </c>
      <c r="B8" s="111">
        <f>'Sa02.10'!$I$60</f>
        <v>176</v>
      </c>
      <c r="C8" s="111">
        <f>'Sa02.10'!$L$60</f>
        <v>27</v>
      </c>
      <c r="D8" s="111">
        <f>'Sa02.10'!$M$60</f>
        <v>7</v>
      </c>
      <c r="E8" s="111">
        <f>'Sa02.10'!$N$60</f>
        <v>36</v>
      </c>
      <c r="F8" s="111">
        <f>'Sa02.10'!$O$60</f>
        <v>23</v>
      </c>
      <c r="G8" s="111">
        <f>'Sa02.10'!$P$60</f>
        <v>0</v>
      </c>
      <c r="H8" s="111">
        <f>'Sa02.10'!$Q$60</f>
        <v>0</v>
      </c>
      <c r="I8" s="111">
        <f>'Sa02.10'!$K$60</f>
        <v>85</v>
      </c>
      <c r="J8" s="119" t="str">
        <f t="shared" si="0"/>
        <v>Saturday</v>
      </c>
      <c r="K8" s="115">
        <f t="shared" si="2"/>
        <v>0.48295454545454547</v>
      </c>
      <c r="L8" s="121">
        <f t="shared" si="3"/>
        <v>0.15340909090909091</v>
      </c>
      <c r="M8" s="121">
        <f t="shared" si="1"/>
        <v>3.9772727272727272E-2</v>
      </c>
      <c r="N8" s="121">
        <f t="shared" si="1"/>
        <v>0.20454545454545456</v>
      </c>
      <c r="O8" s="121">
        <f t="shared" si="1"/>
        <v>0.13068181818181818</v>
      </c>
      <c r="P8" s="121">
        <f t="shared" si="1"/>
        <v>0</v>
      </c>
      <c r="Q8" s="121">
        <f t="shared" si="1"/>
        <v>0</v>
      </c>
      <c r="R8" s="111">
        <f>'Sa02.10'!$K$60</f>
        <v>85</v>
      </c>
    </row>
    <row r="9" spans="1:23">
      <c r="A9" s="185" t="s">
        <v>33</v>
      </c>
      <c r="B9" s="111">
        <f>'Su02.11'!$I$60</f>
        <v>53</v>
      </c>
      <c r="C9" s="111">
        <f>'Su02.11'!$L$60</f>
        <v>0</v>
      </c>
      <c r="D9" s="111">
        <f>'Su02.11'!$M$60</f>
        <v>1</v>
      </c>
      <c r="E9" s="111">
        <f>'Su02.11'!$N$60</f>
        <v>18</v>
      </c>
      <c r="F9" s="111">
        <f>'Su02.11'!$O$60</f>
        <v>3</v>
      </c>
      <c r="G9" s="111">
        <f>'Su02.11'!$P$60</f>
        <v>0</v>
      </c>
      <c r="H9" s="111">
        <f>'Su02.11'!$Q$60</f>
        <v>0</v>
      </c>
      <c r="I9" s="111">
        <f>'Su02.11'!$K$60</f>
        <v>31</v>
      </c>
      <c r="J9" s="119" t="str">
        <f t="shared" si="0"/>
        <v>Sunday</v>
      </c>
      <c r="K9" s="115">
        <f t="shared" si="2"/>
        <v>0.58490566037735847</v>
      </c>
      <c r="L9" s="121">
        <f t="shared" si="3"/>
        <v>0</v>
      </c>
      <c r="M9" s="121">
        <f t="shared" si="1"/>
        <v>1.8867924528301886E-2</v>
      </c>
      <c r="N9" s="121">
        <f t="shared" si="1"/>
        <v>0.33962264150943394</v>
      </c>
      <c r="O9" s="121">
        <f t="shared" si="1"/>
        <v>5.6603773584905662E-2</v>
      </c>
      <c r="P9" s="121">
        <f t="shared" si="1"/>
        <v>0</v>
      </c>
      <c r="Q9" s="121">
        <f t="shared" si="1"/>
        <v>0</v>
      </c>
      <c r="R9" s="111">
        <f>'Su02.11'!$K$60</f>
        <v>31</v>
      </c>
    </row>
    <row r="10" spans="1:23" ht="51.7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486</v>
      </c>
      <c r="C11" s="113">
        <f t="shared" ref="C11:I11" si="5">SUM(C3:C9)</f>
        <v>62</v>
      </c>
      <c r="D11" s="113">
        <f t="shared" si="5"/>
        <v>22</v>
      </c>
      <c r="E11" s="113">
        <f t="shared" si="5"/>
        <v>131</v>
      </c>
      <c r="F11" s="113">
        <f t="shared" si="5"/>
        <v>50</v>
      </c>
      <c r="G11" s="113">
        <f t="shared" si="5"/>
        <v>0</v>
      </c>
      <c r="H11" s="113">
        <f t="shared" si="5"/>
        <v>1</v>
      </c>
      <c r="I11" s="113">
        <f t="shared" si="5"/>
        <v>222</v>
      </c>
    </row>
    <row r="13" spans="1:23" ht="7.5" customHeight="1"/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m02.05</vt:lpstr>
      <vt:lpstr>Tu02.06</vt:lpstr>
      <vt:lpstr>W02.07</vt:lpstr>
      <vt:lpstr>Th02.08</vt:lpstr>
      <vt:lpstr>F02.09</vt:lpstr>
      <vt:lpstr>Sa02.10</vt:lpstr>
      <vt:lpstr>Su02.11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2024-04-03T18:36:06Z</cp:lastPrinted>
  <dcterms:created xsi:type="dcterms:W3CDTF">2024-02-21T16:27:09Z</dcterms:created>
  <dcterms:modified xsi:type="dcterms:W3CDTF">2024-04-03T18:48:09Z</dcterms:modified>
</cp:coreProperties>
</file>