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WDY-SA6\OneDrive - Jowdy Photography Inc (1)\JOWDY\00 Tours\00 Schedules Tours Daily\03 MAR\"/>
    </mc:Choice>
  </mc:AlternateContent>
  <xr:revisionPtr revIDLastSave="0" documentId="13_ncr:1_{3A92C8C5-4442-46EB-9FC6-264295865F06}" xr6:coauthVersionLast="47" xr6:coauthVersionMax="47" xr10:uidLastSave="{00000000-0000-0000-0000-000000000000}"/>
  <bookViews>
    <workbookView xWindow="28680" yWindow="-120" windowWidth="29040" windowHeight="16440" activeTab="3" xr2:uid="{00000000-000D-0000-FFFF-FFFF00000000}"/>
  </bookViews>
  <sheets>
    <sheet name="Sheet2" sheetId="16" r:id="rId1"/>
    <sheet name="03.26 (v2)" sheetId="12" r:id="rId2"/>
    <sheet name="03.26 (v3)" sheetId="14" r:id="rId3"/>
    <sheet name="03.26" sheetId="1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9" i="15" l="1"/>
  <c r="AF29" i="15"/>
  <c r="AD29" i="15"/>
  <c r="AB29" i="15"/>
  <c r="Z29" i="15"/>
  <c r="X29" i="15"/>
  <c r="W29" i="15"/>
  <c r="AI26" i="15"/>
  <c r="AE26" i="15"/>
  <c r="AA26" i="15"/>
  <c r="AI24" i="15"/>
  <c r="AE24" i="15"/>
  <c r="AA24" i="15"/>
  <c r="AI21" i="15"/>
  <c r="AE21" i="15"/>
  <c r="AA21" i="15"/>
  <c r="AI20" i="15"/>
  <c r="AE20" i="15"/>
  <c r="AA20" i="15"/>
  <c r="AI19" i="15"/>
  <c r="AE19" i="15"/>
  <c r="AA19" i="15"/>
  <c r="AI18" i="15"/>
  <c r="AE18" i="15"/>
  <c r="AA18" i="15"/>
  <c r="AI17" i="15"/>
  <c r="AE17" i="15"/>
  <c r="AA17" i="15"/>
  <c r="AI15" i="15"/>
  <c r="AE15" i="15"/>
  <c r="AA15" i="15"/>
  <c r="AI14" i="15"/>
  <c r="AE14" i="15"/>
  <c r="AA14" i="15"/>
  <c r="AI13" i="15"/>
  <c r="AE13" i="15"/>
  <c r="AA13" i="15"/>
  <c r="AI11" i="15"/>
  <c r="AE11" i="15"/>
  <c r="AA11" i="15"/>
  <c r="AI9" i="15"/>
  <c r="AE9" i="15"/>
  <c r="AA9" i="15"/>
  <c r="AI6" i="15"/>
  <c r="AE6" i="15"/>
  <c r="AA6" i="15"/>
  <c r="AA29" i="15" l="1"/>
  <c r="AE29" i="15"/>
  <c r="AI29" i="15"/>
  <c r="J10" i="15" l="1"/>
  <c r="J12" i="15"/>
  <c r="I26" i="15"/>
  <c r="I24" i="15"/>
  <c r="I21" i="15"/>
  <c r="I20" i="15"/>
  <c r="I19" i="15"/>
  <c r="I18" i="15"/>
  <c r="I17" i="15"/>
  <c r="I15" i="15"/>
  <c r="I14" i="15"/>
  <c r="I13" i="15"/>
  <c r="I11" i="15"/>
  <c r="I9" i="15"/>
  <c r="I6" i="15"/>
  <c r="Q36" i="14"/>
  <c r="Q34" i="14"/>
  <c r="Q31" i="14"/>
  <c r="Q30" i="14"/>
  <c r="Q29" i="14"/>
  <c r="Q28" i="14"/>
  <c r="Q27" i="14"/>
  <c r="Q23" i="14"/>
  <c r="Q22" i="14"/>
  <c r="Q21" i="14"/>
  <c r="Q19" i="14"/>
  <c r="Q17" i="14"/>
  <c r="Q10" i="14"/>
  <c r="J27" i="15"/>
  <c r="E11" i="15"/>
  <c r="H11" i="15" s="1"/>
  <c r="E15" i="15"/>
  <c r="H15" i="15" s="1"/>
  <c r="E19" i="15"/>
  <c r="H19" i="15" s="1"/>
  <c r="E21" i="15"/>
  <c r="H21" i="15" s="1"/>
  <c r="S48" i="14"/>
  <c r="Q48" i="14"/>
  <c r="E51" i="14"/>
  <c r="AB23" i="14"/>
  <c r="AB24" i="14"/>
  <c r="AB27" i="14"/>
  <c r="AB28" i="14"/>
  <c r="AB29" i="14"/>
  <c r="AB30" i="14"/>
  <c r="AB31" i="14"/>
  <c r="AB32" i="14"/>
  <c r="AB33" i="14"/>
  <c r="AB34" i="14"/>
  <c r="AB35" i="14"/>
  <c r="AB36" i="14"/>
  <c r="AB37" i="14"/>
  <c r="AB38" i="14"/>
  <c r="AB39" i="14"/>
  <c r="AB40" i="14"/>
  <c r="AB41" i="14"/>
  <c r="AB42" i="14"/>
  <c r="AB43" i="14"/>
  <c r="AB44" i="14"/>
  <c r="AB5" i="14"/>
  <c r="AB6" i="14"/>
  <c r="AB9" i="14"/>
  <c r="AB10" i="14"/>
  <c r="AB11" i="14"/>
  <c r="AB14" i="14"/>
  <c r="AB17" i="14"/>
  <c r="AB18" i="14"/>
  <c r="AB19" i="14"/>
  <c r="AB20" i="14"/>
  <c r="AB21" i="14"/>
  <c r="AB22" i="14"/>
  <c r="J20" i="15" l="1"/>
  <c r="J14" i="15"/>
  <c r="E24" i="15"/>
  <c r="H24" i="15" s="1"/>
  <c r="J21" i="15"/>
  <c r="E20" i="15"/>
  <c r="H20" i="15" s="1"/>
  <c r="E14" i="15"/>
  <c r="H14" i="15" s="1"/>
  <c r="E6" i="15"/>
  <c r="H6" i="15" s="1"/>
  <c r="E26" i="15"/>
  <c r="H26" i="15" s="1"/>
  <c r="J4" i="15"/>
  <c r="J11" i="15"/>
  <c r="E17" i="15"/>
  <c r="H17" i="15" s="1"/>
  <c r="J13" i="15"/>
  <c r="J8" i="15"/>
  <c r="E13" i="15"/>
  <c r="H13" i="15" s="1"/>
  <c r="J9" i="15"/>
  <c r="J16" i="15"/>
  <c r="J5" i="15"/>
  <c r="J24" i="15"/>
  <c r="J23" i="15"/>
  <c r="E18" i="15"/>
  <c r="H18" i="15" s="1"/>
  <c r="J15" i="15"/>
  <c r="E9" i="15"/>
  <c r="H9" i="15" s="1"/>
  <c r="J26" i="15"/>
  <c r="J7" i="15"/>
  <c r="J25" i="15"/>
  <c r="J19" i="15"/>
  <c r="J17" i="15"/>
  <c r="J6" i="15"/>
  <c r="J22" i="15"/>
  <c r="J18" i="15"/>
  <c r="AB26" i="14"/>
  <c r="N26" i="14"/>
  <c r="AB25" i="14"/>
  <c r="N25" i="14"/>
  <c r="AB13" i="14"/>
  <c r="N13" i="14"/>
  <c r="AB12" i="14"/>
  <c r="N12" i="14"/>
  <c r="N35" i="14"/>
  <c r="N33" i="14"/>
  <c r="N32" i="14"/>
  <c r="N24" i="14"/>
  <c r="N20" i="14"/>
  <c r="N18" i="14"/>
  <c r="T36" i="14"/>
  <c r="T34" i="14"/>
  <c r="T31" i="14"/>
  <c r="T30" i="14"/>
  <c r="T29" i="14"/>
  <c r="T28" i="14"/>
  <c r="T27" i="14"/>
  <c r="T23" i="14"/>
  <c r="T22" i="14"/>
  <c r="T21" i="14"/>
  <c r="T19" i="14"/>
  <c r="T17" i="14"/>
  <c r="AB16" i="14"/>
  <c r="N16" i="14"/>
  <c r="AB15" i="14"/>
  <c r="N15" i="14"/>
  <c r="AB8" i="14"/>
  <c r="N6" i="14"/>
  <c r="H36" i="14"/>
  <c r="D34" i="14"/>
  <c r="D31" i="14"/>
  <c r="D29" i="14"/>
  <c r="D28" i="14"/>
  <c r="D27" i="14"/>
  <c r="D23" i="14"/>
  <c r="D22" i="14"/>
  <c r="D21" i="14"/>
  <c r="D19" i="14"/>
  <c r="D17" i="14"/>
  <c r="D10" i="14"/>
  <c r="D37" i="12"/>
  <c r="D34" i="12"/>
  <c r="D32" i="12"/>
  <c r="D31" i="12"/>
  <c r="D30" i="12"/>
  <c r="D28" i="12"/>
  <c r="D27" i="12"/>
  <c r="D26" i="12"/>
  <c r="D22" i="12"/>
  <c r="T27" i="12"/>
  <c r="T33" i="12"/>
  <c r="T30" i="12"/>
  <c r="T39" i="12"/>
  <c r="D24" i="12"/>
  <c r="D13" i="12"/>
  <c r="T31" i="12"/>
  <c r="Z65" i="12" l="1"/>
  <c r="Y65" i="12"/>
  <c r="AB7" i="14" l="1"/>
  <c r="AB4" i="14"/>
  <c r="Z48" i="14"/>
  <c r="Y48" i="14"/>
  <c r="Z45" i="14"/>
  <c r="Y45" i="14"/>
  <c r="J3" i="15" l="1"/>
  <c r="N11" i="14"/>
  <c r="H10" i="14"/>
  <c r="N8" i="14"/>
  <c r="N7" i="14"/>
  <c r="N5" i="14"/>
  <c r="T37" i="12"/>
  <c r="T34" i="12"/>
  <c r="T32" i="12"/>
  <c r="T28" i="12"/>
  <c r="T26" i="12"/>
  <c r="T24" i="12"/>
  <c r="T22" i="12"/>
  <c r="T13" i="12"/>
  <c r="A1" i="14"/>
  <c r="N48" i="14" l="1"/>
  <c r="T10" i="14"/>
  <c r="Q29" i="15"/>
  <c r="P29" i="15"/>
  <c r="G29" i="15"/>
  <c r="F29" i="15"/>
  <c r="O29" i="15"/>
  <c r="N29" i="15"/>
  <c r="M29" i="15"/>
  <c r="L29" i="15"/>
  <c r="K29" i="15"/>
  <c r="M31" i="15" l="1"/>
  <c r="R29" i="15"/>
  <c r="J29" i="15"/>
  <c r="E29" i="15"/>
  <c r="H29" i="15" s="1"/>
  <c r="I29" i="15"/>
  <c r="I31" i="15" s="1"/>
  <c r="AA48" i="14" l="1"/>
  <c r="X48" i="14"/>
  <c r="W48" i="14"/>
  <c r="V48" i="14"/>
  <c r="U48" i="14"/>
  <c r="R48" i="14"/>
  <c r="S46" i="14"/>
  <c r="R46" i="14"/>
  <c r="Q46" i="14"/>
  <c r="AA45" i="14"/>
  <c r="X45" i="14"/>
  <c r="W45" i="14"/>
  <c r="V45" i="14"/>
  <c r="U45" i="14"/>
  <c r="N45" i="14"/>
  <c r="K45" i="14"/>
  <c r="H45" i="14"/>
  <c r="N43" i="14"/>
  <c r="H43" i="14"/>
  <c r="H34" i="14"/>
  <c r="H31" i="14"/>
  <c r="H30" i="14"/>
  <c r="H29" i="14"/>
  <c r="H28" i="14"/>
  <c r="H27" i="14"/>
  <c r="H23" i="14"/>
  <c r="H22" i="14"/>
  <c r="H21" i="14"/>
  <c r="H19" i="14"/>
  <c r="H17" i="14"/>
  <c r="R66" i="12"/>
  <c r="K65" i="12"/>
  <c r="S66" i="12"/>
  <c r="Q66" i="12"/>
  <c r="AA65" i="12"/>
  <c r="X65" i="12"/>
  <c r="W65" i="12"/>
  <c r="V65" i="12"/>
  <c r="U65" i="12"/>
  <c r="N65" i="12"/>
  <c r="H65" i="12"/>
  <c r="T55" i="12"/>
  <c r="T54" i="12"/>
  <c r="T53" i="12"/>
  <c r="T52" i="12"/>
  <c r="T51" i="12"/>
  <c r="T50" i="12"/>
  <c r="T49" i="12"/>
  <c r="T48" i="12"/>
  <c r="T47" i="12"/>
  <c r="T46" i="12"/>
  <c r="T45" i="12"/>
  <c r="T44" i="12"/>
  <c r="T43" i="12"/>
  <c r="T42" i="12"/>
  <c r="T41" i="12"/>
  <c r="U51" i="14" l="1"/>
  <c r="K48" i="14"/>
  <c r="H48" i="14"/>
  <c r="P51" i="14"/>
  <c r="H51" i="14" l="1"/>
</calcChain>
</file>

<file path=xl/sharedStrings.xml><?xml version="1.0" encoding="utf-8"?>
<sst xmlns="http://schemas.openxmlformats.org/spreadsheetml/2006/main" count="2406" uniqueCount="205">
  <si>
    <t>Time</t>
  </si>
  <si>
    <t>Tour</t>
  </si>
  <si>
    <t>#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</si>
  <si>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</si>
  <si>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</si>
  <si>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</si>
  <si>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</si>
  <si>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</si>
  <si>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</si>
  <si>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</si>
  <si>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</si>
  <si>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</si>
  <si>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</si>
  <si>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</si>
  <si>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</si>
  <si>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</si>
  <si>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</si>
  <si>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</si>
  <si>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</si>
  <si>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</si>
  <si>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</si>
  <si>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</si>
  <si>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</si>
  <si>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</si>
  <si>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</si>
  <si>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</si>
  <si>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</si>
  <si>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</si>
  <si>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</si>
  <si>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</si>
  <si>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</si>
  <si>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</si>
  <si>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</si>
  <si>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</si>
  <si>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</si>
  <si>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</si>
  <si>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</si>
  <si>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</si>
  <si>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</si>
  <si>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</si>
  <si>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</si>
  <si>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</si>
  <si>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</si>
  <si>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</si>
  <si>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</si>
  <si>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</si>
  <si>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</si>
  <si>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</si>
  <si>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</si>
  <si>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</si>
  <si>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</si>
  <si>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</si>
  <si>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</si>
  <si>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</si>
  <si>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</si>
  <si>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</si>
  <si>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</si>
  <si>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</si>
  <si>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</si>
  <si>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</si>
  <si>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</si>
  <si>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</si>
  <si>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</si>
  <si>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</si>
  <si>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 xml:space="preserve">DIGITAL </t>
  </si>
  <si>
    <t>Total Waste Sheets</t>
  </si>
  <si>
    <t>NO PHOTOS</t>
  </si>
  <si>
    <t>SOLD</t>
  </si>
  <si>
    <t>Group Photo per Person</t>
  </si>
  <si>
    <t>TBD</t>
  </si>
  <si>
    <t>Digital</t>
  </si>
  <si>
    <r>
      <t xml:space="preserve"># SHOT 
</t>
    </r>
    <r>
      <rPr>
        <b/>
        <sz val="9"/>
        <color theme="1" tint="0.499984740745262"/>
        <rFont val="Calibri"/>
        <family val="2"/>
        <scheme val="minor"/>
      </rPr>
      <t>(= # RASTERS)</t>
    </r>
  </si>
  <si>
    <t>Single</t>
  </si>
  <si>
    <t>Additional</t>
  </si>
  <si>
    <t>+</t>
  </si>
  <si>
    <t>AISD Art Tour</t>
  </si>
  <si>
    <t>ART</t>
  </si>
  <si>
    <t xml:space="preserve">No Photos </t>
  </si>
  <si>
    <t>Kaufman ISD</t>
  </si>
  <si>
    <t>Hamilton Park
Pacesetter Magnet</t>
  </si>
  <si>
    <t>Truro College</t>
  </si>
  <si>
    <t>West Ottowa Warriors</t>
  </si>
  <si>
    <t>Ottowa South United</t>
  </si>
  <si>
    <t>AC Brea</t>
  </si>
  <si>
    <t>Ballerup-Skovlunde Fodbold</t>
  </si>
  <si>
    <t>IDEA Robindale</t>
  </si>
  <si>
    <t>ASA Juventus Elite</t>
  </si>
  <si>
    <t>PCF 2009 Boys</t>
  </si>
  <si>
    <t>Group Photo per person</t>
  </si>
  <si>
    <t>Bart</t>
  </si>
  <si>
    <t>Glenn/ Phil</t>
  </si>
  <si>
    <t>Tim/ Cliff/ TBD</t>
  </si>
  <si>
    <t>Todd</t>
  </si>
  <si>
    <t>Kathy</t>
  </si>
  <si>
    <t>Bohn</t>
  </si>
  <si>
    <t>Sammye</t>
  </si>
  <si>
    <t>Ted</t>
  </si>
  <si>
    <t>VIP</t>
  </si>
  <si>
    <t>Public</t>
  </si>
  <si>
    <t>Terry</t>
  </si>
  <si>
    <t>Owners Experience</t>
  </si>
  <si>
    <t>Tuesday, March 26th</t>
  </si>
  <si>
    <t>Phil</t>
  </si>
  <si>
    <t>Roger</t>
  </si>
  <si>
    <t>Jserbea Algeria U13
Boys Soccer</t>
  </si>
  <si>
    <t>EDU</t>
  </si>
  <si>
    <t>GROUP #1</t>
  </si>
  <si>
    <t>GROUP #2</t>
  </si>
  <si>
    <t>GROUP #3</t>
  </si>
  <si>
    <t>GROUP #4</t>
  </si>
  <si>
    <t>GROUP #5</t>
  </si>
  <si>
    <t>GROUP #6</t>
  </si>
  <si>
    <t>↑</t>
  </si>
  <si>
    <r>
      <t xml:space="preserve">Group Photo per </t>
    </r>
    <r>
      <rPr>
        <b/>
        <sz val="8"/>
        <color rgb="FFFF0000"/>
        <rFont val="Calibri"/>
        <family val="2"/>
        <scheme val="minor"/>
      </rPr>
      <t>GROUP</t>
    </r>
  </si>
  <si>
    <t>Suzanne</t>
  </si>
  <si>
    <t>EDU tracker</t>
  </si>
  <si>
    <t>ADDED TO THE SCHEDULE</t>
  </si>
  <si>
    <t>?</t>
  </si>
  <si>
    <t>Notes</t>
  </si>
  <si>
    <t>Serbea Algeria U13 (Dallas Cup) - DW</t>
  </si>
  <si>
    <t>Group Photo w/ copy for each person</t>
  </si>
  <si>
    <t>No Photos (Lunches)</t>
  </si>
  <si>
    <t>Samda / Suzanne</t>
  </si>
  <si>
    <t>Kaufman ISD - BJ</t>
  </si>
  <si>
    <t>Glenn / Phil</t>
  </si>
  <si>
    <t>Hamilton Park Pacesetter Magnet - DW</t>
  </si>
  <si>
    <t>Tim / Cliff / Sam</t>
  </si>
  <si>
    <t>PCF 2009 Boys- YM</t>
  </si>
  <si>
    <t>Truro College - BJ</t>
  </si>
  <si>
    <t>Owner's Experience</t>
  </si>
  <si>
    <t>West Ottowa Warriors - YM</t>
  </si>
  <si>
    <t>Ottowa South United - YM</t>
  </si>
  <si>
    <t>3:00</t>
  </si>
  <si>
    <t>AC Brea - YM</t>
  </si>
  <si>
    <t>32</t>
  </si>
  <si>
    <t>Ballerup-Skovlunde Fodbold - DW</t>
  </si>
  <si>
    <t>47</t>
  </si>
  <si>
    <t>4:00</t>
  </si>
  <si>
    <t>35</t>
  </si>
  <si>
    <t>IDEA Robindale - MF</t>
  </si>
  <si>
    <t>42</t>
  </si>
  <si>
    <t>1 Photo per person</t>
  </si>
  <si>
    <t>7:30</t>
  </si>
  <si>
    <t>ASA Juventus Elite 2009 - YM</t>
  </si>
  <si>
    <t>No Pictures</t>
  </si>
  <si>
    <t>1</t>
  </si>
  <si>
    <t>Jackie</t>
  </si>
  <si>
    <t>9</t>
  </si>
  <si>
    <t>Cheryl</t>
  </si>
  <si>
    <t>2</t>
  </si>
  <si>
    <t>Pete N</t>
  </si>
  <si>
    <t>10</t>
  </si>
  <si>
    <t>Garrett</t>
  </si>
  <si>
    <t>3</t>
  </si>
  <si>
    <t>JJ - Tiene (11:15-2:15)</t>
  </si>
  <si>
    <t>11</t>
  </si>
  <si>
    <t>Debbie L</t>
  </si>
  <si>
    <t>5</t>
  </si>
  <si>
    <t>Hof - Peggy</t>
  </si>
  <si>
    <t>12</t>
  </si>
  <si>
    <t>Suzzane B</t>
  </si>
  <si>
    <t>Captain</t>
  </si>
  <si>
    <t>Sarge</t>
  </si>
  <si>
    <t>Chuck</t>
  </si>
  <si>
    <t>Breaks</t>
  </si>
  <si>
    <t>↓</t>
  </si>
  <si>
    <t>4330 test photo</t>
  </si>
  <si>
    <t>4337 no print</t>
  </si>
  <si>
    <t>4352 was late</t>
  </si>
  <si>
    <t>ADDED TO THE SCHEDULE; Stolen 4369</t>
  </si>
  <si>
    <t>Reprint 4385</t>
  </si>
  <si>
    <t>4451 IS RETAKE FROM 1pm;4447 stolen</t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</si>
  <si>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25; Rastered 4097</t>
    </r>
  </si>
  <si>
    <r>
      <t>SEE BELOW</t>
    </r>
    <r>
      <rPr>
        <sz val="7"/>
        <color theme="1"/>
        <rFont val="Calibri"/>
        <family val="2"/>
      </rPr>
      <t xml:space="preserve">
Group VIP photo → [NE GAP]; 
Print → one 5x7 / </t>
    </r>
    <r>
      <rPr>
        <b/>
        <sz val="7"/>
        <color rgb="FFFF0000"/>
        <rFont val="Calibri"/>
        <family val="2"/>
      </rPr>
      <t>GROUP</t>
    </r>
    <r>
      <rPr>
        <sz val="7"/>
        <color theme="1"/>
        <rFont val="Calibri"/>
        <family val="2"/>
      </rPr>
      <t xml:space="preserve"> </t>
    </r>
    <r>
      <rPr>
        <b/>
        <sz val="7"/>
        <color theme="1"/>
        <rFont val="Calibri"/>
        <family val="2"/>
      </rPr>
      <t xml:space="preserve">
Printed [94] 50, 44; Rastered 4103, 4107</t>
    </r>
  </si>
  <si>
    <r>
      <t>SEE BELOW</t>
    </r>
    <r>
      <rPr>
        <sz val="7"/>
        <color theme="1"/>
        <rFont val="Calibri"/>
        <family val="2"/>
      </rPr>
      <t xml:space="preserve">
Group VIP photo → [NE GAP]; 
Print → one 5x7 / person </t>
    </r>
    <r>
      <rPr>
        <b/>
        <sz val="7"/>
        <color theme="1"/>
        <rFont val="Calibri"/>
        <family val="2"/>
      </rPr>
      <t xml:space="preserve">
Printed [37] 22, 15; Rastered 4110, 4115</t>
    </r>
  </si>
  <si>
    <r>
      <t xml:space="preserve">2ND GROUP BUS DELAYED [SEE BELOW]
</t>
    </r>
    <r>
      <rPr>
        <sz val="7"/>
        <color theme="1"/>
        <rFont val="Calibri"/>
        <family val="2"/>
      </rPr>
      <t xml:space="preserve">Group VIP photo → [NE GAP]; 
Print → one 5x7 / </t>
    </r>
    <r>
      <rPr>
        <b/>
        <sz val="7"/>
        <color rgb="FFFF0000"/>
        <rFont val="Calibri"/>
        <family val="2"/>
      </rPr>
      <t>GROUP</t>
    </r>
    <r>
      <rPr>
        <sz val="7"/>
        <color theme="1"/>
        <rFont val="Calibri"/>
        <family val="2"/>
      </rPr>
      <t xml:space="preserve"> </t>
    </r>
    <r>
      <rPr>
        <b/>
        <sz val="7"/>
        <color theme="1"/>
        <rFont val="Calibri"/>
        <family val="2"/>
      </rPr>
      <t xml:space="preserve">
Printed [100] 50, 50; Rastered 4120, 4134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</si>
  <si>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25; Rastered 4125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</si>
  <si>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30; Rastered 4129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</si>
  <si>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[47] 16, 31; Rastered 4142, 4140</t>
    </r>
  </si>
  <si>
    <r>
      <t xml:space="preserve">MADE ADJUSTMENTS 4398 TEST PHOTO </t>
    </r>
    <r>
      <rPr>
        <b/>
        <sz val="7"/>
        <color theme="1"/>
        <rFont val="Calibri"/>
        <family val="2"/>
      </rPr>
      <t xml:space="preserve">
MISCOMMUNICATION W TOUR GUIDE OVER 16 PEOPLE SHOWED UP LATE</t>
    </r>
    <r>
      <rPr>
        <b/>
        <sz val="7"/>
        <color rgb="FFFF0000"/>
        <rFont val="Calibri"/>
        <family val="2"/>
      </rPr>
      <t>??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</si>
  <si>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14; Rastered 4156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</si>
  <si>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48; Rastered 4146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</si>
  <si>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47 ; Rastered 4158</t>
    </r>
  </si>
  <si>
    <t>Printed 50; Rastered 4103</t>
  </si>
  <si>
    <t>Printed 44; Rastered 4107</t>
  </si>
  <si>
    <t>Printed 22; Rastered 4110</t>
  </si>
  <si>
    <t>Printed 15; Rastered 4115</t>
  </si>
  <si>
    <t>Printed 50; Rastered 4120</t>
  </si>
  <si>
    <t>Printed 50; Rastered 4134 BUS DELAYED</t>
  </si>
  <si>
    <t>←</t>
  </si>
  <si>
    <t>Thompson &amp; Carter</t>
  </si>
  <si>
    <t>Team</t>
  </si>
  <si>
    <t>Patents</t>
  </si>
  <si>
    <t>Parents</t>
  </si>
  <si>
    <t>Total</t>
  </si>
  <si>
    <r>
      <t xml:space="preserve">SEE BELOW; </t>
    </r>
    <r>
      <rPr>
        <sz val="7"/>
        <color theme="1"/>
        <rFont val="Calibri"/>
        <family val="2"/>
      </rPr>
      <t xml:space="preserve">Group VIP photo → [NE GAP];  Print → one 5x7 / </t>
    </r>
    <r>
      <rPr>
        <b/>
        <sz val="7"/>
        <color rgb="FFFF0000"/>
        <rFont val="Calibri"/>
        <family val="2"/>
      </rPr>
      <t>GROUP</t>
    </r>
    <r>
      <rPr>
        <sz val="7"/>
        <color theme="1"/>
        <rFont val="Calibri"/>
        <family val="2"/>
      </rPr>
      <t xml:space="preserve"> </t>
    </r>
    <r>
      <rPr>
        <b/>
        <sz val="7"/>
        <color theme="1"/>
        <rFont val="Calibri"/>
        <family val="2"/>
      </rPr>
      <t xml:space="preserve">
Printed [94] 50, 44; Rastered 4103, 4107</t>
    </r>
  </si>
  <si>
    <r>
      <rPr>
        <sz val="7"/>
        <color theme="1"/>
        <rFont val="Calibri"/>
        <family val="2"/>
      </rPr>
      <t xml:space="preserve">Group VIP photo → [NE GAP]; Print → one 5x7 / person </t>
    </r>
    <r>
      <rPr>
        <b/>
        <sz val="7"/>
        <color theme="1"/>
        <rFont val="Calibri"/>
        <family val="2"/>
      </rPr>
      <t xml:space="preserve">
Printed 25; Rastered 4097</t>
    </r>
  </si>
  <si>
    <r>
      <t xml:space="preserve">SEE BELOW; </t>
    </r>
    <r>
      <rPr>
        <sz val="7"/>
        <color theme="1"/>
        <rFont val="Calibri"/>
        <family val="2"/>
      </rPr>
      <t xml:space="preserve">Group VIP photo → [NE GAP];  Print → one 5x7 / person </t>
    </r>
    <r>
      <rPr>
        <b/>
        <sz val="7"/>
        <color theme="1"/>
        <rFont val="Calibri"/>
        <family val="2"/>
      </rPr>
      <t xml:space="preserve">
Printed [37] 22, 15; Rastered 4110, 4115</t>
    </r>
  </si>
  <si>
    <r>
      <t xml:space="preserve">2ND GROUP BUS DELAYED [SEE BELOW]; </t>
    </r>
    <r>
      <rPr>
        <sz val="7"/>
        <color theme="1"/>
        <rFont val="Calibri"/>
        <family val="2"/>
      </rPr>
      <t xml:space="preserve">Group VIP photo → [NE GAP];   Print → one 5x7 / </t>
    </r>
    <r>
      <rPr>
        <b/>
        <sz val="7"/>
        <color rgb="FFFF0000"/>
        <rFont val="Calibri"/>
        <family val="2"/>
      </rPr>
      <t>GROUP</t>
    </r>
    <r>
      <rPr>
        <sz val="7"/>
        <color theme="1"/>
        <rFont val="Calibri"/>
        <family val="2"/>
      </rPr>
      <t xml:space="preserve"> </t>
    </r>
    <r>
      <rPr>
        <b/>
        <sz val="7"/>
        <color theme="1"/>
        <rFont val="Calibri"/>
        <family val="2"/>
      </rPr>
      <t xml:space="preserve">
Printed [100] 50, 50; Rastered 4120, 4134</t>
    </r>
  </si>
  <si>
    <r>
      <rPr>
        <sz val="7"/>
        <color theme="1"/>
        <rFont val="Calibri"/>
        <family val="2"/>
      </rPr>
      <t xml:space="preserve">Group VIP photo → [NE GAP];  Print → one 5x7 / person 
</t>
    </r>
    <r>
      <rPr>
        <b/>
        <sz val="7"/>
        <color theme="1"/>
        <rFont val="Calibri"/>
        <family val="2"/>
      </rPr>
      <t>Printed 25; Rastered 4125</t>
    </r>
  </si>
  <si>
    <r>
      <rPr>
        <sz val="7"/>
        <color theme="1"/>
        <rFont val="Calibri"/>
        <family val="2"/>
      </rPr>
      <t xml:space="preserve">Group VIP photo → [NE GAP];  Print → one 5x7 / person 
</t>
    </r>
    <r>
      <rPr>
        <b/>
        <sz val="7"/>
        <color theme="1"/>
        <rFont val="Calibri"/>
        <family val="2"/>
      </rPr>
      <t>Printed [47] 16, 31; Rastered 4142, 4140</t>
    </r>
  </si>
  <si>
    <r>
      <rPr>
        <sz val="7"/>
        <color theme="1"/>
        <rFont val="Calibri"/>
        <family val="2"/>
      </rPr>
      <t xml:space="preserve">Group VIP photo → [NE GAP];  Print → one 5x7 / person 
</t>
    </r>
    <r>
      <rPr>
        <b/>
        <sz val="7"/>
        <color theme="1"/>
        <rFont val="Calibri"/>
        <family val="2"/>
      </rPr>
      <t>Printed 14; Rastered 4156</t>
    </r>
  </si>
  <si>
    <r>
      <rPr>
        <sz val="7"/>
        <color theme="1"/>
        <rFont val="Calibri"/>
        <family val="2"/>
      </rPr>
      <t xml:space="preserve">Group VIP photo → [NE GAP];  Print → one 5x7 / person </t>
    </r>
    <r>
      <rPr>
        <b/>
        <sz val="7"/>
        <color theme="1"/>
        <rFont val="Calibri"/>
        <family val="2"/>
      </rPr>
      <t xml:space="preserve">
Printed 48; Rastered 4146</t>
    </r>
  </si>
  <si>
    <r>
      <rPr>
        <sz val="7"/>
        <color theme="1"/>
        <rFont val="Calibri"/>
        <family val="2"/>
      </rPr>
      <t xml:space="preserve">Group VIP photo → [NE GAP];  Print → one 5x7 / person 
</t>
    </r>
    <r>
      <rPr>
        <b/>
        <sz val="7"/>
        <color theme="1"/>
        <rFont val="Calibri"/>
        <family val="2"/>
      </rPr>
      <t>Printed 47 ; Rastered 4158</t>
    </r>
  </si>
  <si>
    <r>
      <rPr>
        <sz val="7"/>
        <color theme="1"/>
        <rFont val="Calibri"/>
        <family val="2"/>
      </rPr>
      <t xml:space="preserve">Group VIP photo → [NE GAP];  Print → one 5x7 / person 
</t>
    </r>
    <r>
      <rPr>
        <b/>
        <sz val="7"/>
        <color theme="1"/>
        <rFont val="Calibri"/>
        <family val="2"/>
      </rPr>
      <t>Printed 30; Rastered 4129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</si>
</sst>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6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theme="9" tint="-0.249977111117893"/>
      <name val="Calibri"/>
      <family val="2"/>
      <scheme val="minor"/>
    </font>
    <font>
      <b/>
      <sz val="8"/>
      <color rgb="FF00B05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7"/>
      <color rgb="FFFF0000"/>
      <name val="Calibri"/>
      <family val="2"/>
      <scheme val="minor"/>
    </font>
    <font>
      <sz val="7"/>
      <color theme="1"/>
      <name val="Calibri"/>
      <family val="2"/>
    </font>
    <font>
      <b/>
      <sz val="7"/>
      <color theme="1"/>
      <name val="Calibri"/>
      <family val="2"/>
    </font>
    <font>
      <b/>
      <sz val="7"/>
      <color rgb="FFFF0000"/>
      <name val="Calibri"/>
      <family val="2"/>
    </font>
    <font>
      <b/>
      <sz val="7"/>
      <color rgb="FF999999"/>
      <name val="Calibri"/>
      <family val="2"/>
    </font>
    <font>
      <b/>
      <sz val="11"/>
      <color theme="2" tint="-0.499984740745262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BB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2">
    <xf numFmtId="0" fontId="0" fillId="0" borderId="0" xfId="0"/>
    <xf numFmtId="0" fontId="10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7" fillId="5" borderId="2" xfId="0" applyFont="1" applyFill="1" applyBorder="1" applyAlignment="1">
      <alignment horizontal="center" textRotation="90"/>
    </xf>
    <xf numFmtId="0" fontId="7" fillId="5" borderId="3" xfId="0" applyFont="1" applyFill="1" applyBorder="1" applyAlignment="1">
      <alignment horizontal="center" textRotation="90"/>
    </xf>
    <xf numFmtId="0" fontId="7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7" fillId="5" borderId="43" xfId="0" applyFont="1" applyFill="1" applyBorder="1" applyAlignment="1">
      <alignment horizontal="center" textRotation="90"/>
    </xf>
    <xf numFmtId="0" fontId="14" fillId="5" borderId="44" xfId="0" applyFont="1" applyFill="1" applyBorder="1" applyAlignment="1">
      <alignment horizontal="center" wrapText="1"/>
    </xf>
    <xf numFmtId="0" fontId="7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18" fillId="5" borderId="31" xfId="0" applyFont="1" applyFill="1" applyBorder="1" applyAlignment="1">
      <alignment horizontal="center" textRotation="90"/>
    </xf>
    <xf numFmtId="0" fontId="9" fillId="5" borderId="44" xfId="0" applyFont="1" applyFill="1" applyBorder="1" applyAlignment="1">
      <alignment horizontal="center"/>
    </xf>
    <xf numFmtId="20" fontId="10" fillId="6" borderId="44" xfId="0" applyNumberFormat="1" applyFont="1" applyFill="1" applyBorder="1" applyAlignment="1">
      <alignment horizontal="center" vertical="center"/>
    </xf>
    <xf numFmtId="0" fontId="7" fillId="5" borderId="47" xfId="0" applyFont="1" applyFill="1" applyBorder="1" applyAlignment="1">
      <alignment horizontal="center" textRotation="90"/>
    </xf>
    <xf numFmtId="0" fontId="7" fillId="5" borderId="22" xfId="0" applyFont="1" applyFill="1" applyBorder="1" applyAlignment="1">
      <alignment horizontal="center" textRotation="90"/>
    </xf>
    <xf numFmtId="20" fontId="4" fillId="6" borderId="43" xfId="0" applyNumberFormat="1" applyFont="1" applyFill="1" applyBorder="1" applyAlignment="1">
      <alignment horizontal="center" vertical="center"/>
    </xf>
    <xf numFmtId="0" fontId="12" fillId="6" borderId="37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6" fillId="0" borderId="0" xfId="0" applyFont="1" applyAlignment="1">
      <alignment wrapText="1"/>
    </xf>
    <xf numFmtId="0" fontId="14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4" fillId="6" borderId="2" xfId="0" applyNumberFormat="1" applyFont="1" applyFill="1" applyBorder="1" applyAlignment="1">
      <alignment horizontal="center" vertical="center"/>
    </xf>
    <xf numFmtId="20" fontId="4" fillId="6" borderId="3" xfId="0" applyNumberFormat="1" applyFont="1" applyFill="1" applyBorder="1" applyAlignment="1">
      <alignment horizontal="center" vertical="center"/>
    </xf>
    <xf numFmtId="20" fontId="4" fillId="6" borderId="5" xfId="0" applyNumberFormat="1" applyFont="1" applyFill="1" applyBorder="1" applyAlignment="1">
      <alignment horizontal="center" vertical="center"/>
    </xf>
    <xf numFmtId="0" fontId="9" fillId="7" borderId="23" xfId="0" applyFont="1" applyFill="1" applyBorder="1" applyAlignment="1">
      <alignment horizontal="center" wrapText="1"/>
    </xf>
    <xf numFmtId="20" fontId="10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4" fillId="10" borderId="33" xfId="0" applyFont="1" applyFill="1" applyBorder="1" applyAlignment="1">
      <alignment horizontal="center"/>
    </xf>
    <xf numFmtId="0" fontId="24" fillId="10" borderId="21" xfId="0" applyFont="1" applyFill="1" applyBorder="1" applyAlignment="1">
      <alignment horizontal="center"/>
    </xf>
    <xf numFmtId="0" fontId="24" fillId="12" borderId="33" xfId="0" applyFont="1" applyFill="1" applyBorder="1" applyAlignment="1">
      <alignment horizontal="center"/>
    </xf>
    <xf numFmtId="0" fontId="24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1" fillId="8" borderId="52" xfId="0" applyFont="1" applyFill="1" applyBorder="1" applyAlignment="1">
      <alignment horizontal="center" wrapText="1"/>
    </xf>
    <xf numFmtId="0" fontId="21" fillId="11" borderId="52" xfId="0" applyFont="1" applyFill="1" applyBorder="1" applyAlignment="1">
      <alignment horizontal="center" vertical="center"/>
    </xf>
    <xf numFmtId="0" fontId="8" fillId="0" borderId="56" xfId="0" applyFont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23" fillId="4" borderId="20" xfId="0" applyFont="1" applyFill="1" applyBorder="1" applyAlignment="1">
      <alignment horizontal="center" wrapText="1"/>
    </xf>
    <xf numFmtId="0" fontId="5" fillId="4" borderId="20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center"/>
    </xf>
    <xf numFmtId="0" fontId="25" fillId="4" borderId="34" xfId="0" applyFont="1" applyFill="1" applyBorder="1" applyAlignment="1">
      <alignment horizontal="center"/>
    </xf>
    <xf numFmtId="0" fontId="11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3" fillId="0" borderId="3" xfId="0" applyNumberFormat="1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2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4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0" fontId="3" fillId="6" borderId="3" xfId="0" applyNumberFormat="1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3" fillId="14" borderId="3" xfId="0" applyNumberFormat="1" applyFont="1" applyFill="1" applyBorder="1" applyAlignment="1">
      <alignment horizontal="center" vertical="center"/>
    </xf>
    <xf numFmtId="0" fontId="16" fillId="14" borderId="3" xfId="0" applyFont="1" applyFill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/>
    </xf>
    <xf numFmtId="0" fontId="6" fillId="14" borderId="42" xfId="0" applyFont="1" applyFill="1" applyBorder="1" applyAlignment="1">
      <alignment horizontal="center" vertical="center" wrapText="1"/>
    </xf>
    <xf numFmtId="0" fontId="16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2" fillId="14" borderId="37" xfId="0" applyFont="1" applyFill="1" applyBorder="1" applyAlignment="1">
      <alignment horizontal="center" vertical="center"/>
    </xf>
    <xf numFmtId="0" fontId="12" fillId="14" borderId="9" xfId="0" applyFont="1" applyFill="1" applyBorder="1" applyAlignment="1">
      <alignment horizontal="center" vertical="center"/>
    </xf>
    <xf numFmtId="20" fontId="10" fillId="14" borderId="44" xfId="0" applyNumberFormat="1" applyFont="1" applyFill="1" applyBorder="1" applyAlignment="1">
      <alignment horizontal="center" vertical="center"/>
    </xf>
    <xf numFmtId="20" fontId="4" fillId="14" borderId="2" xfId="0" applyNumberFormat="1" applyFont="1" applyFill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20" fontId="4" fillId="14" borderId="5" xfId="0" applyNumberFormat="1" applyFont="1" applyFill="1" applyBorder="1" applyAlignment="1">
      <alignment horizontal="center" vertical="center"/>
    </xf>
    <xf numFmtId="20" fontId="4" fillId="14" borderId="43" xfId="0" applyNumberFormat="1" applyFont="1" applyFill="1" applyBorder="1" applyAlignment="1">
      <alignment horizontal="center" vertical="center"/>
    </xf>
    <xf numFmtId="20" fontId="3" fillId="15" borderId="3" xfId="0" applyNumberFormat="1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 wrapText="1"/>
    </xf>
    <xf numFmtId="0" fontId="26" fillId="15" borderId="3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0" fontId="6" fillId="15" borderId="42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2" fillId="15" borderId="37" xfId="0" applyFont="1" applyFill="1" applyBorder="1" applyAlignment="1">
      <alignment horizontal="center" vertical="center"/>
    </xf>
    <xf numFmtId="0" fontId="12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0" fillId="15" borderId="44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20" fontId="4" fillId="15" borderId="5" xfId="0" applyNumberFormat="1" applyFont="1" applyFill="1" applyBorder="1" applyAlignment="1">
      <alignment horizontal="center" vertical="center"/>
    </xf>
    <xf numFmtId="20" fontId="4" fillId="15" borderId="43" xfId="0" applyNumberFormat="1" applyFont="1" applyFill="1" applyBorder="1" applyAlignment="1">
      <alignment horizontal="center" vertical="center"/>
    </xf>
    <xf numFmtId="20" fontId="4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28" fillId="17" borderId="52" xfId="0" applyFont="1" applyFill="1" applyBorder="1" applyAlignment="1">
      <alignment horizontal="center" vertical="center"/>
    </xf>
    <xf numFmtId="0" fontId="24" fillId="16" borderId="33" xfId="0" applyFont="1" applyFill="1" applyBorder="1" applyAlignment="1">
      <alignment horizontal="center"/>
    </xf>
    <xf numFmtId="0" fontId="24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wrapText="1"/>
    </xf>
    <xf numFmtId="0" fontId="2" fillId="5" borderId="18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5" fillId="4" borderId="41" xfId="0" applyFont="1" applyFill="1" applyBorder="1" applyAlignment="1">
      <alignment horizontal="center" wrapText="1"/>
    </xf>
    <xf numFmtId="0" fontId="14" fillId="5" borderId="5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14" borderId="5" xfId="0" applyFont="1" applyFill="1" applyBorder="1" applyAlignment="1">
      <alignment horizontal="center" vertical="center" wrapText="1"/>
    </xf>
    <xf numFmtId="0" fontId="14" fillId="15" borderId="5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31" fillId="4" borderId="20" xfId="0" applyFont="1" applyFill="1" applyBorder="1" applyAlignment="1">
      <alignment horizontal="center"/>
    </xf>
    <xf numFmtId="0" fontId="27" fillId="5" borderId="42" xfId="0" applyFont="1" applyFill="1" applyBorder="1" applyAlignment="1">
      <alignment horizontal="center"/>
    </xf>
    <xf numFmtId="0" fontId="27" fillId="0" borderId="3" xfId="0" applyFont="1" applyBorder="1" applyAlignment="1">
      <alignment horizontal="center" vertical="center"/>
    </xf>
    <xf numFmtId="0" fontId="27" fillId="14" borderId="3" xfId="0" applyFont="1" applyFill="1" applyBorder="1" applyAlignment="1">
      <alignment horizontal="center" vertical="center"/>
    </xf>
    <xf numFmtId="0" fontId="27" fillId="15" borderId="3" xfId="0" applyFont="1" applyFill="1" applyBorder="1" applyAlignment="1">
      <alignment horizontal="center" vertical="center"/>
    </xf>
    <xf numFmtId="0" fontId="27" fillId="6" borderId="3" xfId="0" applyFont="1" applyFill="1" applyBorder="1" applyAlignment="1">
      <alignment horizontal="center" vertical="center"/>
    </xf>
    <xf numFmtId="0" fontId="27" fillId="0" borderId="0" xfId="0" applyFont="1"/>
    <xf numFmtId="0" fontId="32" fillId="3" borderId="57" xfId="0" applyFont="1" applyFill="1" applyBorder="1" applyAlignment="1">
      <alignment horizontal="center" vertical="center" wrapText="1"/>
    </xf>
    <xf numFmtId="0" fontId="33" fillId="6" borderId="58" xfId="0" applyFont="1" applyFill="1" applyBorder="1" applyAlignment="1">
      <alignment horizontal="center" vertical="center" wrapText="1"/>
    </xf>
    <xf numFmtId="0" fontId="32" fillId="19" borderId="57" xfId="0" applyFont="1" applyFill="1" applyBorder="1" applyAlignment="1">
      <alignment horizontal="center" vertical="center" wrapText="1"/>
    </xf>
    <xf numFmtId="1" fontId="32" fillId="19" borderId="57" xfId="0" applyNumberFormat="1" applyFont="1" applyFill="1" applyBorder="1" applyAlignment="1">
      <alignment horizontal="center" vertical="center" wrapText="1"/>
    </xf>
    <xf numFmtId="16" fontId="3" fillId="0" borderId="0" xfId="0" applyNumberFormat="1" applyFont="1"/>
    <xf numFmtId="0" fontId="35" fillId="7" borderId="39" xfId="0" applyFont="1" applyFill="1" applyBorder="1" applyAlignment="1">
      <alignment horizontal="center"/>
    </xf>
    <xf numFmtId="0" fontId="35" fillId="7" borderId="62" xfId="0" applyFont="1" applyFill="1" applyBorder="1" applyAlignment="1">
      <alignment horizontal="center"/>
    </xf>
    <xf numFmtId="0" fontId="3" fillId="20" borderId="39" xfId="0" applyFont="1" applyFill="1" applyBorder="1" applyAlignment="1">
      <alignment horizontal="center" vertical="center" textRotation="90"/>
    </xf>
    <xf numFmtId="0" fontId="3" fillId="4" borderId="40" xfId="0" applyFont="1" applyFill="1" applyBorder="1" applyAlignment="1">
      <alignment horizontal="center" vertical="center" textRotation="90"/>
    </xf>
    <xf numFmtId="0" fontId="3" fillId="20" borderId="62" xfId="0" applyFont="1" applyFill="1" applyBorder="1" applyAlignment="1">
      <alignment horizontal="center" vertical="center" textRotation="90"/>
    </xf>
    <xf numFmtId="0" fontId="36" fillId="21" borderId="35" xfId="0" applyFont="1" applyFill="1" applyBorder="1" applyAlignment="1">
      <alignment horizontal="center" vertical="center" textRotation="90"/>
    </xf>
    <xf numFmtId="0" fontId="3" fillId="9" borderId="41" xfId="0" applyFont="1" applyFill="1" applyBorder="1" applyAlignment="1">
      <alignment horizontal="center" vertical="center" textRotation="90"/>
    </xf>
    <xf numFmtId="0" fontId="3" fillId="22" borderId="39" xfId="0" applyFont="1" applyFill="1" applyBorder="1" applyAlignment="1">
      <alignment horizontal="center" vertical="center" textRotation="90"/>
    </xf>
    <xf numFmtId="0" fontId="3" fillId="22" borderId="40" xfId="0" applyFont="1" applyFill="1" applyBorder="1" applyAlignment="1">
      <alignment horizontal="center" vertical="center" textRotation="90"/>
    </xf>
    <xf numFmtId="0" fontId="3" fillId="22" borderId="62" xfId="0" applyFont="1" applyFill="1" applyBorder="1" applyAlignment="1">
      <alignment horizontal="center" vertical="center" textRotation="90"/>
    </xf>
    <xf numFmtId="0" fontId="3" fillId="22" borderId="35" xfId="0" applyFont="1" applyFill="1" applyBorder="1" applyAlignment="1">
      <alignment horizontal="center" vertical="center" textRotation="90"/>
    </xf>
    <xf numFmtId="0" fontId="3" fillId="22" borderId="63" xfId="0" applyFont="1" applyFill="1" applyBorder="1" applyAlignment="1">
      <alignment horizontal="center" vertical="center" textRotation="90"/>
    </xf>
    <xf numFmtId="0" fontId="3" fillId="22" borderId="41" xfId="0" applyFont="1" applyFill="1" applyBorder="1" applyAlignment="1">
      <alignment horizontal="center" vertical="center" textRotation="90"/>
    </xf>
    <xf numFmtId="0" fontId="3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6" fillId="5" borderId="7" xfId="0" applyFont="1" applyFill="1" applyBorder="1" applyAlignment="1">
      <alignment vertical="center"/>
    </xf>
    <xf numFmtId="1" fontId="37" fillId="5" borderId="4" xfId="0" applyNumberFormat="1" applyFont="1" applyFill="1" applyBorder="1" applyAlignment="1">
      <alignment horizontal="center" vertical="center"/>
    </xf>
    <xf numFmtId="1" fontId="37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8" fillId="5" borderId="31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9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4" fillId="2" borderId="2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42" xfId="0" applyNumberFormat="1" applyFont="1" applyFill="1" applyBorder="1" applyAlignment="1">
      <alignment horizontal="center" vertical="center"/>
    </xf>
    <xf numFmtId="1" fontId="4" fillId="20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" fontId="4" fillId="20" borderId="42" xfId="0" applyNumberFormat="1" applyFont="1" applyFill="1" applyBorder="1" applyAlignment="1">
      <alignment horizontal="center" vertical="center"/>
    </xf>
    <xf numFmtId="0" fontId="15" fillId="21" borderId="43" xfId="0" applyFont="1" applyFill="1" applyBorder="1" applyAlignment="1">
      <alignment horizontal="center" vertical="center"/>
    </xf>
    <xf numFmtId="1" fontId="4" fillId="9" borderId="5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20" borderId="4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/>
    <xf numFmtId="1" fontId="4" fillId="6" borderId="3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6" fillId="5" borderId="15" xfId="0" applyFont="1" applyFill="1" applyBorder="1" applyAlignment="1">
      <alignment vertical="center"/>
    </xf>
    <xf numFmtId="1" fontId="37" fillId="5" borderId="8" xfId="0" applyNumberFormat="1" applyFont="1" applyFill="1" applyBorder="1" applyAlignment="1">
      <alignment horizontal="center" vertical="center"/>
    </xf>
    <xf numFmtId="1" fontId="37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8" fillId="5" borderId="27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9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9" fillId="20" borderId="53" xfId="0" applyNumberFormat="1" applyFont="1" applyFill="1" applyBorder="1" applyAlignment="1">
      <alignment horizontal="center" vertical="center"/>
    </xf>
    <xf numFmtId="0" fontId="19" fillId="4" borderId="54" xfId="0" applyFont="1" applyFill="1" applyBorder="1" applyAlignment="1">
      <alignment horizontal="center" vertical="center"/>
    </xf>
    <xf numFmtId="1" fontId="19" fillId="20" borderId="66" xfId="0" applyNumberFormat="1" applyFont="1" applyFill="1" applyBorder="1" applyAlignment="1">
      <alignment horizontal="center" vertical="center"/>
    </xf>
    <xf numFmtId="0" fontId="36" fillId="21" borderId="52" xfId="0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0" fontId="19" fillId="22" borderId="53" xfId="0" applyFont="1" applyFill="1" applyBorder="1" applyAlignment="1">
      <alignment horizontal="center" vertical="center"/>
    </xf>
    <xf numFmtId="0" fontId="19" fillId="22" borderId="54" xfId="0" applyFont="1" applyFill="1" applyBorder="1" applyAlignment="1">
      <alignment horizontal="center" vertical="center"/>
    </xf>
    <xf numFmtId="0" fontId="19" fillId="22" borderId="66" xfId="0" applyFont="1" applyFill="1" applyBorder="1" applyAlignment="1">
      <alignment horizontal="center" vertical="center"/>
    </xf>
    <xf numFmtId="0" fontId="19" fillId="22" borderId="52" xfId="0" applyFont="1" applyFill="1" applyBorder="1" applyAlignment="1">
      <alignment horizontal="center" vertical="center"/>
    </xf>
    <xf numFmtId="0" fontId="19" fillId="22" borderId="37" xfId="0" applyFont="1" applyFill="1" applyBorder="1" applyAlignment="1">
      <alignment horizontal="center" vertical="center"/>
    </xf>
    <xf numFmtId="0" fontId="19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4" borderId="6" xfId="0" applyFont="1" applyFill="1" applyBorder="1" applyAlignment="1">
      <alignment horizontal="center" vertical="center" textRotation="90"/>
    </xf>
    <xf numFmtId="0" fontId="3" fillId="20" borderId="14" xfId="0" applyFont="1" applyFill="1" applyBorder="1" applyAlignment="1">
      <alignment horizontal="center" vertical="center" textRotation="90"/>
    </xf>
    <xf numFmtId="0" fontId="36" fillId="21" borderId="27" xfId="0" applyFont="1" applyFill="1" applyBorder="1" applyAlignment="1">
      <alignment horizontal="center" vertical="center" textRotation="90"/>
    </xf>
    <xf numFmtId="0" fontId="3" fillId="9" borderId="15" xfId="0" applyFont="1" applyFill="1" applyBorder="1" applyAlignment="1">
      <alignment horizontal="center" vertical="center" textRotation="90"/>
    </xf>
    <xf numFmtId="0" fontId="3" fillId="22" borderId="8" xfId="0" applyFont="1" applyFill="1" applyBorder="1" applyAlignment="1">
      <alignment horizontal="center" vertical="center" textRotation="90"/>
    </xf>
    <xf numFmtId="0" fontId="3" fillId="22" borderId="6" xfId="0" applyFont="1" applyFill="1" applyBorder="1" applyAlignment="1">
      <alignment horizontal="center" vertical="center" textRotation="90"/>
    </xf>
    <xf numFmtId="0" fontId="3" fillId="22" borderId="14" xfId="0" applyFont="1" applyFill="1" applyBorder="1" applyAlignment="1">
      <alignment horizontal="center" vertical="center" textRotation="90"/>
    </xf>
    <xf numFmtId="0" fontId="3" fillId="22" borderId="27" xfId="0" applyFont="1" applyFill="1" applyBorder="1" applyAlignment="1">
      <alignment horizontal="center" vertical="center" textRotation="90"/>
    </xf>
    <xf numFmtId="0" fontId="3" fillId="22" borderId="38" xfId="0" applyFont="1" applyFill="1" applyBorder="1" applyAlignment="1">
      <alignment horizontal="center" vertical="center" textRotation="90"/>
    </xf>
    <xf numFmtId="0" fontId="3" fillId="15" borderId="15" xfId="0" applyFont="1" applyFill="1" applyBorder="1" applyAlignment="1">
      <alignment horizontal="center" vertical="center" textRotation="90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6" fillId="0" borderId="0" xfId="0" applyFont="1"/>
    <xf numFmtId="1" fontId="0" fillId="0" borderId="0" xfId="0" applyNumberFormat="1" applyAlignment="1">
      <alignment vertical="center"/>
    </xf>
    <xf numFmtId="0" fontId="0" fillId="5" borderId="3" xfId="0" applyFill="1" applyBorder="1" applyAlignment="1">
      <alignment horizontal="center" vertical="center"/>
    </xf>
    <xf numFmtId="1" fontId="4" fillId="15" borderId="5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1" fontId="4" fillId="14" borderId="5" xfId="0" applyNumberFormat="1" applyFont="1" applyFill="1" applyBorder="1" applyAlignment="1">
      <alignment horizontal="center" vertical="center"/>
    </xf>
    <xf numFmtId="0" fontId="3" fillId="23" borderId="39" xfId="0" applyFont="1" applyFill="1" applyBorder="1" applyAlignment="1">
      <alignment horizontal="center" vertical="center" textRotation="90"/>
    </xf>
    <xf numFmtId="0" fontId="19" fillId="23" borderId="53" xfId="0" applyFont="1" applyFill="1" applyBorder="1" applyAlignment="1">
      <alignment horizontal="center" vertical="center"/>
    </xf>
    <xf numFmtId="0" fontId="3" fillId="23" borderId="8" xfId="0" applyFont="1" applyFill="1" applyBorder="1" applyAlignment="1">
      <alignment horizontal="center" vertical="center" textRotation="90"/>
    </xf>
    <xf numFmtId="1" fontId="4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4" fillId="14" borderId="2" xfId="0" applyNumberFormat="1" applyFont="1" applyFill="1" applyBorder="1" applyAlignment="1">
      <alignment horizontal="center" vertical="center"/>
    </xf>
    <xf numFmtId="1" fontId="4" fillId="14" borderId="3" xfId="0" applyNumberFormat="1" applyFont="1" applyFill="1" applyBorder="1" applyAlignment="1">
      <alignment horizontal="center" vertical="center"/>
    </xf>
    <xf numFmtId="1" fontId="4" fillId="14" borderId="43" xfId="0" applyNumberFormat="1" applyFont="1" applyFill="1" applyBorder="1" applyAlignment="1">
      <alignment horizontal="center" vertical="center"/>
    </xf>
    <xf numFmtId="1" fontId="4" fillId="15" borderId="2" xfId="0" applyNumberFormat="1" applyFont="1" applyFill="1" applyBorder="1" applyAlignment="1">
      <alignment horizontal="center" vertical="center"/>
    </xf>
    <xf numFmtId="1" fontId="4" fillId="15" borderId="3" xfId="0" applyNumberFormat="1" applyFont="1" applyFill="1" applyBorder="1" applyAlignment="1">
      <alignment horizontal="center" vertical="center"/>
    </xf>
    <xf numFmtId="1" fontId="4" fillId="15" borderId="43" xfId="0" applyNumberFormat="1" applyFont="1" applyFill="1" applyBorder="1" applyAlignment="1">
      <alignment horizontal="center" vertical="center"/>
    </xf>
    <xf numFmtId="1" fontId="4" fillId="6" borderId="2" xfId="0" applyNumberFormat="1" applyFont="1" applyFill="1" applyBorder="1" applyAlignment="1">
      <alignment horizontal="center" vertical="center"/>
    </xf>
    <xf numFmtId="1" fontId="4" fillId="6" borderId="5" xfId="0" applyNumberFormat="1" applyFont="1" applyFill="1" applyBorder="1" applyAlignment="1">
      <alignment horizontal="center" vertical="center"/>
    </xf>
    <xf numFmtId="1" fontId="4" fillId="6" borderId="43" xfId="0" applyNumberFormat="1" applyFont="1" applyFill="1" applyBorder="1" applyAlignment="1">
      <alignment horizontal="center" vertical="center"/>
    </xf>
    <xf numFmtId="164" fontId="12" fillId="6" borderId="18" xfId="0" applyNumberFormat="1" applyFont="1" applyFill="1" applyBorder="1" applyAlignment="1">
      <alignment horizontal="center" vertical="center"/>
    </xf>
    <xf numFmtId="164" fontId="12" fillId="6" borderId="5" xfId="0" applyNumberFormat="1" applyFont="1" applyFill="1" applyBorder="1" applyAlignment="1">
      <alignment horizontal="center" vertical="center"/>
    </xf>
    <xf numFmtId="0" fontId="23" fillId="4" borderId="20" xfId="0" applyFont="1" applyFill="1" applyBorder="1" applyAlignment="1">
      <alignment horizontal="center"/>
    </xf>
    <xf numFmtId="0" fontId="43" fillId="14" borderId="42" xfId="0" applyFont="1" applyFill="1" applyBorder="1" applyAlignment="1">
      <alignment horizontal="center" vertical="center" wrapText="1"/>
    </xf>
    <xf numFmtId="0" fontId="43" fillId="15" borderId="42" xfId="0" applyFont="1" applyFill="1" applyBorder="1" applyAlignment="1">
      <alignment horizontal="center" vertical="center" wrapText="1"/>
    </xf>
    <xf numFmtId="0" fontId="3" fillId="20" borderId="8" xfId="0" applyFont="1" applyFill="1" applyBorder="1" applyAlignment="1">
      <alignment horizontal="center" vertical="center" textRotation="90" wrapText="1"/>
    </xf>
    <xf numFmtId="0" fontId="3" fillId="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44" fillId="24" borderId="3" xfId="0" applyFont="1" applyFill="1" applyBorder="1" applyAlignment="1">
      <alignment horizontal="center" vertical="center" textRotation="90"/>
    </xf>
    <xf numFmtId="0" fontId="45" fillId="24" borderId="3" xfId="0" applyFont="1" applyFill="1" applyBorder="1" applyAlignment="1">
      <alignment horizontal="center" vertical="center" textRotation="90"/>
    </xf>
    <xf numFmtId="0" fontId="3" fillId="25" borderId="42" xfId="0" applyFont="1" applyFill="1" applyBorder="1" applyAlignment="1">
      <alignment horizontal="center" vertical="center" textRotation="90"/>
    </xf>
    <xf numFmtId="0" fontId="3" fillId="25" borderId="44" xfId="0" applyFont="1" applyFill="1" applyBorder="1" applyAlignment="1">
      <alignment horizontal="center" vertical="center" textRotation="90"/>
    </xf>
    <xf numFmtId="0" fontId="3" fillId="25" borderId="18" xfId="0" applyFont="1" applyFill="1" applyBorder="1" applyAlignment="1">
      <alignment horizontal="center" vertical="center" textRotation="90"/>
    </xf>
    <xf numFmtId="0" fontId="3" fillId="26" borderId="42" xfId="0" applyFont="1" applyFill="1" applyBorder="1" applyAlignment="1">
      <alignment horizontal="center" vertical="center" textRotation="90"/>
    </xf>
    <xf numFmtId="0" fontId="3" fillId="26" borderId="44" xfId="0" applyFont="1" applyFill="1" applyBorder="1" applyAlignment="1">
      <alignment horizontal="center" vertical="center" textRotation="90"/>
    </xf>
    <xf numFmtId="0" fontId="3" fillId="26" borderId="18" xfId="0" applyFont="1" applyFill="1" applyBorder="1" applyAlignment="1">
      <alignment horizontal="center" vertical="center" textRotation="90"/>
    </xf>
    <xf numFmtId="0" fontId="1" fillId="15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48" fillId="0" borderId="3" xfId="0" applyFont="1" applyBorder="1" applyAlignment="1">
      <alignment horizontal="center" vertical="center"/>
    </xf>
    <xf numFmtId="20" fontId="6" fillId="6" borderId="3" xfId="0" applyNumberFormat="1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20" fontId="3" fillId="27" borderId="3" xfId="0" applyNumberFormat="1" applyFont="1" applyFill="1" applyBorder="1" applyAlignment="1">
      <alignment horizontal="center" vertical="center"/>
    </xf>
    <xf numFmtId="0" fontId="26" fillId="27" borderId="3" xfId="0" applyFont="1" applyFill="1" applyBorder="1" applyAlignment="1">
      <alignment horizontal="center" vertical="center"/>
    </xf>
    <xf numFmtId="0" fontId="27" fillId="27" borderId="3" xfId="0" applyFont="1" applyFill="1" applyBorder="1" applyAlignment="1">
      <alignment horizontal="center" vertical="center"/>
    </xf>
    <xf numFmtId="0" fontId="6" fillId="27" borderId="42" xfId="0" applyFont="1" applyFill="1" applyBorder="1" applyAlignment="1">
      <alignment horizontal="center" vertical="center" wrapText="1"/>
    </xf>
    <xf numFmtId="0" fontId="14" fillId="27" borderId="5" xfId="0" applyFont="1" applyFill="1" applyBorder="1" applyAlignment="1">
      <alignment horizontal="center" vertical="center" wrapText="1"/>
    </xf>
    <xf numFmtId="0" fontId="12" fillId="27" borderId="37" xfId="0" applyFont="1" applyFill="1" applyBorder="1" applyAlignment="1">
      <alignment horizontal="center" vertical="center"/>
    </xf>
    <xf numFmtId="0" fontId="12" fillId="27" borderId="9" xfId="0" applyFont="1" applyFill="1" applyBorder="1" applyAlignment="1">
      <alignment horizontal="center" vertical="center"/>
    </xf>
    <xf numFmtId="20" fontId="10" fillId="27" borderId="44" xfId="0" applyNumberFormat="1" applyFont="1" applyFill="1" applyBorder="1" applyAlignment="1">
      <alignment horizontal="center" vertical="center"/>
    </xf>
    <xf numFmtId="20" fontId="4" fillId="27" borderId="2" xfId="0" applyNumberFormat="1" applyFont="1" applyFill="1" applyBorder="1" applyAlignment="1">
      <alignment horizontal="center" vertical="center"/>
    </xf>
    <xf numFmtId="20" fontId="4" fillId="27" borderId="3" xfId="0" applyNumberFormat="1" applyFont="1" applyFill="1" applyBorder="1" applyAlignment="1">
      <alignment horizontal="center" vertical="center"/>
    </xf>
    <xf numFmtId="20" fontId="4" fillId="27" borderId="5" xfId="0" applyNumberFormat="1" applyFont="1" applyFill="1" applyBorder="1" applyAlignment="1">
      <alignment horizontal="center" vertical="center"/>
    </xf>
    <xf numFmtId="20" fontId="4" fillId="27" borderId="43" xfId="0" applyNumberFormat="1" applyFont="1" applyFill="1" applyBorder="1" applyAlignment="1">
      <alignment horizontal="center" vertical="center"/>
    </xf>
    <xf numFmtId="0" fontId="43" fillId="27" borderId="3" xfId="0" applyFont="1" applyFill="1" applyBorder="1" applyAlignment="1">
      <alignment horizontal="center" vertical="center"/>
    </xf>
    <xf numFmtId="0" fontId="50" fillId="0" borderId="42" xfId="0" applyFont="1" applyBorder="1" applyAlignment="1">
      <alignment horizontal="center" vertical="center" wrapText="1"/>
    </xf>
    <xf numFmtId="0" fontId="49" fillId="22" borderId="3" xfId="0" applyFont="1" applyFill="1" applyBorder="1" applyAlignment="1">
      <alignment horizontal="center" vertical="center"/>
    </xf>
    <xf numFmtId="1" fontId="0" fillId="27" borderId="2" xfId="0" applyNumberFormat="1" applyFill="1" applyBorder="1" applyAlignment="1">
      <alignment horizontal="center" vertical="center"/>
    </xf>
    <xf numFmtId="1" fontId="0" fillId="27" borderId="3" xfId="0" applyNumberFormat="1" applyFill="1" applyBorder="1" applyAlignment="1">
      <alignment horizontal="center" vertical="center"/>
    </xf>
    <xf numFmtId="1" fontId="0" fillId="27" borderId="5" xfId="0" applyNumberFormat="1" applyFill="1" applyBorder="1" applyAlignment="1">
      <alignment horizontal="center" vertical="center"/>
    </xf>
    <xf numFmtId="1" fontId="0" fillId="27" borderId="43" xfId="0" applyNumberFormat="1" applyFill="1" applyBorder="1" applyAlignment="1">
      <alignment horizontal="center" vertical="center"/>
    </xf>
    <xf numFmtId="1" fontId="0" fillId="6" borderId="2" xfId="0" applyNumberFormat="1" applyFill="1" applyBorder="1" applyAlignment="1">
      <alignment horizontal="center" vertical="center"/>
    </xf>
    <xf numFmtId="1" fontId="0" fillId="6" borderId="3" xfId="0" applyNumberFormat="1" applyFill="1" applyBorder="1" applyAlignment="1">
      <alignment horizontal="center" vertical="center"/>
    </xf>
    <xf numFmtId="1" fontId="0" fillId="6" borderId="5" xfId="0" applyNumberFormat="1" applyFill="1" applyBorder="1" applyAlignment="1">
      <alignment horizontal="center" vertical="center"/>
    </xf>
    <xf numFmtId="1" fontId="0" fillId="6" borderId="43" xfId="0" applyNumberFormat="1" applyFill="1" applyBorder="1" applyAlignment="1">
      <alignment horizontal="center" vertical="center"/>
    </xf>
    <xf numFmtId="0" fontId="4" fillId="2" borderId="17" xfId="0" applyFont="1" applyFill="1" applyBorder="1"/>
    <xf numFmtId="0" fontId="0" fillId="0" borderId="0" xfId="0" applyAlignment="1">
      <alignment horizontal="left"/>
    </xf>
    <xf numFmtId="0" fontId="4" fillId="2" borderId="67" xfId="0" applyFont="1" applyFill="1" applyBorder="1" applyAlignment="1">
      <alignment horizontal="center"/>
    </xf>
    <xf numFmtId="0" fontId="4" fillId="2" borderId="68" xfId="0" applyFont="1" applyFill="1" applyBorder="1" applyAlignment="1">
      <alignment horizontal="center"/>
    </xf>
    <xf numFmtId="0" fontId="4" fillId="2" borderId="69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20" fontId="53" fillId="3" borderId="1" xfId="0" applyNumberFormat="1" applyFont="1" applyFill="1" applyBorder="1" applyAlignment="1">
      <alignment horizontal="center"/>
    </xf>
    <xf numFmtId="0" fontId="53" fillId="8" borderId="70" xfId="0" applyFont="1" applyFill="1" applyBorder="1" applyAlignment="1">
      <alignment horizontal="center"/>
    </xf>
    <xf numFmtId="0" fontId="53" fillId="3" borderId="70" xfId="0" applyFont="1" applyFill="1" applyBorder="1" applyAlignment="1">
      <alignment horizontal="center"/>
    </xf>
    <xf numFmtId="0" fontId="54" fillId="3" borderId="71" xfId="0" applyFont="1" applyFill="1" applyBorder="1" applyAlignment="1">
      <alignment horizontal="center" wrapText="1"/>
    </xf>
    <xf numFmtId="0" fontId="53" fillId="2" borderId="32" xfId="0" applyFont="1" applyFill="1" applyBorder="1"/>
    <xf numFmtId="20" fontId="55" fillId="11" borderId="53" xfId="0" applyNumberFormat="1" applyFont="1" applyFill="1" applyBorder="1" applyAlignment="1">
      <alignment horizontal="center"/>
    </xf>
    <xf numFmtId="0" fontId="55" fillId="11" borderId="54" xfId="0" applyFont="1" applyFill="1" applyBorder="1" applyAlignment="1">
      <alignment horizontal="center"/>
    </xf>
    <xf numFmtId="0" fontId="19" fillId="11" borderId="66" xfId="0" applyFont="1" applyFill="1" applyBorder="1" applyAlignment="1">
      <alignment horizontal="center"/>
    </xf>
    <xf numFmtId="0" fontId="53" fillId="2" borderId="52" xfId="0" applyFont="1" applyFill="1" applyBorder="1"/>
    <xf numFmtId="20" fontId="53" fillId="3" borderId="53" xfId="0" applyNumberFormat="1" applyFont="1" applyFill="1" applyBorder="1" applyAlignment="1">
      <alignment horizontal="center"/>
    </xf>
    <xf numFmtId="0" fontId="53" fillId="8" borderId="54" xfId="0" applyFont="1" applyFill="1" applyBorder="1" applyAlignment="1">
      <alignment horizontal="center"/>
    </xf>
    <xf numFmtId="0" fontId="53" fillId="3" borderId="54" xfId="0" applyFont="1" applyFill="1" applyBorder="1" applyAlignment="1">
      <alignment horizontal="center"/>
    </xf>
    <xf numFmtId="0" fontId="54" fillId="3" borderId="71" xfId="0" applyFont="1" applyFill="1" applyBorder="1" applyAlignment="1">
      <alignment horizontal="center"/>
    </xf>
    <xf numFmtId="20" fontId="53" fillId="2" borderId="53" xfId="0" applyNumberFormat="1" applyFont="1" applyFill="1" applyBorder="1" applyAlignment="1">
      <alignment horizontal="center"/>
    </xf>
    <xf numFmtId="0" fontId="53" fillId="0" borderId="54" xfId="0" applyFont="1" applyBorder="1" applyAlignment="1">
      <alignment horizontal="center"/>
    </xf>
    <xf numFmtId="0" fontId="53" fillId="2" borderId="54" xfId="0" applyFont="1" applyFill="1" applyBorder="1" applyAlignment="1">
      <alignment horizontal="center"/>
    </xf>
    <xf numFmtId="0" fontId="54" fillId="2" borderId="66" xfId="0" applyFont="1" applyFill="1" applyBorder="1" applyAlignment="1">
      <alignment horizontal="center"/>
    </xf>
    <xf numFmtId="0" fontId="54" fillId="3" borderId="66" xfId="0" applyFont="1" applyFill="1" applyBorder="1" applyAlignment="1">
      <alignment horizontal="center" wrapText="1"/>
    </xf>
    <xf numFmtId="20" fontId="53" fillId="0" borderId="53" xfId="0" applyNumberFormat="1" applyFont="1" applyBorder="1" applyAlignment="1">
      <alignment horizontal="center"/>
    </xf>
    <xf numFmtId="0" fontId="54" fillId="0" borderId="66" xfId="0" applyFont="1" applyBorder="1" applyAlignment="1">
      <alignment horizontal="center" wrapText="1"/>
    </xf>
    <xf numFmtId="0" fontId="54" fillId="2" borderId="66" xfId="0" applyFont="1" applyFill="1" applyBorder="1" applyAlignment="1">
      <alignment horizontal="center" wrapText="1"/>
    </xf>
    <xf numFmtId="0" fontId="53" fillId="2" borderId="3" xfId="0" applyFont="1" applyFill="1" applyBorder="1" applyAlignment="1">
      <alignment horizontal="center"/>
    </xf>
    <xf numFmtId="20" fontId="53" fillId="0" borderId="19" xfId="0" applyNumberFormat="1" applyFont="1" applyBorder="1" applyAlignment="1">
      <alignment horizontal="center"/>
    </xf>
    <xf numFmtId="0" fontId="53" fillId="0" borderId="20" xfId="0" applyFont="1" applyBorder="1" applyAlignment="1">
      <alignment horizontal="center"/>
    </xf>
    <xf numFmtId="0" fontId="54" fillId="0" borderId="34" xfId="0" applyFont="1" applyBorder="1" applyAlignment="1">
      <alignment horizontal="center" wrapText="1"/>
    </xf>
    <xf numFmtId="20" fontId="53" fillId="2" borderId="2" xfId="0" applyNumberFormat="1" applyFont="1" applyFill="1" applyBorder="1" applyAlignment="1">
      <alignment horizontal="center"/>
    </xf>
    <xf numFmtId="0" fontId="54" fillId="2" borderId="42" xfId="0" applyFont="1" applyFill="1" applyBorder="1" applyAlignment="1">
      <alignment horizontal="center" wrapText="1"/>
    </xf>
    <xf numFmtId="0" fontId="53" fillId="2" borderId="43" xfId="0" applyFont="1" applyFill="1" applyBorder="1"/>
    <xf numFmtId="49" fontId="55" fillId="3" borderId="19" xfId="0" applyNumberFormat="1" applyFont="1" applyFill="1" applyBorder="1" applyAlignment="1">
      <alignment horizontal="center"/>
    </xf>
    <xf numFmtId="0" fontId="53" fillId="8" borderId="20" xfId="0" applyFont="1" applyFill="1" applyBorder="1" applyAlignment="1">
      <alignment horizontal="center"/>
    </xf>
    <xf numFmtId="49" fontId="55" fillId="3" borderId="20" xfId="0" applyNumberFormat="1" applyFont="1" applyFill="1" applyBorder="1" applyAlignment="1">
      <alignment horizontal="center"/>
    </xf>
    <xf numFmtId="0" fontId="53" fillId="3" borderId="34" xfId="0" applyFont="1" applyFill="1" applyBorder="1" applyAlignment="1">
      <alignment horizontal="center"/>
    </xf>
    <xf numFmtId="0" fontId="55" fillId="0" borderId="72" xfId="0" applyFont="1" applyBorder="1" applyAlignment="1">
      <alignment horizontal="left" wrapText="1"/>
    </xf>
    <xf numFmtId="49" fontId="55" fillId="3" borderId="3" xfId="0" applyNumberFormat="1" applyFont="1" applyFill="1" applyBorder="1" applyAlignment="1">
      <alignment horizontal="center"/>
    </xf>
    <xf numFmtId="0" fontId="53" fillId="8" borderId="3" xfId="0" applyFont="1" applyFill="1" applyBorder="1" applyAlignment="1">
      <alignment horizontal="center"/>
    </xf>
    <xf numFmtId="0" fontId="53" fillId="3" borderId="3" xfId="0" applyFont="1" applyFill="1" applyBorder="1" applyAlignment="1">
      <alignment horizontal="center"/>
    </xf>
    <xf numFmtId="0" fontId="55" fillId="0" borderId="3" xfId="0" applyFont="1" applyBorder="1" applyAlignment="1">
      <alignment horizontal="left" wrapText="1"/>
    </xf>
    <xf numFmtId="49" fontId="55" fillId="0" borderId="3" xfId="0" applyNumberFormat="1" applyFont="1" applyBorder="1" applyAlignment="1">
      <alignment horizontal="center"/>
    </xf>
    <xf numFmtId="49" fontId="53" fillId="0" borderId="3" xfId="0" applyNumberFormat="1" applyFont="1" applyBorder="1" applyAlignment="1">
      <alignment horizontal="left"/>
    </xf>
    <xf numFmtId="49" fontId="54" fillId="3" borderId="3" xfId="0" applyNumberFormat="1" applyFont="1" applyFill="1" applyBorder="1" applyAlignment="1">
      <alignment horizontal="center"/>
    </xf>
    <xf numFmtId="49" fontId="55" fillId="0" borderId="53" xfId="0" applyNumberFormat="1" applyFont="1" applyBorder="1" applyAlignment="1">
      <alignment horizontal="left"/>
    </xf>
    <xf numFmtId="0" fontId="55" fillId="0" borderId="54" xfId="0" applyFont="1" applyBorder="1"/>
    <xf numFmtId="49" fontId="53" fillId="0" borderId="54" xfId="0" applyNumberFormat="1" applyFont="1" applyBorder="1"/>
    <xf numFmtId="49" fontId="53" fillId="2" borderId="54" xfId="0" applyNumberFormat="1" applyFont="1" applyFill="1" applyBorder="1"/>
    <xf numFmtId="49" fontId="53" fillId="2" borderId="9" xfId="0" applyNumberFormat="1" applyFont="1" applyFill="1" applyBorder="1"/>
    <xf numFmtId="0" fontId="55" fillId="2" borderId="73" xfId="0" applyFont="1" applyFill="1" applyBorder="1" applyAlignment="1">
      <alignment horizontal="left"/>
    </xf>
    <xf numFmtId="49" fontId="55" fillId="0" borderId="2" xfId="0" applyNumberFormat="1" applyFont="1" applyBorder="1" applyAlignment="1">
      <alignment horizontal="left"/>
    </xf>
    <xf numFmtId="0" fontId="53" fillId="2" borderId="20" xfId="0" applyFont="1" applyFill="1" applyBorder="1" applyAlignment="1">
      <alignment horizontal="left"/>
    </xf>
    <xf numFmtId="49" fontId="53" fillId="0" borderId="3" xfId="0" applyNumberFormat="1" applyFont="1" applyBorder="1"/>
    <xf numFmtId="49" fontId="53" fillId="2" borderId="3" xfId="0" applyNumberFormat="1" applyFont="1" applyFill="1" applyBorder="1"/>
    <xf numFmtId="49" fontId="53" fillId="2" borderId="5" xfId="0" applyNumberFormat="1" applyFont="1" applyFill="1" applyBorder="1" applyAlignment="1">
      <alignment wrapText="1"/>
    </xf>
    <xf numFmtId="0" fontId="55" fillId="2" borderId="0" xfId="0" applyFont="1" applyFill="1"/>
    <xf numFmtId="49" fontId="53" fillId="2" borderId="5" xfId="0" applyNumberFormat="1" applyFont="1" applyFill="1" applyBorder="1"/>
    <xf numFmtId="49" fontId="56" fillId="0" borderId="4" xfId="0" applyNumberFormat="1" applyFont="1" applyBorder="1" applyAlignment="1">
      <alignment horizontal="right"/>
    </xf>
    <xf numFmtId="49" fontId="53" fillId="0" borderId="64" xfId="0" applyNumberFormat="1" applyFont="1" applyBorder="1"/>
    <xf numFmtId="49" fontId="53" fillId="0" borderId="13" xfId="0" applyNumberFormat="1" applyFont="1" applyBorder="1"/>
    <xf numFmtId="49" fontId="56" fillId="2" borderId="3" xfId="0" applyNumberFormat="1" applyFont="1" applyFill="1" applyBorder="1" applyAlignment="1">
      <alignment horizontal="right"/>
    </xf>
    <xf numFmtId="49" fontId="53" fillId="2" borderId="7" xfId="0" applyNumberFormat="1" applyFont="1" applyFill="1" applyBorder="1"/>
    <xf numFmtId="49" fontId="57" fillId="0" borderId="8" xfId="0" applyNumberFormat="1" applyFont="1" applyBorder="1" applyAlignment="1">
      <alignment horizontal="right"/>
    </xf>
    <xf numFmtId="49" fontId="53" fillId="0" borderId="6" xfId="0" applyNumberFormat="1" applyFont="1" applyBorder="1" applyAlignment="1">
      <alignment horizontal="left"/>
    </xf>
    <xf numFmtId="49" fontId="53" fillId="0" borderId="6" xfId="0" applyNumberFormat="1" applyFont="1" applyBorder="1"/>
    <xf numFmtId="49" fontId="57" fillId="0" borderId="6" xfId="0" applyNumberFormat="1" applyFont="1" applyBorder="1"/>
    <xf numFmtId="49" fontId="53" fillId="2" borderId="15" xfId="0" applyNumberFormat="1" applyFont="1" applyFill="1" applyBorder="1" applyAlignment="1">
      <alignment horizontal="left"/>
    </xf>
    <xf numFmtId="0" fontId="58" fillId="0" borderId="5" xfId="0" applyFont="1" applyBorder="1" applyAlignment="1">
      <alignment horizontal="center" vertical="center" wrapText="1"/>
    </xf>
    <xf numFmtId="0" fontId="15" fillId="21" borderId="50" xfId="0" applyFont="1" applyFill="1" applyBorder="1" applyAlignment="1">
      <alignment horizontal="center" vertical="center"/>
    </xf>
    <xf numFmtId="0" fontId="14" fillId="5" borderId="74" xfId="0" applyFont="1" applyFill="1" applyBorder="1" applyAlignment="1">
      <alignment horizontal="center" wrapText="1"/>
    </xf>
    <xf numFmtId="0" fontId="43" fillId="14" borderId="66" xfId="0" applyFont="1" applyFill="1" applyBorder="1" applyAlignment="1">
      <alignment horizontal="center" vertical="center" wrapText="1"/>
    </xf>
    <xf numFmtId="0" fontId="59" fillId="6" borderId="32" xfId="0" applyFont="1" applyFill="1" applyBorder="1" applyAlignment="1">
      <alignment vertical="center" wrapText="1"/>
    </xf>
    <xf numFmtId="0" fontId="60" fillId="28" borderId="43" xfId="0" applyFont="1" applyFill="1" applyBorder="1" applyAlignment="1">
      <alignment vertical="center" wrapText="1"/>
    </xf>
    <xf numFmtId="0" fontId="60" fillId="29" borderId="43" xfId="0" applyFont="1" applyFill="1" applyBorder="1" applyAlignment="1">
      <alignment vertical="center" wrapText="1"/>
    </xf>
    <xf numFmtId="0" fontId="60" fillId="0" borderId="43" xfId="0" applyFont="1" applyBorder="1" applyAlignment="1">
      <alignment vertical="center" wrapText="1"/>
    </xf>
    <xf numFmtId="0" fontId="61" fillId="28" borderId="43" xfId="0" applyFont="1" applyFill="1" applyBorder="1" applyAlignment="1">
      <alignment vertical="center" wrapText="1"/>
    </xf>
    <xf numFmtId="0" fontId="59" fillId="6" borderId="43" xfId="0" applyFont="1" applyFill="1" applyBorder="1" applyAlignment="1">
      <alignment vertical="center" wrapText="1"/>
    </xf>
    <xf numFmtId="0" fontId="62" fillId="0" borderId="43" xfId="0" applyFont="1" applyBorder="1" applyAlignment="1">
      <alignment vertical="center" wrapText="1"/>
    </xf>
    <xf numFmtId="0" fontId="41" fillId="0" borderId="43" xfId="0" applyFont="1" applyBorder="1" applyAlignment="1">
      <alignment vertical="center" wrapText="1"/>
    </xf>
    <xf numFmtId="0" fontId="61" fillId="0" borderId="43" xfId="0" applyFont="1" applyBorder="1" applyAlignment="1">
      <alignment vertical="center" wrapText="1"/>
    </xf>
    <xf numFmtId="0" fontId="60" fillId="29" borderId="27" xfId="0" applyFont="1" applyFill="1" applyBorder="1" applyAlignment="1">
      <alignment vertical="center" wrapText="1"/>
    </xf>
    <xf numFmtId="0" fontId="11" fillId="27" borderId="37" xfId="0" applyFont="1" applyFill="1" applyBorder="1" applyAlignment="1">
      <alignment horizontal="center" vertical="center"/>
    </xf>
    <xf numFmtId="0" fontId="11" fillId="27" borderId="9" xfId="0" applyFont="1" applyFill="1" applyBorder="1" applyAlignment="1">
      <alignment horizontal="center" vertical="center"/>
    </xf>
    <xf numFmtId="1" fontId="0" fillId="18" borderId="43" xfId="0" applyNumberFormat="1" applyFill="1" applyBorder="1" applyAlignment="1">
      <alignment horizontal="center" vertical="center"/>
    </xf>
    <xf numFmtId="1" fontId="0" fillId="16" borderId="2" xfId="0" applyNumberFormat="1" applyFill="1" applyBorder="1" applyAlignment="1">
      <alignment horizontal="center" vertical="center"/>
    </xf>
    <xf numFmtId="1" fontId="0" fillId="4" borderId="17" xfId="0" applyNumberFormat="1" applyFill="1" applyBorder="1" applyAlignment="1">
      <alignment horizontal="center" vertical="center"/>
    </xf>
    <xf numFmtId="0" fontId="14" fillId="6" borderId="43" xfId="0" applyFont="1" applyFill="1" applyBorder="1" applyAlignment="1">
      <alignment horizontal="left" vertical="center" wrapText="1"/>
    </xf>
    <xf numFmtId="1" fontId="3" fillId="18" borderId="2" xfId="0" applyNumberFormat="1" applyFont="1" applyFill="1" applyBorder="1" applyAlignment="1">
      <alignment horizontal="center" vertical="center"/>
    </xf>
    <xf numFmtId="1" fontId="3" fillId="18" borderId="43" xfId="0" applyNumberFormat="1" applyFont="1" applyFill="1" applyBorder="1" applyAlignment="1">
      <alignment horizontal="center" vertical="center"/>
    </xf>
    <xf numFmtId="1" fontId="3" fillId="9" borderId="2" xfId="0" applyNumberFormat="1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" fontId="16" fillId="16" borderId="43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3" fillId="30" borderId="42" xfId="0" applyFont="1" applyFill="1" applyBorder="1" applyAlignment="1">
      <alignment horizontal="center" vertical="center" textRotation="90"/>
    </xf>
    <xf numFmtId="0" fontId="3" fillId="30" borderId="44" xfId="0" applyFont="1" applyFill="1" applyBorder="1" applyAlignment="1">
      <alignment horizontal="center" vertical="center" textRotation="90"/>
    </xf>
    <xf numFmtId="0" fontId="3" fillId="30" borderId="18" xfId="0" applyFont="1" applyFill="1" applyBorder="1" applyAlignment="1">
      <alignment horizontal="center" vertical="center" textRotation="90"/>
    </xf>
    <xf numFmtId="0" fontId="63" fillId="24" borderId="3" xfId="0" applyFont="1" applyFill="1" applyBorder="1" applyAlignment="1">
      <alignment horizontal="center" vertical="center" textRotation="90"/>
    </xf>
    <xf numFmtId="0" fontId="4" fillId="25" borderId="42" xfId="0" applyFont="1" applyFill="1" applyBorder="1" applyAlignment="1">
      <alignment horizontal="center" vertical="center"/>
    </xf>
    <xf numFmtId="0" fontId="4" fillId="25" borderId="44" xfId="0" applyFont="1" applyFill="1" applyBorder="1" applyAlignment="1">
      <alignment horizontal="center" vertical="center"/>
    </xf>
    <xf numFmtId="0" fontId="4" fillId="25" borderId="18" xfId="0" applyFont="1" applyFill="1" applyBorder="1" applyAlignment="1">
      <alignment horizontal="center" vertical="center"/>
    </xf>
    <xf numFmtId="0" fontId="44" fillId="24" borderId="3" xfId="0" applyFont="1" applyFill="1" applyBorder="1" applyAlignment="1">
      <alignment horizontal="center" vertical="center"/>
    </xf>
    <xf numFmtId="0" fontId="4" fillId="26" borderId="42" xfId="0" applyFont="1" applyFill="1" applyBorder="1" applyAlignment="1">
      <alignment horizontal="center" vertical="center"/>
    </xf>
    <xf numFmtId="0" fontId="4" fillId="26" borderId="44" xfId="0" applyFont="1" applyFill="1" applyBorder="1" applyAlignment="1">
      <alignment horizontal="center" vertical="center"/>
    </xf>
    <xf numFmtId="0" fontId="4" fillId="26" borderId="18" xfId="0" applyFont="1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/>
    </xf>
    <xf numFmtId="0" fontId="4" fillId="30" borderId="42" xfId="0" applyFont="1" applyFill="1" applyBorder="1" applyAlignment="1">
      <alignment horizontal="center" vertical="center"/>
    </xf>
    <xf numFmtId="0" fontId="4" fillId="30" borderId="44" xfId="0" applyFont="1" applyFill="1" applyBorder="1" applyAlignment="1">
      <alignment horizontal="center" vertical="center"/>
    </xf>
    <xf numFmtId="0" fontId="4" fillId="30" borderId="18" xfId="0" applyFont="1" applyFill="1" applyBorder="1" applyAlignment="1">
      <alignment horizontal="center" vertical="center"/>
    </xf>
    <xf numFmtId="0" fontId="63" fillId="24" borderId="3" xfId="0" applyFont="1" applyFill="1" applyBorder="1" applyAlignment="1">
      <alignment horizontal="center" vertical="center"/>
    </xf>
    <xf numFmtId="0" fontId="0" fillId="31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30" borderId="42" xfId="0" applyFill="1" applyBorder="1" applyAlignment="1">
      <alignment horizontal="center" vertical="center"/>
    </xf>
    <xf numFmtId="0" fontId="0" fillId="30" borderId="18" xfId="0" applyFill="1" applyBorder="1" applyAlignment="1">
      <alignment horizontal="center" vertical="center"/>
    </xf>
    <xf numFmtId="0" fontId="0" fillId="32" borderId="3" xfId="0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4" fillId="15" borderId="18" xfId="0" applyFont="1" applyFill="1" applyBorder="1" applyAlignment="1">
      <alignment horizontal="center" vertical="center"/>
    </xf>
    <xf numFmtId="0" fontId="4" fillId="15" borderId="42" xfId="0" applyFont="1" applyFill="1" applyBorder="1" applyAlignment="1">
      <alignment horizontal="center" vertical="center"/>
    </xf>
    <xf numFmtId="0" fontId="4" fillId="15" borderId="43" xfId="0" applyFont="1" applyFill="1" applyBorder="1" applyAlignment="1">
      <alignment horizontal="center" vertical="center"/>
    </xf>
    <xf numFmtId="0" fontId="4" fillId="15" borderId="5" xfId="0" applyFont="1" applyFill="1" applyBorder="1" applyAlignment="1">
      <alignment horizontal="center" vertical="center"/>
    </xf>
    <xf numFmtId="164" fontId="4" fillId="15" borderId="2" xfId="0" applyNumberFormat="1" applyFont="1" applyFill="1" applyBorder="1" applyAlignment="1">
      <alignment horizontal="center" vertical="center"/>
    </xf>
    <xf numFmtId="164" fontId="4" fillId="15" borderId="42" xfId="0" applyNumberFormat="1" applyFont="1" applyFill="1" applyBorder="1" applyAlignment="1">
      <alignment horizontal="center" vertical="center"/>
    </xf>
    <xf numFmtId="0" fontId="4" fillId="15" borderId="44" xfId="0" applyFont="1" applyFill="1" applyBorder="1" applyAlignment="1">
      <alignment horizontal="center" vertical="center"/>
    </xf>
    <xf numFmtId="0" fontId="16" fillId="27" borderId="5" xfId="0" applyFont="1" applyFill="1" applyBorder="1" applyAlignment="1">
      <alignment horizontal="center" vertical="center" wrapText="1"/>
    </xf>
    <xf numFmtId="164" fontId="4" fillId="27" borderId="2" xfId="0" applyNumberFormat="1" applyFont="1" applyFill="1" applyBorder="1" applyAlignment="1">
      <alignment horizontal="center" vertical="center"/>
    </xf>
    <xf numFmtId="164" fontId="4" fillId="27" borderId="42" xfId="0" applyNumberFormat="1" applyFont="1" applyFill="1" applyBorder="1" applyAlignment="1">
      <alignment horizontal="center" vertical="center"/>
    </xf>
    <xf numFmtId="0" fontId="4" fillId="27" borderId="3" xfId="0" applyFont="1" applyFill="1" applyBorder="1" applyAlignment="1">
      <alignment horizontal="center" vertical="center"/>
    </xf>
    <xf numFmtId="1" fontId="4" fillId="27" borderId="2" xfId="0" applyNumberFormat="1" applyFont="1" applyFill="1" applyBorder="1" applyAlignment="1">
      <alignment horizontal="center" vertical="center"/>
    </xf>
    <xf numFmtId="1" fontId="4" fillId="27" borderId="5" xfId="0" applyNumberFormat="1" applyFont="1" applyFill="1" applyBorder="1" applyAlignment="1">
      <alignment horizontal="center" vertical="center"/>
    </xf>
    <xf numFmtId="0" fontId="4" fillId="27" borderId="18" xfId="0" applyFont="1" applyFill="1" applyBorder="1" applyAlignment="1">
      <alignment horizontal="center" vertical="center"/>
    </xf>
    <xf numFmtId="0" fontId="4" fillId="27" borderId="42" xfId="0" applyFont="1" applyFill="1" applyBorder="1" applyAlignment="1">
      <alignment horizontal="center" vertical="center"/>
    </xf>
    <xf numFmtId="0" fontId="4" fillId="27" borderId="43" xfId="0" applyFont="1" applyFill="1" applyBorder="1" applyAlignment="1">
      <alignment horizontal="center" vertical="center"/>
    </xf>
    <xf numFmtId="0" fontId="4" fillId="27" borderId="5" xfId="0" applyFont="1" applyFill="1" applyBorder="1" applyAlignment="1">
      <alignment horizontal="center" vertical="center"/>
    </xf>
    <xf numFmtId="0" fontId="4" fillId="27" borderId="44" xfId="0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51" fillId="2" borderId="28" xfId="0" applyFont="1" applyFill="1" applyBorder="1" applyAlignment="1">
      <alignment horizontal="center"/>
    </xf>
    <xf numFmtId="0" fontId="52" fillId="2" borderId="29" xfId="0" applyFont="1" applyFill="1" applyBorder="1" applyAlignment="1">
      <alignment horizontal="center"/>
    </xf>
    <xf numFmtId="0" fontId="7" fillId="0" borderId="39" xfId="0" applyFont="1" applyBorder="1" applyAlignment="1">
      <alignment horizontal="center" textRotation="90"/>
    </xf>
    <xf numFmtId="0" fontId="7" fillId="0" borderId="19" xfId="0" applyFont="1" applyBorder="1" applyAlignment="1">
      <alignment horizontal="center" textRotation="90"/>
    </xf>
    <xf numFmtId="0" fontId="7" fillId="0" borderId="41" xfId="0" applyFont="1" applyBorder="1" applyAlignment="1">
      <alignment horizontal="center" textRotation="90"/>
    </xf>
    <xf numFmtId="0" fontId="7" fillId="0" borderId="21" xfId="0" applyFont="1" applyBorder="1" applyAlignment="1">
      <alignment horizontal="center" textRotation="90"/>
    </xf>
    <xf numFmtId="0" fontId="7" fillId="0" borderId="35" xfId="0" applyFont="1" applyBorder="1" applyAlignment="1">
      <alignment horizontal="center" wrapText="1"/>
    </xf>
    <xf numFmtId="0" fontId="7" fillId="0" borderId="52" xfId="0" applyFont="1" applyBorder="1" applyAlignment="1">
      <alignment horizontal="center"/>
    </xf>
    <xf numFmtId="0" fontId="19" fillId="0" borderId="16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textRotation="90"/>
    </xf>
    <xf numFmtId="0" fontId="7" fillId="0" borderId="20" xfId="0" applyFont="1" applyBorder="1" applyAlignment="1">
      <alignment horizontal="center" textRotation="90"/>
    </xf>
    <xf numFmtId="0" fontId="20" fillId="0" borderId="0" xfId="0" applyFont="1" applyAlignment="1">
      <alignment horizontal="left" vertical="center"/>
    </xf>
    <xf numFmtId="0" fontId="20" fillId="0" borderId="45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20" fillId="0" borderId="26" xfId="0" applyFont="1" applyBorder="1" applyAlignment="1">
      <alignment horizontal="left" vertical="center"/>
    </xf>
    <xf numFmtId="0" fontId="19" fillId="0" borderId="16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22" fillId="9" borderId="19" xfId="0" applyFont="1" applyFill="1" applyBorder="1" applyAlignment="1">
      <alignment horizontal="center" textRotation="90"/>
    </xf>
    <xf numFmtId="0" fontId="22" fillId="9" borderId="53" xfId="0" applyFont="1" applyFill="1" applyBorder="1" applyAlignment="1">
      <alignment horizontal="center" textRotation="90"/>
    </xf>
    <xf numFmtId="0" fontId="17" fillId="8" borderId="0" xfId="0" applyFont="1" applyFill="1" applyAlignment="1">
      <alignment horizontal="center" vertical="center" wrapText="1"/>
    </xf>
    <xf numFmtId="0" fontId="17" fillId="8" borderId="45" xfId="0" applyFont="1" applyFill="1" applyBorder="1" applyAlignment="1">
      <alignment horizontal="center" vertical="center" wrapText="1"/>
    </xf>
    <xf numFmtId="0" fontId="22" fillId="13" borderId="19" xfId="0" applyFont="1" applyFill="1" applyBorder="1" applyAlignment="1">
      <alignment horizontal="center" textRotation="90"/>
    </xf>
    <xf numFmtId="0" fontId="22" fillId="13" borderId="53" xfId="0" applyFont="1" applyFill="1" applyBorder="1" applyAlignment="1">
      <alignment horizontal="center" textRotation="90"/>
    </xf>
    <xf numFmtId="0" fontId="17" fillId="11" borderId="0" xfId="0" applyFont="1" applyFill="1" applyAlignment="1">
      <alignment horizontal="center" vertical="center" wrapText="1"/>
    </xf>
    <xf numFmtId="0" fontId="17" fillId="11" borderId="45" xfId="0" applyFont="1" applyFill="1" applyBorder="1" applyAlignment="1">
      <alignment horizontal="center" vertical="center" wrapText="1"/>
    </xf>
    <xf numFmtId="0" fontId="22" fillId="18" borderId="19" xfId="0" applyFont="1" applyFill="1" applyBorder="1" applyAlignment="1">
      <alignment horizontal="center" textRotation="90"/>
    </xf>
    <xf numFmtId="0" fontId="22" fillId="18" borderId="53" xfId="0" applyFont="1" applyFill="1" applyBorder="1" applyAlignment="1">
      <alignment horizontal="center" textRotation="90"/>
    </xf>
    <xf numFmtId="0" fontId="29" fillId="17" borderId="0" xfId="0" applyFont="1" applyFill="1" applyAlignment="1">
      <alignment horizontal="center" vertical="center" wrapText="1"/>
    </xf>
    <xf numFmtId="0" fontId="29" fillId="17" borderId="45" xfId="0" applyFont="1" applyFill="1" applyBorder="1" applyAlignment="1">
      <alignment horizontal="center" vertical="center" wrapText="1"/>
    </xf>
    <xf numFmtId="0" fontId="33" fillId="19" borderId="59" xfId="0" applyFont="1" applyFill="1" applyBorder="1" applyAlignment="1">
      <alignment horizontal="center" vertical="center" wrapText="1"/>
    </xf>
    <xf numFmtId="0" fontId="33" fillId="19" borderId="60" xfId="0" applyFont="1" applyFill="1" applyBorder="1" applyAlignment="1">
      <alignment horizontal="center" vertical="center" wrapText="1"/>
    </xf>
    <xf numFmtId="0" fontId="33" fillId="19" borderId="61" xfId="0" applyFont="1" applyFill="1" applyBorder="1" applyAlignment="1">
      <alignment horizontal="center" vertical="center" wrapText="1"/>
    </xf>
    <xf numFmtId="0" fontId="7" fillId="0" borderId="46" xfId="0" applyFont="1" applyBorder="1" applyAlignment="1">
      <alignment horizontal="center" textRotation="90"/>
    </xf>
    <xf numFmtId="0" fontId="7" fillId="0" borderId="47" xfId="0" applyFont="1" applyBorder="1" applyAlignment="1">
      <alignment horizontal="center" textRotation="90"/>
    </xf>
    <xf numFmtId="0" fontId="7" fillId="0" borderId="48" xfId="0" applyFont="1" applyBorder="1" applyAlignment="1">
      <alignment horizontal="center" textRotation="90"/>
    </xf>
    <xf numFmtId="0" fontId="7" fillId="0" borderId="49" xfId="0" applyFont="1" applyBorder="1" applyAlignment="1">
      <alignment horizontal="center" wrapText="1"/>
    </xf>
    <xf numFmtId="0" fontId="7" fillId="0" borderId="55" xfId="0" applyFont="1" applyBorder="1" applyAlignment="1">
      <alignment horizontal="center" wrapText="1"/>
    </xf>
    <xf numFmtId="0" fontId="21" fillId="8" borderId="49" xfId="0" applyFont="1" applyFill="1" applyBorder="1" applyAlignment="1">
      <alignment horizontal="center" wrapText="1"/>
    </xf>
    <xf numFmtId="0" fontId="21" fillId="8" borderId="55" xfId="0" applyFont="1" applyFill="1" applyBorder="1" applyAlignment="1">
      <alignment horizontal="center" wrapText="1"/>
    </xf>
    <xf numFmtId="0" fontId="28" fillId="17" borderId="49" xfId="0" applyFont="1" applyFill="1" applyBorder="1" applyAlignment="1">
      <alignment horizontal="center" vertical="center"/>
    </xf>
    <xf numFmtId="0" fontId="28" fillId="17" borderId="55" xfId="0" applyFont="1" applyFill="1" applyBorder="1" applyAlignment="1">
      <alignment horizontal="center" vertical="center"/>
    </xf>
    <xf numFmtId="0" fontId="22" fillId="8" borderId="32" xfId="0" applyFont="1" applyFill="1" applyBorder="1" applyAlignment="1">
      <alignment horizontal="center" textRotation="90"/>
    </xf>
    <xf numFmtId="0" fontId="22" fillId="8" borderId="43" xfId="0" applyFont="1" applyFill="1" applyBorder="1" applyAlignment="1">
      <alignment horizontal="center" textRotation="90"/>
    </xf>
    <xf numFmtId="0" fontId="22" fillId="8" borderId="27" xfId="0" applyFont="1" applyFill="1" applyBorder="1" applyAlignment="1">
      <alignment horizontal="center" textRotation="90"/>
    </xf>
    <xf numFmtId="0" fontId="30" fillId="17" borderId="32" xfId="0" applyFont="1" applyFill="1" applyBorder="1" applyAlignment="1">
      <alignment horizontal="center" textRotation="90"/>
    </xf>
    <xf numFmtId="0" fontId="30" fillId="17" borderId="43" xfId="0" applyFont="1" applyFill="1" applyBorder="1" applyAlignment="1">
      <alignment horizontal="center" textRotation="90"/>
    </xf>
    <xf numFmtId="0" fontId="30" fillId="17" borderId="27" xfId="0" applyFont="1" applyFill="1" applyBorder="1" applyAlignment="1">
      <alignment horizontal="center" textRotation="90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textRotation="90"/>
    </xf>
    <xf numFmtId="0" fontId="7" fillId="0" borderId="2" xfId="0" applyFont="1" applyBorder="1" applyAlignment="1">
      <alignment horizontal="center" textRotation="90"/>
    </xf>
    <xf numFmtId="0" fontId="7" fillId="0" borderId="8" xfId="0" applyFont="1" applyBorder="1" applyAlignment="1">
      <alignment horizontal="center" textRotation="90"/>
    </xf>
    <xf numFmtId="0" fontId="7" fillId="0" borderId="36" xfId="0" applyFont="1" applyBorder="1" applyAlignment="1">
      <alignment horizontal="center" textRotation="90"/>
    </xf>
    <xf numFmtId="0" fontId="7" fillId="0" borderId="18" xfId="0" applyFont="1" applyBorder="1" applyAlignment="1">
      <alignment horizontal="center" textRotation="90"/>
    </xf>
    <xf numFmtId="0" fontId="7" fillId="0" borderId="38" xfId="0" applyFont="1" applyBorder="1" applyAlignment="1">
      <alignment horizontal="center" textRotation="90"/>
    </xf>
    <xf numFmtId="0" fontId="22" fillId="11" borderId="32" xfId="0" applyFont="1" applyFill="1" applyBorder="1" applyAlignment="1">
      <alignment horizontal="center" textRotation="90"/>
    </xf>
    <xf numFmtId="0" fontId="22" fillId="11" borderId="43" xfId="0" applyFont="1" applyFill="1" applyBorder="1" applyAlignment="1">
      <alignment horizontal="center" textRotation="90"/>
    </xf>
    <xf numFmtId="0" fontId="22" fillId="11" borderId="27" xfId="0" applyFont="1" applyFill="1" applyBorder="1" applyAlignment="1">
      <alignment horizontal="center" textRotation="90"/>
    </xf>
    <xf numFmtId="0" fontId="21" fillId="11" borderId="49" xfId="0" applyFont="1" applyFill="1" applyBorder="1" applyAlignment="1">
      <alignment horizontal="center" vertical="center"/>
    </xf>
    <xf numFmtId="0" fontId="21" fillId="11" borderId="55" xfId="0" applyFont="1" applyFill="1" applyBorder="1" applyAlignment="1">
      <alignment horizontal="center" vertical="center"/>
    </xf>
    <xf numFmtId="0" fontId="36" fillId="21" borderId="35" xfId="0" applyFont="1" applyFill="1" applyBorder="1" applyAlignment="1">
      <alignment horizontal="center" vertical="center" textRotation="90"/>
    </xf>
    <xf numFmtId="0" fontId="36" fillId="21" borderId="52" xfId="0" applyFont="1" applyFill="1" applyBorder="1" applyAlignment="1">
      <alignment horizontal="center" vertical="center" textRotation="90"/>
    </xf>
    <xf numFmtId="0" fontId="40" fillId="2" borderId="56" xfId="0" applyFont="1" applyFill="1" applyBorder="1" applyAlignment="1">
      <alignment horizontal="left" vertical="top" wrapText="1"/>
    </xf>
    <xf numFmtId="0" fontId="40" fillId="2" borderId="25" xfId="0" applyFont="1" applyFill="1" applyBorder="1" applyAlignment="1">
      <alignment horizontal="left" vertical="top" wrapText="1"/>
    </xf>
    <xf numFmtId="0" fontId="40" fillId="2" borderId="26" xfId="0" applyFont="1" applyFill="1" applyBorder="1" applyAlignment="1">
      <alignment horizontal="left" vertical="top" wrapText="1"/>
    </xf>
    <xf numFmtId="0" fontId="40" fillId="5" borderId="51" xfId="0" applyFont="1" applyFill="1" applyBorder="1" applyAlignment="1">
      <alignment vertical="center"/>
    </xf>
    <xf numFmtId="0" fontId="40" fillId="5" borderId="65" xfId="0" applyFont="1" applyFill="1" applyBorder="1" applyAlignment="1">
      <alignment vertical="center"/>
    </xf>
    <xf numFmtId="0" fontId="40" fillId="2" borderId="16" xfId="0" applyFont="1" applyFill="1" applyBorder="1" applyAlignment="1">
      <alignment horizontal="left" vertical="top" wrapText="1"/>
    </xf>
    <xf numFmtId="0" fontId="40" fillId="2" borderId="23" xfId="0" applyFont="1" applyFill="1" applyBorder="1" applyAlignment="1">
      <alignment horizontal="left" vertical="top" wrapText="1"/>
    </xf>
    <xf numFmtId="0" fontId="41" fillId="0" borderId="50" xfId="0" applyFont="1" applyBorder="1" applyAlignment="1">
      <alignment vertical="center" wrapText="1"/>
    </xf>
    <xf numFmtId="0" fontId="41" fillId="0" borderId="44" xfId="0" applyFont="1" applyBorder="1" applyAlignment="1">
      <alignment vertical="center" wrapText="1"/>
    </xf>
    <xf numFmtId="0" fontId="41" fillId="0" borderId="47" xfId="0" applyFont="1" applyBorder="1" applyAlignment="1">
      <alignment vertical="center" wrapText="1"/>
    </xf>
    <xf numFmtId="0" fontId="61" fillId="0" borderId="50" xfId="0" applyFont="1" applyBorder="1" applyAlignment="1">
      <alignment vertical="center" wrapText="1"/>
    </xf>
    <xf numFmtId="0" fontId="61" fillId="0" borderId="44" xfId="0" applyFont="1" applyBorder="1" applyAlignment="1">
      <alignment vertical="center" wrapText="1"/>
    </xf>
    <xf numFmtId="0" fontId="61" fillId="0" borderId="47" xfId="0" applyFont="1" applyBorder="1" applyAlignment="1">
      <alignment vertical="center" wrapText="1"/>
    </xf>
    <xf numFmtId="0" fontId="60" fillId="29" borderId="50" xfId="0" applyFont="1" applyFill="1" applyBorder="1" applyAlignment="1">
      <alignment vertical="center" wrapText="1"/>
    </xf>
    <xf numFmtId="0" fontId="60" fillId="29" borderId="44" xfId="0" applyFont="1" applyFill="1" applyBorder="1" applyAlignment="1">
      <alignment vertical="center" wrapText="1"/>
    </xf>
    <xf numFmtId="0" fontId="60" fillId="29" borderId="47" xfId="0" applyFont="1" applyFill="1" applyBorder="1" applyAlignment="1">
      <alignment vertical="center" wrapText="1"/>
    </xf>
    <xf numFmtId="0" fontId="60" fillId="0" borderId="50" xfId="0" applyFont="1" applyBorder="1" applyAlignment="1">
      <alignment vertical="center" wrapText="1"/>
    </xf>
    <xf numFmtId="0" fontId="60" fillId="0" borderId="44" xfId="0" applyFont="1" applyBorder="1" applyAlignment="1">
      <alignment vertical="center" wrapText="1"/>
    </xf>
    <xf numFmtId="0" fontId="60" fillId="0" borderId="47" xfId="0" applyFont="1" applyBorder="1" applyAlignment="1">
      <alignment vertical="center" wrapText="1"/>
    </xf>
    <xf numFmtId="0" fontId="62" fillId="0" borderId="50" xfId="0" applyFont="1" applyBorder="1" applyAlignment="1">
      <alignment vertical="center" wrapText="1"/>
    </xf>
    <xf numFmtId="0" fontId="62" fillId="0" borderId="44" xfId="0" applyFont="1" applyBorder="1" applyAlignment="1">
      <alignment vertical="center" wrapText="1"/>
    </xf>
    <xf numFmtId="0" fontId="62" fillId="0" borderId="47" xfId="0" applyFont="1" applyBorder="1" applyAlignment="1">
      <alignment vertical="center" wrapText="1"/>
    </xf>
    <xf numFmtId="0" fontId="3" fillId="0" borderId="50" xfId="0" applyFont="1" applyBorder="1" applyAlignment="1">
      <alignment horizontal="center" vertical="center" textRotation="90"/>
    </xf>
    <xf numFmtId="0" fontId="3" fillId="0" borderId="44" xfId="0" applyFont="1" applyBorder="1" applyAlignment="1">
      <alignment horizontal="center" vertical="center" textRotation="90"/>
    </xf>
    <xf numFmtId="0" fontId="40" fillId="5" borderId="50" xfId="0" applyFont="1" applyFill="1" applyBorder="1" applyAlignment="1">
      <alignment vertical="center"/>
    </xf>
    <xf numFmtId="0" fontId="40" fillId="5" borderId="44" xfId="0" applyFont="1" applyFill="1" applyBorder="1" applyAlignment="1">
      <alignment vertical="center"/>
    </xf>
    <xf numFmtId="0" fontId="60" fillId="27" borderId="50" xfId="0" applyFont="1" applyFill="1" applyBorder="1" applyAlignment="1">
      <alignment vertical="center" wrapText="1"/>
    </xf>
    <xf numFmtId="0" fontId="60" fillId="27" borderId="44" xfId="0" applyFont="1" applyFill="1" applyBorder="1" applyAlignment="1">
      <alignment vertical="center" wrapText="1"/>
    </xf>
    <xf numFmtId="0" fontId="60" fillId="27" borderId="47" xfId="0" applyFont="1" applyFill="1" applyBorder="1" applyAlignment="1">
      <alignment vertical="center" wrapText="1"/>
    </xf>
    <xf numFmtId="0" fontId="4" fillId="33" borderId="3" xfId="0" applyFont="1" applyFill="1" applyBorder="1" applyAlignment="1">
      <alignment horizontal="center" vertical="center"/>
    </xf>
    <xf numFmtId="0" fontId="64" fillId="0" borderId="5" xfId="0" applyFont="1" applyBorder="1" applyAlignment="1">
      <alignment horizontal="center" vertical="center"/>
    </xf>
  </cellXfs>
  <cellStyles count="1">
    <cellStyle name="Normal" xfId="0" builtinId="0"/>
  </cellStyles>
  <dxfs count="1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FF99"/>
      <color rgb="FFFFFFCC"/>
      <color rgb="FFFFD5FF"/>
      <color rgb="FFFF66FF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401E6-04A2-4EDA-878F-97B8A286A748}">
  <sheetPr>
    <pageSetUpPr fitToPage="1"/>
  </sheetPr>
  <dimension ref="A1:G29"/>
  <sheetViews>
    <sheetView topLeftCell="A22" zoomScaleNormal="100" workbookViewId="0">
      <selection activeCell="K11" sqref="K11"/>
    </sheetView>
  </sheetViews>
  <sheetFormatPr defaultRowHeight="15" x14ac:dyDescent="0.25"/>
  <cols>
    <col min="1" max="1" width="8.28515625" customWidth="1"/>
    <col min="2" max="2" width="37.5703125" customWidth="1"/>
    <col min="3" max="3" width="6.28515625" customWidth="1"/>
    <col min="4" max="4" width="10" customWidth="1"/>
    <col min="5" max="5" width="39.140625" bestFit="1" customWidth="1"/>
    <col min="6" max="6" width="15.85546875" customWidth="1"/>
    <col min="7" max="7" width="19.5703125" style="299" customWidth="1"/>
  </cols>
  <sheetData>
    <row r="1" spans="1:7" ht="24.75" customHeight="1" thickBot="1" x14ac:dyDescent="0.3">
      <c r="A1" s="435" t="s">
        <v>101</v>
      </c>
      <c r="B1" s="436"/>
      <c r="C1" s="436"/>
      <c r="D1" s="436"/>
      <c r="E1" s="436"/>
      <c r="F1" s="298"/>
    </row>
    <row r="2" spans="1:7" ht="15.75" thickBot="1" x14ac:dyDescent="0.3">
      <c r="A2" s="300" t="s">
        <v>0</v>
      </c>
      <c r="B2" s="301" t="s">
        <v>16</v>
      </c>
      <c r="C2" s="301" t="s">
        <v>2</v>
      </c>
      <c r="D2" s="301" t="s">
        <v>1</v>
      </c>
      <c r="E2" s="302" t="s">
        <v>118</v>
      </c>
      <c r="F2" s="298" t="s">
        <v>15</v>
      </c>
      <c r="G2" s="303"/>
    </row>
    <row r="3" spans="1:7" ht="32.1" customHeight="1" x14ac:dyDescent="0.25">
      <c r="A3" s="304">
        <v>0.39583333333333331</v>
      </c>
      <c r="B3" s="305" t="s">
        <v>119</v>
      </c>
      <c r="C3" s="306">
        <v>27</v>
      </c>
      <c r="D3" s="306" t="s">
        <v>4</v>
      </c>
      <c r="E3" s="307" t="s">
        <v>120</v>
      </c>
      <c r="F3" s="308" t="s">
        <v>89</v>
      </c>
      <c r="G3" s="303"/>
    </row>
    <row r="4" spans="1:7" ht="20.45" customHeight="1" thickBot="1" x14ac:dyDescent="0.3">
      <c r="A4" s="309">
        <v>0.41666666666666669</v>
      </c>
      <c r="B4" s="310" t="s">
        <v>75</v>
      </c>
      <c r="C4" s="310">
        <v>35</v>
      </c>
      <c r="D4" s="310" t="s">
        <v>4</v>
      </c>
      <c r="E4" s="311" t="s">
        <v>121</v>
      </c>
      <c r="F4" s="312" t="s">
        <v>122</v>
      </c>
      <c r="G4" s="303"/>
    </row>
    <row r="5" spans="1:7" ht="20.45" customHeight="1" x14ac:dyDescent="0.25">
      <c r="A5" s="313">
        <v>0.41666666666666669</v>
      </c>
      <c r="B5" s="314" t="s">
        <v>123</v>
      </c>
      <c r="C5" s="315">
        <v>91</v>
      </c>
      <c r="D5" s="315" t="s">
        <v>105</v>
      </c>
      <c r="E5" s="316" t="s">
        <v>120</v>
      </c>
      <c r="F5" s="312" t="s">
        <v>124</v>
      </c>
      <c r="G5" s="303"/>
    </row>
    <row r="6" spans="1:7" ht="20.45" customHeight="1" thickBot="1" x14ac:dyDescent="0.3">
      <c r="A6" s="317">
        <v>0.41666666666666669</v>
      </c>
      <c r="B6" s="318" t="s">
        <v>97</v>
      </c>
      <c r="C6" s="319">
        <v>35</v>
      </c>
      <c r="D6" s="319" t="s">
        <v>98</v>
      </c>
      <c r="E6" s="320"/>
      <c r="F6" s="312" t="s">
        <v>99</v>
      </c>
      <c r="G6" s="303"/>
    </row>
    <row r="7" spans="1:7" ht="20.45" customHeight="1" x14ac:dyDescent="0.25">
      <c r="A7" s="313">
        <v>0.42708333333333331</v>
      </c>
      <c r="B7" s="314" t="s">
        <v>125</v>
      </c>
      <c r="C7" s="315">
        <v>107</v>
      </c>
      <c r="D7" s="315" t="s">
        <v>105</v>
      </c>
      <c r="E7" s="316" t="s">
        <v>120</v>
      </c>
      <c r="F7" s="312" t="s">
        <v>126</v>
      </c>
      <c r="G7" s="303"/>
    </row>
    <row r="8" spans="1:7" ht="21.6" customHeight="1" x14ac:dyDescent="0.25">
      <c r="A8" s="313">
        <v>0.42708333333333331</v>
      </c>
      <c r="B8" s="314" t="s">
        <v>127</v>
      </c>
      <c r="C8" s="315">
        <v>30</v>
      </c>
      <c r="D8" s="315" t="s">
        <v>98</v>
      </c>
      <c r="E8" s="321" t="s">
        <v>120</v>
      </c>
      <c r="F8" s="312" t="s">
        <v>92</v>
      </c>
      <c r="G8" s="303"/>
    </row>
    <row r="9" spans="1:7" ht="26.1" customHeight="1" x14ac:dyDescent="0.25">
      <c r="A9" s="313">
        <v>0.45833333333333331</v>
      </c>
      <c r="B9" s="314" t="s">
        <v>128</v>
      </c>
      <c r="C9" s="315">
        <v>25</v>
      </c>
      <c r="D9" s="315" t="s">
        <v>4</v>
      </c>
      <c r="E9" s="321" t="s">
        <v>120</v>
      </c>
      <c r="F9" s="312" t="s">
        <v>93</v>
      </c>
      <c r="G9" s="303"/>
    </row>
    <row r="10" spans="1:7" ht="20.45" customHeight="1" thickBot="1" x14ac:dyDescent="0.3">
      <c r="A10" s="322">
        <v>0.45833333333333331</v>
      </c>
      <c r="B10" s="318" t="s">
        <v>129</v>
      </c>
      <c r="C10" s="318">
        <v>35</v>
      </c>
      <c r="D10" s="318" t="s">
        <v>98</v>
      </c>
      <c r="E10" s="323"/>
      <c r="F10" s="312" t="s">
        <v>95</v>
      </c>
      <c r="G10" s="303"/>
    </row>
    <row r="11" spans="1:7" ht="20.45" customHeight="1" x14ac:dyDescent="0.25">
      <c r="A11" s="313">
        <v>0.5</v>
      </c>
      <c r="B11" s="314" t="s">
        <v>130</v>
      </c>
      <c r="C11" s="315">
        <v>30</v>
      </c>
      <c r="D11" s="315" t="s">
        <v>4</v>
      </c>
      <c r="E11" s="316" t="s">
        <v>120</v>
      </c>
      <c r="F11" s="312" t="s">
        <v>89</v>
      </c>
      <c r="G11" s="303"/>
    </row>
    <row r="12" spans="1:7" ht="20.45" customHeight="1" x14ac:dyDescent="0.25">
      <c r="A12" s="322">
        <v>0.5</v>
      </c>
      <c r="B12" s="318" t="s">
        <v>129</v>
      </c>
      <c r="C12" s="318">
        <v>35</v>
      </c>
      <c r="D12" s="318" t="s">
        <v>98</v>
      </c>
      <c r="E12" s="323"/>
      <c r="F12" s="312" t="s">
        <v>99</v>
      </c>
      <c r="G12" s="303"/>
    </row>
    <row r="13" spans="1:7" ht="20.45" customHeight="1" x14ac:dyDescent="0.25">
      <c r="A13" s="322">
        <v>0.52083333333333337</v>
      </c>
      <c r="B13" s="318" t="s">
        <v>97</v>
      </c>
      <c r="C13" s="318">
        <v>35</v>
      </c>
      <c r="D13" s="318" t="s">
        <v>98</v>
      </c>
      <c r="E13" s="323"/>
      <c r="F13" s="312" t="s">
        <v>92</v>
      </c>
      <c r="G13" s="303"/>
    </row>
    <row r="14" spans="1:7" ht="20.45" customHeight="1" thickBot="1" x14ac:dyDescent="0.3">
      <c r="A14" s="317">
        <v>4.1666666666666664E-2</v>
      </c>
      <c r="B14" s="319" t="s">
        <v>97</v>
      </c>
      <c r="C14" s="319">
        <v>35</v>
      </c>
      <c r="D14" s="319" t="s">
        <v>98</v>
      </c>
      <c r="E14" s="324"/>
      <c r="F14" s="312" t="s">
        <v>93</v>
      </c>
      <c r="G14" s="303"/>
    </row>
    <row r="15" spans="1:7" ht="15.75" x14ac:dyDescent="0.25">
      <c r="A15" s="313">
        <v>4.1666666666666664E-2</v>
      </c>
      <c r="B15" s="314" t="s">
        <v>131</v>
      </c>
      <c r="C15" s="315">
        <v>35</v>
      </c>
      <c r="D15" s="315" t="s">
        <v>4</v>
      </c>
      <c r="E15" s="316" t="s">
        <v>120</v>
      </c>
      <c r="F15" s="312" t="s">
        <v>94</v>
      </c>
      <c r="G15" s="303"/>
    </row>
    <row r="16" spans="1:7" ht="15.75" x14ac:dyDescent="0.25">
      <c r="A16" s="322">
        <v>6.25E-2</v>
      </c>
      <c r="B16" s="318" t="s">
        <v>97</v>
      </c>
      <c r="C16" s="318">
        <v>75</v>
      </c>
      <c r="D16" s="325" t="s">
        <v>98</v>
      </c>
      <c r="E16" s="323"/>
      <c r="F16" s="312" t="s">
        <v>102</v>
      </c>
      <c r="G16" s="303"/>
    </row>
    <row r="17" spans="1:7" ht="15.75" x14ac:dyDescent="0.25">
      <c r="A17" s="326">
        <v>8.3333333333333329E-2</v>
      </c>
      <c r="B17" s="318" t="s">
        <v>97</v>
      </c>
      <c r="C17" s="327">
        <v>17</v>
      </c>
      <c r="D17" s="325" t="s">
        <v>98</v>
      </c>
      <c r="E17" s="328"/>
      <c r="F17" s="312" t="s">
        <v>3</v>
      </c>
      <c r="G17" s="303"/>
    </row>
    <row r="18" spans="1:7" ht="20.45" customHeight="1" thickBot="1" x14ac:dyDescent="0.3">
      <c r="A18" s="329">
        <v>0.125</v>
      </c>
      <c r="B18" s="325" t="s">
        <v>97</v>
      </c>
      <c r="C18" s="325">
        <v>35</v>
      </c>
      <c r="D18" s="325" t="s">
        <v>98</v>
      </c>
      <c r="E18" s="330"/>
      <c r="F18" s="331" t="s">
        <v>103</v>
      </c>
      <c r="G18" s="303"/>
    </row>
    <row r="19" spans="1:7" ht="20.45" customHeight="1" thickBot="1" x14ac:dyDescent="0.3">
      <c r="A19" s="332" t="s">
        <v>132</v>
      </c>
      <c r="B19" s="333" t="s">
        <v>133</v>
      </c>
      <c r="C19" s="334" t="s">
        <v>134</v>
      </c>
      <c r="D19" s="335" t="s">
        <v>4</v>
      </c>
      <c r="E19" s="316" t="s">
        <v>120</v>
      </c>
      <c r="F19" s="336" t="s">
        <v>95</v>
      </c>
      <c r="G19" s="303"/>
    </row>
    <row r="20" spans="1:7" ht="20.45" customHeight="1" x14ac:dyDescent="0.25">
      <c r="A20" s="337" t="s">
        <v>132</v>
      </c>
      <c r="B20" s="338" t="s">
        <v>135</v>
      </c>
      <c r="C20" s="337" t="s">
        <v>136</v>
      </c>
      <c r="D20" s="339" t="s">
        <v>4</v>
      </c>
      <c r="E20" s="316" t="s">
        <v>120</v>
      </c>
      <c r="F20" s="340" t="s">
        <v>92</v>
      </c>
      <c r="G20" s="303"/>
    </row>
    <row r="21" spans="1:7" ht="20.45" customHeight="1" x14ac:dyDescent="0.25">
      <c r="A21" s="341" t="s">
        <v>137</v>
      </c>
      <c r="B21" s="325" t="s">
        <v>97</v>
      </c>
      <c r="C21" s="341" t="s">
        <v>138</v>
      </c>
      <c r="D21" s="325" t="s">
        <v>98</v>
      </c>
      <c r="E21" s="342"/>
      <c r="F21" s="340" t="s">
        <v>3</v>
      </c>
      <c r="G21" s="303"/>
    </row>
    <row r="22" spans="1:7" ht="20.45" customHeight="1" x14ac:dyDescent="0.25">
      <c r="A22" s="337" t="s">
        <v>137</v>
      </c>
      <c r="B22" s="338" t="s">
        <v>139</v>
      </c>
      <c r="C22" s="337" t="s">
        <v>140</v>
      </c>
      <c r="D22" s="339" t="s">
        <v>4</v>
      </c>
      <c r="E22" s="343" t="s">
        <v>141</v>
      </c>
      <c r="F22" s="340" t="s">
        <v>28</v>
      </c>
      <c r="G22" s="303"/>
    </row>
    <row r="23" spans="1:7" ht="20.45" customHeight="1" x14ac:dyDescent="0.25">
      <c r="A23" s="337" t="s">
        <v>142</v>
      </c>
      <c r="B23" s="338" t="s">
        <v>143</v>
      </c>
      <c r="C23" s="337" t="s">
        <v>138</v>
      </c>
      <c r="D23" s="339" t="s">
        <v>4</v>
      </c>
      <c r="E23" s="343" t="s">
        <v>144</v>
      </c>
      <c r="F23" s="340" t="s">
        <v>96</v>
      </c>
      <c r="G23" s="303"/>
    </row>
    <row r="24" spans="1:7" ht="20.45" customHeight="1" x14ac:dyDescent="0.25">
      <c r="A24" s="344" t="s">
        <v>145</v>
      </c>
      <c r="B24" s="345" t="s">
        <v>146</v>
      </c>
      <c r="C24" s="346"/>
      <c r="D24" s="347" t="s">
        <v>147</v>
      </c>
      <c r="E24" s="348" t="s">
        <v>148</v>
      </c>
      <c r="F24" s="349"/>
      <c r="G24"/>
    </row>
    <row r="25" spans="1:7" ht="20.45" customHeight="1" x14ac:dyDescent="0.25">
      <c r="A25" s="350" t="s">
        <v>149</v>
      </c>
      <c r="B25" s="351" t="s">
        <v>150</v>
      </c>
      <c r="C25" s="352"/>
      <c r="D25" s="353" t="s">
        <v>151</v>
      </c>
      <c r="E25" s="347" t="s">
        <v>152</v>
      </c>
      <c r="F25" s="349"/>
      <c r="G25"/>
    </row>
    <row r="26" spans="1:7" ht="20.45" customHeight="1" x14ac:dyDescent="0.25">
      <c r="A26" s="350" t="s">
        <v>153</v>
      </c>
      <c r="B26" s="353" t="s">
        <v>154</v>
      </c>
      <c r="C26" s="352"/>
      <c r="D26" s="353" t="s">
        <v>155</v>
      </c>
      <c r="E26" s="354" t="s">
        <v>156</v>
      </c>
      <c r="F26" s="355"/>
      <c r="G26"/>
    </row>
    <row r="27" spans="1:7" ht="20.45" customHeight="1" x14ac:dyDescent="0.25">
      <c r="A27" s="350" t="s">
        <v>157</v>
      </c>
      <c r="B27" s="346" t="s">
        <v>158</v>
      </c>
      <c r="C27" s="352"/>
      <c r="D27" s="353" t="s">
        <v>159</v>
      </c>
      <c r="E27" s="356" t="s">
        <v>160</v>
      </c>
      <c r="F27" s="355"/>
      <c r="G27"/>
    </row>
    <row r="28" spans="1:7" ht="20.45" customHeight="1" x14ac:dyDescent="0.25">
      <c r="A28" s="357" t="s">
        <v>161</v>
      </c>
      <c r="B28" s="358" t="s">
        <v>162</v>
      </c>
      <c r="C28" s="359"/>
      <c r="D28" s="360" t="s">
        <v>161</v>
      </c>
      <c r="E28" s="361" t="s">
        <v>163</v>
      </c>
      <c r="F28" s="355"/>
      <c r="G28"/>
    </row>
    <row r="29" spans="1:7" ht="20.45" customHeight="1" thickBot="1" x14ac:dyDescent="0.3">
      <c r="A29" s="362" t="s">
        <v>164</v>
      </c>
      <c r="B29" s="363"/>
      <c r="C29" s="364"/>
      <c r="D29" s="365" t="s">
        <v>164</v>
      </c>
      <c r="E29" s="366"/>
      <c r="F29" s="355"/>
      <c r="G29"/>
    </row>
  </sheetData>
  <mergeCells count="1">
    <mergeCell ref="A1:E1"/>
  </mergeCells>
  <pageMargins left="0.25" right="0.25" top="0.75" bottom="0.75" header="0.3" footer="0.3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B84"/>
  <sheetViews>
    <sheetView topLeftCell="A25" zoomScale="125" zoomScaleNormal="125" workbookViewId="0">
      <selection activeCell="A74" sqref="A74:G75"/>
    </sheetView>
  </sheetViews>
  <sheetFormatPr defaultRowHeight="15" x14ac:dyDescent="0.25"/>
  <cols>
    <col min="1" max="1" width="5.7109375" bestFit="1" customWidth="1"/>
    <col min="2" max="2" width="18.85546875" style="53" customWidth="1"/>
    <col min="3" max="3" width="4.85546875" style="53" customWidth="1"/>
    <col min="4" max="4" width="4.42578125" style="53" bestFit="1" customWidth="1"/>
    <col min="5" max="5" width="4.5703125" style="134" bestFit="1" customWidth="1"/>
    <col min="6" max="6" width="22.140625" style="53" customWidth="1"/>
    <col min="7" max="7" width="8.42578125" style="22" bestFit="1" customWidth="1"/>
    <col min="8" max="8" width="4.28515625" customWidth="1"/>
    <col min="9" max="10" width="8.140625" style="53" customWidth="1"/>
    <col min="11" max="11" width="4.28515625" hidden="1" customWidth="1"/>
    <col min="12" max="13" width="8.140625" style="53" hidden="1" customWidth="1"/>
    <col min="14" max="14" width="4.28515625" customWidth="1"/>
    <col min="15" max="16" width="8.140625" style="53" customWidth="1"/>
    <col min="17" max="17" width="6.42578125" customWidth="1"/>
    <col min="18" max="18" width="6.42578125" hidden="1" customWidth="1"/>
    <col min="19" max="19" width="6.42578125" customWidth="1"/>
    <col min="20" max="20" width="5.7109375" style="1" customWidth="1"/>
    <col min="21" max="26" width="3.42578125" customWidth="1"/>
    <col min="27" max="27" width="8.42578125" customWidth="1"/>
  </cols>
  <sheetData>
    <row r="1" spans="1:27" ht="16.5" thickBot="1" x14ac:dyDescent="0.3">
      <c r="A1" s="448" t="s">
        <v>101</v>
      </c>
      <c r="B1" s="448"/>
      <c r="C1" s="448"/>
      <c r="D1" s="448"/>
      <c r="E1" s="448"/>
      <c r="F1" s="448"/>
      <c r="G1" s="449"/>
      <c r="H1" s="452" t="s">
        <v>19</v>
      </c>
      <c r="I1" s="453"/>
      <c r="J1" s="453"/>
      <c r="K1" s="453"/>
      <c r="L1" s="453"/>
      <c r="M1" s="453"/>
      <c r="N1" s="453"/>
      <c r="O1" s="453"/>
      <c r="P1" s="454"/>
    </row>
    <row r="2" spans="1:27" ht="16.5" thickBot="1" x14ac:dyDescent="0.3">
      <c r="A2" s="450"/>
      <c r="B2" s="450"/>
      <c r="C2" s="450"/>
      <c r="D2" s="450"/>
      <c r="E2" s="450"/>
      <c r="F2" s="450"/>
      <c r="G2" s="451"/>
      <c r="H2" s="455" t="s">
        <v>8</v>
      </c>
      <c r="I2" s="457" t="s">
        <v>21</v>
      </c>
      <c r="J2" s="458"/>
      <c r="K2" s="459" t="s">
        <v>8</v>
      </c>
      <c r="L2" s="461" t="s">
        <v>20</v>
      </c>
      <c r="M2" s="462"/>
      <c r="N2" s="463" t="s">
        <v>8</v>
      </c>
      <c r="O2" s="465" t="s">
        <v>4</v>
      </c>
      <c r="P2" s="466"/>
      <c r="Q2" s="443" t="s">
        <v>9</v>
      </c>
      <c r="R2" s="444"/>
      <c r="S2" s="445"/>
      <c r="T2" s="42"/>
      <c r="U2" s="437" t="s">
        <v>5</v>
      </c>
      <c r="V2" s="446" t="s">
        <v>6</v>
      </c>
      <c r="W2" s="439" t="s">
        <v>7</v>
      </c>
      <c r="X2" s="439" t="s">
        <v>24</v>
      </c>
      <c r="Y2" s="437" t="s">
        <v>70</v>
      </c>
      <c r="Z2" s="439" t="s">
        <v>11</v>
      </c>
      <c r="AA2" s="441" t="s">
        <v>23</v>
      </c>
    </row>
    <row r="3" spans="1:27" ht="28.5" x14ac:dyDescent="0.25">
      <c r="A3" s="43" t="s">
        <v>0</v>
      </c>
      <c r="B3" s="115" t="s">
        <v>16</v>
      </c>
      <c r="C3" s="45" t="s">
        <v>2</v>
      </c>
      <c r="D3" s="46" t="s">
        <v>67</v>
      </c>
      <c r="E3" s="128" t="s">
        <v>1</v>
      </c>
      <c r="F3" s="47" t="s">
        <v>18</v>
      </c>
      <c r="G3" s="121" t="s">
        <v>15</v>
      </c>
      <c r="H3" s="456"/>
      <c r="I3" s="34" t="s">
        <v>13</v>
      </c>
      <c r="J3" s="35" t="s">
        <v>14</v>
      </c>
      <c r="K3" s="460"/>
      <c r="L3" s="36" t="s">
        <v>13</v>
      </c>
      <c r="M3" s="37" t="s">
        <v>14</v>
      </c>
      <c r="N3" s="464"/>
      <c r="O3" s="98" t="s">
        <v>13</v>
      </c>
      <c r="P3" s="99" t="s">
        <v>14</v>
      </c>
      <c r="Q3" s="40" t="s">
        <v>22</v>
      </c>
      <c r="R3" s="41" t="s">
        <v>20</v>
      </c>
      <c r="S3" s="97" t="s">
        <v>4</v>
      </c>
      <c r="T3" s="30" t="s">
        <v>17</v>
      </c>
      <c r="U3" s="438"/>
      <c r="V3" s="447"/>
      <c r="W3" s="440"/>
      <c r="X3" s="440"/>
      <c r="Y3" s="438"/>
      <c r="Z3" s="440"/>
      <c r="AA3" s="442"/>
    </row>
    <row r="4" spans="1:27" ht="5.25" customHeight="1" x14ac:dyDescent="0.25">
      <c r="A4" s="2"/>
      <c r="B4" s="116"/>
      <c r="C4" s="54"/>
      <c r="D4" s="54"/>
      <c r="E4" s="129"/>
      <c r="F4" s="8"/>
      <c r="G4" s="122"/>
      <c r="H4" s="3"/>
      <c r="I4" s="14"/>
      <c r="J4" s="7"/>
      <c r="K4" s="3"/>
      <c r="L4" s="14"/>
      <c r="M4" s="7"/>
      <c r="N4" s="3"/>
      <c r="O4" s="14"/>
      <c r="P4" s="7"/>
      <c r="Q4" s="7"/>
      <c r="R4" s="7"/>
      <c r="S4" s="7"/>
      <c r="T4" s="12"/>
      <c r="U4" s="3"/>
      <c r="V4" s="4"/>
      <c r="W4" s="5"/>
      <c r="X4" s="5"/>
      <c r="Y4" s="3"/>
      <c r="Z4" s="5"/>
      <c r="AA4" s="5"/>
    </row>
    <row r="5" spans="1:27" ht="24" customHeight="1" x14ac:dyDescent="0.25">
      <c r="A5" s="275">
        <v>0.39583333333333331</v>
      </c>
      <c r="B5" s="266" t="s">
        <v>104</v>
      </c>
      <c r="C5" s="276">
        <v>27</v>
      </c>
      <c r="D5" s="276" t="s">
        <v>10</v>
      </c>
      <c r="E5" s="277" t="s">
        <v>4</v>
      </c>
      <c r="F5" s="278" t="s">
        <v>88</v>
      </c>
      <c r="G5" s="279" t="s">
        <v>89</v>
      </c>
      <c r="H5" s="32" t="s">
        <v>10</v>
      </c>
      <c r="I5" s="280" t="s">
        <v>10</v>
      </c>
      <c r="J5" s="281" t="s">
        <v>10</v>
      </c>
      <c r="K5" s="33" t="s">
        <v>10</v>
      </c>
      <c r="L5" s="280" t="s">
        <v>10</v>
      </c>
      <c r="M5" s="281" t="s">
        <v>10</v>
      </c>
      <c r="N5" s="100"/>
      <c r="O5" s="280"/>
      <c r="P5" s="281"/>
      <c r="Q5" s="38" t="s">
        <v>10</v>
      </c>
      <c r="R5" s="39" t="s">
        <v>10</v>
      </c>
      <c r="S5" s="96"/>
      <c r="T5" s="282" t="s">
        <v>10</v>
      </c>
      <c r="U5" s="283" t="s">
        <v>10</v>
      </c>
      <c r="V5" s="284" t="s">
        <v>10</v>
      </c>
      <c r="W5" s="285" t="s">
        <v>10</v>
      </c>
      <c r="X5" s="285" t="s">
        <v>10</v>
      </c>
      <c r="Y5" s="283" t="s">
        <v>10</v>
      </c>
      <c r="Z5" s="285" t="s">
        <v>10</v>
      </c>
      <c r="AA5" s="286" t="s">
        <v>10</v>
      </c>
    </row>
    <row r="6" spans="1:27" ht="22.5" customHeight="1" x14ac:dyDescent="0.25">
      <c r="A6" s="275">
        <v>0.41666666666666669</v>
      </c>
      <c r="B6" s="266" t="s">
        <v>78</v>
      </c>
      <c r="C6" s="276">
        <v>91</v>
      </c>
      <c r="D6" s="276" t="s">
        <v>10</v>
      </c>
      <c r="E6" s="287" t="s">
        <v>105</v>
      </c>
      <c r="F6" s="278" t="s">
        <v>113</v>
      </c>
      <c r="G6" s="279" t="s">
        <v>90</v>
      </c>
      <c r="H6" s="32" t="s">
        <v>10</v>
      </c>
      <c r="I6" s="280" t="s">
        <v>10</v>
      </c>
      <c r="J6" s="281" t="s">
        <v>10</v>
      </c>
      <c r="K6" s="33" t="s">
        <v>10</v>
      </c>
      <c r="L6" s="280" t="s">
        <v>10</v>
      </c>
      <c r="M6" s="281" t="s">
        <v>10</v>
      </c>
      <c r="N6" s="100"/>
      <c r="O6" s="280"/>
      <c r="P6" s="281"/>
      <c r="Q6" s="38" t="s">
        <v>10</v>
      </c>
      <c r="R6" s="39" t="s">
        <v>10</v>
      </c>
      <c r="S6" s="96"/>
      <c r="T6" s="282" t="s">
        <v>10</v>
      </c>
      <c r="U6" s="283" t="s">
        <v>10</v>
      </c>
      <c r="V6" s="284" t="s">
        <v>10</v>
      </c>
      <c r="W6" s="285" t="s">
        <v>10</v>
      </c>
      <c r="X6" s="285" t="s">
        <v>10</v>
      </c>
      <c r="Y6" s="283" t="s">
        <v>10</v>
      </c>
      <c r="Z6" s="285" t="s">
        <v>10</v>
      </c>
      <c r="AA6" s="286" t="s">
        <v>10</v>
      </c>
    </row>
    <row r="7" spans="1:27" ht="12.75" hidden="1" customHeight="1" x14ac:dyDescent="0.25">
      <c r="A7" s="271" t="s">
        <v>112</v>
      </c>
      <c r="B7" s="272" t="s">
        <v>106</v>
      </c>
      <c r="C7" s="271" t="s">
        <v>112</v>
      </c>
      <c r="D7" s="271" t="s">
        <v>10</v>
      </c>
      <c r="E7" s="271" t="s">
        <v>112</v>
      </c>
      <c r="F7" s="271" t="s">
        <v>112</v>
      </c>
      <c r="G7" s="126"/>
      <c r="H7" s="32" t="s">
        <v>10</v>
      </c>
      <c r="I7" s="273" t="s">
        <v>10</v>
      </c>
      <c r="J7" s="274" t="s">
        <v>10</v>
      </c>
      <c r="K7" s="33" t="s">
        <v>10</v>
      </c>
      <c r="L7" s="273" t="s">
        <v>10</v>
      </c>
      <c r="M7" s="274" t="s">
        <v>10</v>
      </c>
      <c r="N7" s="100"/>
      <c r="O7" s="17"/>
      <c r="P7" s="18"/>
      <c r="Q7" s="38" t="s">
        <v>10</v>
      </c>
      <c r="R7" s="39" t="s">
        <v>10</v>
      </c>
      <c r="S7" s="96"/>
      <c r="T7" s="13" t="s">
        <v>10</v>
      </c>
      <c r="U7" s="27" t="s">
        <v>10</v>
      </c>
      <c r="V7" s="28" t="s">
        <v>10</v>
      </c>
      <c r="W7" s="29" t="s">
        <v>10</v>
      </c>
      <c r="X7" s="29" t="s">
        <v>10</v>
      </c>
      <c r="Y7" s="27" t="s">
        <v>10</v>
      </c>
      <c r="Z7" s="29" t="s">
        <v>10</v>
      </c>
      <c r="AA7" s="16" t="s">
        <v>10</v>
      </c>
    </row>
    <row r="8" spans="1:27" ht="12.75" hidden="1" customHeight="1" x14ac:dyDescent="0.25">
      <c r="A8" s="271" t="s">
        <v>112</v>
      </c>
      <c r="B8" s="272" t="s">
        <v>107</v>
      </c>
      <c r="C8" s="271" t="s">
        <v>112</v>
      </c>
      <c r="D8" s="271" t="s">
        <v>10</v>
      </c>
      <c r="E8" s="271" t="s">
        <v>112</v>
      </c>
      <c r="F8" s="271" t="s">
        <v>112</v>
      </c>
      <c r="G8" s="126"/>
      <c r="H8" s="32" t="s">
        <v>10</v>
      </c>
      <c r="I8" s="273" t="s">
        <v>10</v>
      </c>
      <c r="J8" s="274" t="s">
        <v>10</v>
      </c>
      <c r="K8" s="33" t="s">
        <v>10</v>
      </c>
      <c r="L8" s="273" t="s">
        <v>10</v>
      </c>
      <c r="M8" s="274" t="s">
        <v>10</v>
      </c>
      <c r="N8" s="100"/>
      <c r="O8" s="17"/>
      <c r="P8" s="18"/>
      <c r="Q8" s="38" t="s">
        <v>10</v>
      </c>
      <c r="R8" s="39" t="s">
        <v>10</v>
      </c>
      <c r="S8" s="96"/>
      <c r="T8" s="13" t="s">
        <v>10</v>
      </c>
      <c r="U8" s="27" t="s">
        <v>10</v>
      </c>
      <c r="V8" s="28" t="s">
        <v>10</v>
      </c>
      <c r="W8" s="29" t="s">
        <v>10</v>
      </c>
      <c r="X8" s="29" t="s">
        <v>10</v>
      </c>
      <c r="Y8" s="27" t="s">
        <v>10</v>
      </c>
      <c r="Z8" s="29" t="s">
        <v>10</v>
      </c>
      <c r="AA8" s="16" t="s">
        <v>10</v>
      </c>
    </row>
    <row r="9" spans="1:27" ht="12.75" hidden="1" customHeight="1" x14ac:dyDescent="0.25">
      <c r="A9" s="271" t="s">
        <v>112</v>
      </c>
      <c r="B9" s="272" t="s">
        <v>108</v>
      </c>
      <c r="C9" s="271" t="s">
        <v>112</v>
      </c>
      <c r="D9" s="271" t="s">
        <v>10</v>
      </c>
      <c r="E9" s="271" t="s">
        <v>112</v>
      </c>
      <c r="F9" s="271" t="s">
        <v>112</v>
      </c>
      <c r="G9" s="126"/>
      <c r="H9" s="32" t="s">
        <v>10</v>
      </c>
      <c r="I9" s="273" t="s">
        <v>10</v>
      </c>
      <c r="J9" s="274" t="s">
        <v>10</v>
      </c>
      <c r="K9" s="33" t="s">
        <v>10</v>
      </c>
      <c r="L9" s="273" t="s">
        <v>10</v>
      </c>
      <c r="M9" s="274" t="s">
        <v>10</v>
      </c>
      <c r="N9" s="100"/>
      <c r="O9" s="17"/>
      <c r="P9" s="18"/>
      <c r="Q9" s="38" t="s">
        <v>10</v>
      </c>
      <c r="R9" s="39" t="s">
        <v>10</v>
      </c>
      <c r="S9" s="96"/>
      <c r="T9" s="13" t="s">
        <v>10</v>
      </c>
      <c r="U9" s="27" t="s">
        <v>10</v>
      </c>
      <c r="V9" s="28" t="s">
        <v>10</v>
      </c>
      <c r="W9" s="29" t="s">
        <v>10</v>
      </c>
      <c r="X9" s="29" t="s">
        <v>10</v>
      </c>
      <c r="Y9" s="27" t="s">
        <v>10</v>
      </c>
      <c r="Z9" s="29" t="s">
        <v>10</v>
      </c>
      <c r="AA9" s="16" t="s">
        <v>10</v>
      </c>
    </row>
    <row r="10" spans="1:27" ht="12.75" hidden="1" customHeight="1" x14ac:dyDescent="0.25">
      <c r="A10" s="271" t="s">
        <v>112</v>
      </c>
      <c r="B10" s="272" t="s">
        <v>109</v>
      </c>
      <c r="C10" s="271" t="s">
        <v>112</v>
      </c>
      <c r="D10" s="271" t="s">
        <v>10</v>
      </c>
      <c r="E10" s="271" t="s">
        <v>112</v>
      </c>
      <c r="F10" s="271" t="s">
        <v>112</v>
      </c>
      <c r="G10" s="126"/>
      <c r="H10" s="32" t="s">
        <v>10</v>
      </c>
      <c r="I10" s="273" t="s">
        <v>10</v>
      </c>
      <c r="J10" s="274" t="s">
        <v>10</v>
      </c>
      <c r="K10" s="33" t="s">
        <v>10</v>
      </c>
      <c r="L10" s="273" t="s">
        <v>10</v>
      </c>
      <c r="M10" s="274" t="s">
        <v>10</v>
      </c>
      <c r="N10" s="100"/>
      <c r="O10" s="17"/>
      <c r="P10" s="18"/>
      <c r="Q10" s="38" t="s">
        <v>10</v>
      </c>
      <c r="R10" s="39" t="s">
        <v>10</v>
      </c>
      <c r="S10" s="96"/>
      <c r="T10" s="13" t="s">
        <v>10</v>
      </c>
      <c r="U10" s="27" t="s">
        <v>10</v>
      </c>
      <c r="V10" s="28" t="s">
        <v>10</v>
      </c>
      <c r="W10" s="29" t="s">
        <v>10</v>
      </c>
      <c r="X10" s="29" t="s">
        <v>10</v>
      </c>
      <c r="Y10" s="27" t="s">
        <v>10</v>
      </c>
      <c r="Z10" s="29" t="s">
        <v>10</v>
      </c>
      <c r="AA10" s="16" t="s">
        <v>10</v>
      </c>
    </row>
    <row r="11" spans="1:27" ht="12.75" hidden="1" customHeight="1" x14ac:dyDescent="0.25">
      <c r="A11" s="271" t="s">
        <v>112</v>
      </c>
      <c r="B11" s="272" t="s">
        <v>110</v>
      </c>
      <c r="C11" s="271" t="s">
        <v>112</v>
      </c>
      <c r="D11" s="271" t="s">
        <v>10</v>
      </c>
      <c r="E11" s="271" t="s">
        <v>112</v>
      </c>
      <c r="F11" s="271" t="s">
        <v>112</v>
      </c>
      <c r="G11" s="126"/>
      <c r="H11" s="32" t="s">
        <v>10</v>
      </c>
      <c r="I11" s="273" t="s">
        <v>10</v>
      </c>
      <c r="J11" s="274" t="s">
        <v>10</v>
      </c>
      <c r="K11" s="33" t="s">
        <v>10</v>
      </c>
      <c r="L11" s="273" t="s">
        <v>10</v>
      </c>
      <c r="M11" s="274" t="s">
        <v>10</v>
      </c>
      <c r="N11" s="100"/>
      <c r="O11" s="17"/>
      <c r="P11" s="18"/>
      <c r="Q11" s="38" t="s">
        <v>10</v>
      </c>
      <c r="R11" s="39" t="s">
        <v>10</v>
      </c>
      <c r="S11" s="96"/>
      <c r="T11" s="13" t="s">
        <v>10</v>
      </c>
      <c r="U11" s="27" t="s">
        <v>10</v>
      </c>
      <c r="V11" s="28" t="s">
        <v>10</v>
      </c>
      <c r="W11" s="29" t="s">
        <v>10</v>
      </c>
      <c r="X11" s="29" t="s">
        <v>10</v>
      </c>
      <c r="Y11" s="27" t="s">
        <v>10</v>
      </c>
      <c r="Z11" s="29" t="s">
        <v>10</v>
      </c>
      <c r="AA11" s="16" t="s">
        <v>10</v>
      </c>
    </row>
    <row r="12" spans="1:27" ht="11.25" customHeight="1" x14ac:dyDescent="0.25">
      <c r="A12" s="81">
        <v>0.41666666666666669</v>
      </c>
      <c r="B12" s="265" t="s">
        <v>75</v>
      </c>
      <c r="C12" s="83">
        <v>35</v>
      </c>
      <c r="D12" s="83" t="s">
        <v>10</v>
      </c>
      <c r="E12" s="132" t="s">
        <v>76</v>
      </c>
      <c r="F12" s="85" t="s">
        <v>77</v>
      </c>
      <c r="G12" s="125" t="s">
        <v>114</v>
      </c>
      <c r="H12" s="87" t="s">
        <v>10</v>
      </c>
      <c r="I12" s="88" t="s">
        <v>10</v>
      </c>
      <c r="J12" s="89" t="s">
        <v>10</v>
      </c>
      <c r="K12" s="87" t="s">
        <v>10</v>
      </c>
      <c r="L12" s="88" t="s">
        <v>10</v>
      </c>
      <c r="M12" s="89" t="s">
        <v>10</v>
      </c>
      <c r="N12" s="87" t="s">
        <v>10</v>
      </c>
      <c r="O12" s="88" t="s">
        <v>10</v>
      </c>
      <c r="P12" s="89" t="s">
        <v>10</v>
      </c>
      <c r="Q12" s="90" t="s">
        <v>10</v>
      </c>
      <c r="R12" s="90" t="s">
        <v>10</v>
      </c>
      <c r="S12" s="90" t="s">
        <v>10</v>
      </c>
      <c r="T12" s="91" t="s">
        <v>10</v>
      </c>
      <c r="U12" s="95" t="s">
        <v>10</v>
      </c>
      <c r="V12" s="92" t="s">
        <v>10</v>
      </c>
      <c r="W12" s="93" t="s">
        <v>10</v>
      </c>
      <c r="X12" s="93" t="s">
        <v>10</v>
      </c>
      <c r="Y12" s="95" t="s">
        <v>10</v>
      </c>
      <c r="Z12" s="93" t="s">
        <v>10</v>
      </c>
      <c r="AA12" s="94" t="s">
        <v>10</v>
      </c>
    </row>
    <row r="13" spans="1:27" ht="20.100000000000001" customHeight="1" x14ac:dyDescent="0.25">
      <c r="A13" s="51">
        <v>0.41666666666666669</v>
      </c>
      <c r="B13" s="267" t="s">
        <v>100</v>
      </c>
      <c r="C13" s="57">
        <v>25</v>
      </c>
      <c r="D13" s="269">
        <f>25-16</f>
        <v>9</v>
      </c>
      <c r="E13" s="130" t="s">
        <v>98</v>
      </c>
      <c r="F13" s="52"/>
      <c r="G13" s="123" t="s">
        <v>99</v>
      </c>
      <c r="H13" s="32"/>
      <c r="I13" s="19"/>
      <c r="J13" s="20"/>
      <c r="K13" s="33" t="s">
        <v>10</v>
      </c>
      <c r="L13" s="19" t="s">
        <v>10</v>
      </c>
      <c r="M13" s="20" t="s">
        <v>10</v>
      </c>
      <c r="N13" s="100" t="s">
        <v>10</v>
      </c>
      <c r="O13" s="19" t="s">
        <v>10</v>
      </c>
      <c r="P13" s="20" t="s">
        <v>10</v>
      </c>
      <c r="Q13" s="38"/>
      <c r="R13" s="39" t="s">
        <v>10</v>
      </c>
      <c r="S13" s="96" t="s">
        <v>10</v>
      </c>
      <c r="T13" s="31">
        <f>A13+TIME(2,0,0)</f>
        <v>0.5</v>
      </c>
      <c r="U13" s="64"/>
      <c r="V13" s="65"/>
      <c r="W13" s="66"/>
      <c r="X13" s="66"/>
      <c r="Y13" s="64"/>
      <c r="Z13" s="66"/>
      <c r="AA13" s="67"/>
    </row>
    <row r="14" spans="1:27" ht="22.5" customHeight="1" x14ac:dyDescent="0.25">
      <c r="A14" s="275">
        <v>0.42708333333333331</v>
      </c>
      <c r="B14" s="266" t="s">
        <v>87</v>
      </c>
      <c r="C14" s="276">
        <v>30</v>
      </c>
      <c r="D14" s="276" t="s">
        <v>10</v>
      </c>
      <c r="E14" s="277" t="s">
        <v>4</v>
      </c>
      <c r="F14" s="278" t="s">
        <v>88</v>
      </c>
      <c r="G14" s="279" t="s">
        <v>92</v>
      </c>
      <c r="H14" s="32" t="s">
        <v>10</v>
      </c>
      <c r="I14" s="280" t="s">
        <v>10</v>
      </c>
      <c r="J14" s="281" t="s">
        <v>10</v>
      </c>
      <c r="K14" s="33" t="s">
        <v>10</v>
      </c>
      <c r="L14" s="280" t="s">
        <v>10</v>
      </c>
      <c r="M14" s="281" t="s">
        <v>10</v>
      </c>
      <c r="N14" s="100"/>
      <c r="O14" s="280"/>
      <c r="P14" s="281"/>
      <c r="Q14" s="38" t="s">
        <v>10</v>
      </c>
      <c r="R14" s="39" t="s">
        <v>10</v>
      </c>
      <c r="S14" s="96"/>
      <c r="T14" s="282" t="s">
        <v>10</v>
      </c>
      <c r="U14" s="283" t="s">
        <v>10</v>
      </c>
      <c r="V14" s="284" t="s">
        <v>10</v>
      </c>
      <c r="W14" s="285" t="s">
        <v>10</v>
      </c>
      <c r="X14" s="285" t="s">
        <v>10</v>
      </c>
      <c r="Y14" s="283" t="s">
        <v>10</v>
      </c>
      <c r="Z14" s="285" t="s">
        <v>10</v>
      </c>
      <c r="AA14" s="286" t="s">
        <v>10</v>
      </c>
    </row>
    <row r="15" spans="1:27" ht="22.5" customHeight="1" x14ac:dyDescent="0.25">
      <c r="A15" s="275">
        <v>0.42708333333333331</v>
      </c>
      <c r="B15" s="266" t="s">
        <v>79</v>
      </c>
      <c r="C15" s="276">
        <v>107</v>
      </c>
      <c r="D15" s="276" t="s">
        <v>10</v>
      </c>
      <c r="E15" s="287" t="s">
        <v>105</v>
      </c>
      <c r="F15" s="278" t="s">
        <v>113</v>
      </c>
      <c r="G15" s="279" t="s">
        <v>91</v>
      </c>
      <c r="H15" s="32" t="s">
        <v>10</v>
      </c>
      <c r="I15" s="280" t="s">
        <v>10</v>
      </c>
      <c r="J15" s="281" t="s">
        <v>10</v>
      </c>
      <c r="K15" s="33" t="s">
        <v>10</v>
      </c>
      <c r="L15" s="280" t="s">
        <v>10</v>
      </c>
      <c r="M15" s="281" t="s">
        <v>10</v>
      </c>
      <c r="N15" s="100"/>
      <c r="O15" s="280"/>
      <c r="P15" s="281"/>
      <c r="Q15" s="38" t="s">
        <v>10</v>
      </c>
      <c r="R15" s="39" t="s">
        <v>10</v>
      </c>
      <c r="S15" s="96"/>
      <c r="T15" s="282" t="s">
        <v>10</v>
      </c>
      <c r="U15" s="283" t="s">
        <v>10</v>
      </c>
      <c r="V15" s="284" t="s">
        <v>10</v>
      </c>
      <c r="W15" s="285" t="s">
        <v>10</v>
      </c>
      <c r="X15" s="285" t="s">
        <v>10</v>
      </c>
      <c r="Y15" s="283" t="s">
        <v>10</v>
      </c>
      <c r="Z15" s="285" t="s">
        <v>10</v>
      </c>
      <c r="AA15" s="286" t="s">
        <v>10</v>
      </c>
    </row>
    <row r="16" spans="1:27" ht="12.75" hidden="1" customHeight="1" x14ac:dyDescent="0.25">
      <c r="A16" s="271" t="s">
        <v>112</v>
      </c>
      <c r="B16" s="272" t="s">
        <v>106</v>
      </c>
      <c r="C16" s="271" t="s">
        <v>112</v>
      </c>
      <c r="D16" s="271" t="s">
        <v>112</v>
      </c>
      <c r="E16" s="271" t="s">
        <v>112</v>
      </c>
      <c r="F16" s="271" t="s">
        <v>112</v>
      </c>
      <c r="G16" s="126"/>
      <c r="H16" s="32" t="s">
        <v>10</v>
      </c>
      <c r="I16" s="273" t="s">
        <v>10</v>
      </c>
      <c r="J16" s="274" t="s">
        <v>10</v>
      </c>
      <c r="K16" s="33" t="s">
        <v>10</v>
      </c>
      <c r="L16" s="273" t="s">
        <v>10</v>
      </c>
      <c r="M16" s="274" t="s">
        <v>10</v>
      </c>
      <c r="N16" s="100"/>
      <c r="O16" s="17"/>
      <c r="P16" s="18"/>
      <c r="Q16" s="38" t="s">
        <v>10</v>
      </c>
      <c r="R16" s="39" t="s">
        <v>10</v>
      </c>
      <c r="S16" s="96"/>
      <c r="T16" s="13" t="s">
        <v>10</v>
      </c>
      <c r="U16" s="27" t="s">
        <v>10</v>
      </c>
      <c r="V16" s="28" t="s">
        <v>10</v>
      </c>
      <c r="W16" s="29" t="s">
        <v>10</v>
      </c>
      <c r="X16" s="29" t="s">
        <v>10</v>
      </c>
      <c r="Y16" s="27" t="s">
        <v>10</v>
      </c>
      <c r="Z16" s="29" t="s">
        <v>10</v>
      </c>
      <c r="AA16" s="16" t="s">
        <v>10</v>
      </c>
    </row>
    <row r="17" spans="1:27" ht="12.75" hidden="1" customHeight="1" x14ac:dyDescent="0.25">
      <c r="A17" s="271" t="s">
        <v>112</v>
      </c>
      <c r="B17" s="272" t="s">
        <v>107</v>
      </c>
      <c r="C17" s="271" t="s">
        <v>112</v>
      </c>
      <c r="D17" s="271" t="s">
        <v>112</v>
      </c>
      <c r="E17" s="271" t="s">
        <v>112</v>
      </c>
      <c r="F17" s="271" t="s">
        <v>112</v>
      </c>
      <c r="G17" s="126"/>
      <c r="H17" s="32" t="s">
        <v>10</v>
      </c>
      <c r="I17" s="273" t="s">
        <v>10</v>
      </c>
      <c r="J17" s="274" t="s">
        <v>10</v>
      </c>
      <c r="K17" s="33" t="s">
        <v>10</v>
      </c>
      <c r="L17" s="273" t="s">
        <v>10</v>
      </c>
      <c r="M17" s="274" t="s">
        <v>10</v>
      </c>
      <c r="N17" s="100"/>
      <c r="O17" s="17"/>
      <c r="P17" s="18"/>
      <c r="Q17" s="38" t="s">
        <v>10</v>
      </c>
      <c r="R17" s="39" t="s">
        <v>10</v>
      </c>
      <c r="S17" s="96"/>
      <c r="T17" s="13" t="s">
        <v>10</v>
      </c>
      <c r="U17" s="27" t="s">
        <v>10</v>
      </c>
      <c r="V17" s="28" t="s">
        <v>10</v>
      </c>
      <c r="W17" s="29" t="s">
        <v>10</v>
      </c>
      <c r="X17" s="29" t="s">
        <v>10</v>
      </c>
      <c r="Y17" s="27" t="s">
        <v>10</v>
      </c>
      <c r="Z17" s="29" t="s">
        <v>10</v>
      </c>
      <c r="AA17" s="16" t="s">
        <v>10</v>
      </c>
    </row>
    <row r="18" spans="1:27" ht="12.75" hidden="1" customHeight="1" x14ac:dyDescent="0.25">
      <c r="A18" s="271" t="s">
        <v>112</v>
      </c>
      <c r="B18" s="272" t="s">
        <v>108</v>
      </c>
      <c r="C18" s="271" t="s">
        <v>112</v>
      </c>
      <c r="D18" s="271" t="s">
        <v>112</v>
      </c>
      <c r="E18" s="271" t="s">
        <v>112</v>
      </c>
      <c r="F18" s="271" t="s">
        <v>112</v>
      </c>
      <c r="G18" s="126"/>
      <c r="H18" s="32" t="s">
        <v>10</v>
      </c>
      <c r="I18" s="273" t="s">
        <v>10</v>
      </c>
      <c r="J18" s="274" t="s">
        <v>10</v>
      </c>
      <c r="K18" s="33" t="s">
        <v>10</v>
      </c>
      <c r="L18" s="273" t="s">
        <v>10</v>
      </c>
      <c r="M18" s="274" t="s">
        <v>10</v>
      </c>
      <c r="N18" s="100"/>
      <c r="O18" s="17"/>
      <c r="P18" s="18"/>
      <c r="Q18" s="38" t="s">
        <v>10</v>
      </c>
      <c r="R18" s="39" t="s">
        <v>10</v>
      </c>
      <c r="S18" s="96"/>
      <c r="T18" s="13" t="s">
        <v>10</v>
      </c>
      <c r="U18" s="27" t="s">
        <v>10</v>
      </c>
      <c r="V18" s="28" t="s">
        <v>10</v>
      </c>
      <c r="W18" s="29" t="s">
        <v>10</v>
      </c>
      <c r="X18" s="29" t="s">
        <v>10</v>
      </c>
      <c r="Y18" s="27" t="s">
        <v>10</v>
      </c>
      <c r="Z18" s="29" t="s">
        <v>10</v>
      </c>
      <c r="AA18" s="16" t="s">
        <v>10</v>
      </c>
    </row>
    <row r="19" spans="1:27" ht="12.75" hidden="1" customHeight="1" x14ac:dyDescent="0.25">
      <c r="A19" s="271" t="s">
        <v>112</v>
      </c>
      <c r="B19" s="272" t="s">
        <v>109</v>
      </c>
      <c r="C19" s="271" t="s">
        <v>112</v>
      </c>
      <c r="D19" s="271" t="s">
        <v>112</v>
      </c>
      <c r="E19" s="271" t="s">
        <v>112</v>
      </c>
      <c r="F19" s="271" t="s">
        <v>112</v>
      </c>
      <c r="G19" s="126"/>
      <c r="H19" s="32" t="s">
        <v>10</v>
      </c>
      <c r="I19" s="273" t="s">
        <v>10</v>
      </c>
      <c r="J19" s="274" t="s">
        <v>10</v>
      </c>
      <c r="K19" s="33" t="s">
        <v>10</v>
      </c>
      <c r="L19" s="273" t="s">
        <v>10</v>
      </c>
      <c r="M19" s="274" t="s">
        <v>10</v>
      </c>
      <c r="N19" s="100"/>
      <c r="O19" s="17"/>
      <c r="P19" s="18"/>
      <c r="Q19" s="38" t="s">
        <v>10</v>
      </c>
      <c r="R19" s="39" t="s">
        <v>10</v>
      </c>
      <c r="S19" s="96"/>
      <c r="T19" s="13" t="s">
        <v>10</v>
      </c>
      <c r="U19" s="27" t="s">
        <v>10</v>
      </c>
      <c r="V19" s="28" t="s">
        <v>10</v>
      </c>
      <c r="W19" s="29" t="s">
        <v>10</v>
      </c>
      <c r="X19" s="29" t="s">
        <v>10</v>
      </c>
      <c r="Y19" s="27" t="s">
        <v>10</v>
      </c>
      <c r="Z19" s="29" t="s">
        <v>10</v>
      </c>
      <c r="AA19" s="16" t="s">
        <v>10</v>
      </c>
    </row>
    <row r="20" spans="1:27" ht="12.75" hidden="1" customHeight="1" x14ac:dyDescent="0.25">
      <c r="A20" s="271" t="s">
        <v>112</v>
      </c>
      <c r="B20" s="272" t="s">
        <v>110</v>
      </c>
      <c r="C20" s="271" t="s">
        <v>112</v>
      </c>
      <c r="D20" s="271" t="s">
        <v>112</v>
      </c>
      <c r="E20" s="271" t="s">
        <v>112</v>
      </c>
      <c r="F20" s="271" t="s">
        <v>112</v>
      </c>
      <c r="G20" s="126"/>
      <c r="H20" s="32" t="s">
        <v>10</v>
      </c>
      <c r="I20" s="273" t="s">
        <v>10</v>
      </c>
      <c r="J20" s="274" t="s">
        <v>10</v>
      </c>
      <c r="K20" s="33" t="s">
        <v>10</v>
      </c>
      <c r="L20" s="273" t="s">
        <v>10</v>
      </c>
      <c r="M20" s="274" t="s">
        <v>10</v>
      </c>
      <c r="N20" s="100"/>
      <c r="O20" s="17"/>
      <c r="P20" s="18"/>
      <c r="Q20" s="38" t="s">
        <v>10</v>
      </c>
      <c r="R20" s="39" t="s">
        <v>10</v>
      </c>
      <c r="S20" s="96"/>
      <c r="T20" s="13" t="s">
        <v>10</v>
      </c>
      <c r="U20" s="27" t="s">
        <v>10</v>
      </c>
      <c r="V20" s="28" t="s">
        <v>10</v>
      </c>
      <c r="W20" s="29" t="s">
        <v>10</v>
      </c>
      <c r="X20" s="29" t="s">
        <v>10</v>
      </c>
      <c r="Y20" s="27" t="s">
        <v>10</v>
      </c>
      <c r="Z20" s="29" t="s">
        <v>10</v>
      </c>
      <c r="AA20" s="16" t="s">
        <v>10</v>
      </c>
    </row>
    <row r="21" spans="1:27" ht="12.75" hidden="1" customHeight="1" x14ac:dyDescent="0.25">
      <c r="A21" s="271" t="s">
        <v>112</v>
      </c>
      <c r="B21" s="272" t="s">
        <v>111</v>
      </c>
      <c r="C21" s="271" t="s">
        <v>112</v>
      </c>
      <c r="D21" s="271" t="s">
        <v>112</v>
      </c>
      <c r="E21" s="271" t="s">
        <v>112</v>
      </c>
      <c r="F21" s="271" t="s">
        <v>112</v>
      </c>
      <c r="G21" s="126"/>
      <c r="H21" s="32" t="s">
        <v>10</v>
      </c>
      <c r="I21" s="273" t="s">
        <v>10</v>
      </c>
      <c r="J21" s="274" t="s">
        <v>10</v>
      </c>
      <c r="K21" s="33" t="s">
        <v>10</v>
      </c>
      <c r="L21" s="273" t="s">
        <v>10</v>
      </c>
      <c r="M21" s="274" t="s">
        <v>10</v>
      </c>
      <c r="N21" s="100"/>
      <c r="O21" s="17"/>
      <c r="P21" s="18"/>
      <c r="Q21" s="38" t="s">
        <v>10</v>
      </c>
      <c r="R21" s="39" t="s">
        <v>10</v>
      </c>
      <c r="S21" s="96"/>
      <c r="T21" s="13" t="s">
        <v>10</v>
      </c>
      <c r="U21" s="27" t="s">
        <v>10</v>
      </c>
      <c r="V21" s="28" t="s">
        <v>10</v>
      </c>
      <c r="W21" s="29" t="s">
        <v>10</v>
      </c>
      <c r="X21" s="29" t="s">
        <v>10</v>
      </c>
      <c r="Y21" s="27" t="s">
        <v>10</v>
      </c>
      <c r="Z21" s="29" t="s">
        <v>10</v>
      </c>
      <c r="AA21" s="16" t="s">
        <v>10</v>
      </c>
    </row>
    <row r="22" spans="1:27" ht="20.100000000000001" customHeight="1" x14ac:dyDescent="0.25">
      <c r="A22" s="51">
        <v>0.45833333333333331</v>
      </c>
      <c r="B22" s="267" t="s">
        <v>100</v>
      </c>
      <c r="C22" s="57">
        <v>25</v>
      </c>
      <c r="D22" s="268">
        <f>25-11</f>
        <v>14</v>
      </c>
      <c r="E22" s="130" t="s">
        <v>98</v>
      </c>
      <c r="F22" s="52"/>
      <c r="G22" s="123" t="s">
        <v>95</v>
      </c>
      <c r="H22" s="32"/>
      <c r="I22" s="19"/>
      <c r="J22" s="20"/>
      <c r="K22" s="33" t="s">
        <v>10</v>
      </c>
      <c r="L22" s="19" t="s">
        <v>10</v>
      </c>
      <c r="M22" s="20" t="s">
        <v>10</v>
      </c>
      <c r="N22" s="100" t="s">
        <v>10</v>
      </c>
      <c r="O22" s="19" t="s">
        <v>10</v>
      </c>
      <c r="P22" s="20" t="s">
        <v>10</v>
      </c>
      <c r="Q22" s="38"/>
      <c r="R22" s="39" t="s">
        <v>10</v>
      </c>
      <c r="S22" s="96" t="s">
        <v>10</v>
      </c>
      <c r="T22" s="31">
        <f>A22+TIME(2,0,0)</f>
        <v>0.54166666666666663</v>
      </c>
      <c r="U22" s="64"/>
      <c r="V22" s="65"/>
      <c r="W22" s="66"/>
      <c r="X22" s="66"/>
      <c r="Y22" s="64"/>
      <c r="Z22" s="66"/>
      <c r="AA22" s="67"/>
    </row>
    <row r="23" spans="1:27" ht="22.5" customHeight="1" x14ac:dyDescent="0.25">
      <c r="A23" s="275">
        <v>0.45833333333333331</v>
      </c>
      <c r="B23" s="266" t="s">
        <v>80</v>
      </c>
      <c r="C23" s="276">
        <v>25</v>
      </c>
      <c r="D23" s="276" t="s">
        <v>10</v>
      </c>
      <c r="E23" s="277" t="s">
        <v>4</v>
      </c>
      <c r="F23" s="278" t="s">
        <v>88</v>
      </c>
      <c r="G23" s="279" t="s">
        <v>93</v>
      </c>
      <c r="H23" s="32" t="s">
        <v>10</v>
      </c>
      <c r="I23" s="280" t="s">
        <v>10</v>
      </c>
      <c r="J23" s="281" t="s">
        <v>10</v>
      </c>
      <c r="K23" s="33" t="s">
        <v>10</v>
      </c>
      <c r="L23" s="280" t="s">
        <v>10</v>
      </c>
      <c r="M23" s="281" t="s">
        <v>10</v>
      </c>
      <c r="N23" s="100"/>
      <c r="O23" s="280"/>
      <c r="P23" s="281"/>
      <c r="Q23" s="38" t="s">
        <v>10</v>
      </c>
      <c r="R23" s="39" t="s">
        <v>10</v>
      </c>
      <c r="S23" s="96"/>
      <c r="T23" s="282" t="s">
        <v>10</v>
      </c>
      <c r="U23" s="283" t="s">
        <v>10</v>
      </c>
      <c r="V23" s="284" t="s">
        <v>10</v>
      </c>
      <c r="W23" s="285" t="s">
        <v>10</v>
      </c>
      <c r="X23" s="285" t="s">
        <v>10</v>
      </c>
      <c r="Y23" s="283" t="s">
        <v>10</v>
      </c>
      <c r="Z23" s="285" t="s">
        <v>10</v>
      </c>
      <c r="AA23" s="286" t="s">
        <v>10</v>
      </c>
    </row>
    <row r="24" spans="1:27" ht="20.100000000000001" customHeight="1" x14ac:dyDescent="0.25">
      <c r="A24" s="51">
        <v>0.5</v>
      </c>
      <c r="B24" s="267" t="s">
        <v>100</v>
      </c>
      <c r="C24" s="57">
        <v>25</v>
      </c>
      <c r="D24" s="268">
        <f>25-11</f>
        <v>14</v>
      </c>
      <c r="E24" s="130" t="s">
        <v>98</v>
      </c>
      <c r="F24" s="52"/>
      <c r="G24" s="123" t="s">
        <v>31</v>
      </c>
      <c r="H24" s="32"/>
      <c r="I24" s="19"/>
      <c r="J24" s="20"/>
      <c r="K24" s="33" t="s">
        <v>10</v>
      </c>
      <c r="L24" s="19" t="s">
        <v>10</v>
      </c>
      <c r="M24" s="20" t="s">
        <v>10</v>
      </c>
      <c r="N24" s="100" t="s">
        <v>10</v>
      </c>
      <c r="O24" s="19" t="s">
        <v>10</v>
      </c>
      <c r="P24" s="20" t="s">
        <v>10</v>
      </c>
      <c r="Q24" s="38"/>
      <c r="R24" s="39" t="s">
        <v>10</v>
      </c>
      <c r="S24" s="96" t="s">
        <v>10</v>
      </c>
      <c r="T24" s="31">
        <f>A24+TIME(2,0,0)</f>
        <v>0.58333333333333337</v>
      </c>
      <c r="U24" s="64"/>
      <c r="V24" s="65"/>
      <c r="W24" s="66"/>
      <c r="X24" s="66"/>
      <c r="Y24" s="64"/>
      <c r="Z24" s="66"/>
      <c r="AA24" s="67"/>
    </row>
    <row r="25" spans="1:27" ht="22.5" customHeight="1" x14ac:dyDescent="0.25">
      <c r="A25" s="275">
        <v>0.5</v>
      </c>
      <c r="B25" s="266" t="s">
        <v>81</v>
      </c>
      <c r="C25" s="276">
        <v>30</v>
      </c>
      <c r="D25" s="276" t="s">
        <v>10</v>
      </c>
      <c r="E25" s="277" t="s">
        <v>4</v>
      </c>
      <c r="F25" s="278" t="s">
        <v>88</v>
      </c>
      <c r="G25" s="279" t="s">
        <v>89</v>
      </c>
      <c r="H25" s="32" t="s">
        <v>10</v>
      </c>
      <c r="I25" s="280" t="s">
        <v>10</v>
      </c>
      <c r="J25" s="281" t="s">
        <v>10</v>
      </c>
      <c r="K25" s="33" t="s">
        <v>10</v>
      </c>
      <c r="L25" s="280" t="s">
        <v>10</v>
      </c>
      <c r="M25" s="281" t="s">
        <v>10</v>
      </c>
      <c r="N25" s="100"/>
      <c r="O25" s="280"/>
      <c r="P25" s="281"/>
      <c r="Q25" s="38" t="s">
        <v>10</v>
      </c>
      <c r="R25" s="39" t="s">
        <v>10</v>
      </c>
      <c r="S25" s="96"/>
      <c r="T25" s="282" t="s">
        <v>10</v>
      </c>
      <c r="U25" s="283" t="s">
        <v>10</v>
      </c>
      <c r="V25" s="284" t="s">
        <v>10</v>
      </c>
      <c r="W25" s="285" t="s">
        <v>10</v>
      </c>
      <c r="X25" s="285" t="s">
        <v>10</v>
      </c>
      <c r="Y25" s="283" t="s">
        <v>10</v>
      </c>
      <c r="Z25" s="285" t="s">
        <v>10</v>
      </c>
      <c r="AA25" s="286" t="s">
        <v>10</v>
      </c>
    </row>
    <row r="26" spans="1:27" ht="20.100000000000001" customHeight="1" x14ac:dyDescent="0.25">
      <c r="A26" s="51">
        <v>0.52083333333333337</v>
      </c>
      <c r="B26" s="267" t="s">
        <v>97</v>
      </c>
      <c r="C26" s="57">
        <v>35</v>
      </c>
      <c r="D26" s="270">
        <f>35-0</f>
        <v>35</v>
      </c>
      <c r="E26" s="130" t="s">
        <v>98</v>
      </c>
      <c r="F26" s="52"/>
      <c r="G26" s="123" t="s">
        <v>92</v>
      </c>
      <c r="H26" s="32"/>
      <c r="I26" s="19"/>
      <c r="J26" s="20"/>
      <c r="K26" s="33" t="s">
        <v>10</v>
      </c>
      <c r="L26" s="19" t="s">
        <v>10</v>
      </c>
      <c r="M26" s="20" t="s">
        <v>10</v>
      </c>
      <c r="N26" s="100" t="s">
        <v>10</v>
      </c>
      <c r="O26" s="19" t="s">
        <v>10</v>
      </c>
      <c r="P26" s="20" t="s">
        <v>10</v>
      </c>
      <c r="Q26" s="38"/>
      <c r="R26" s="39" t="s">
        <v>10</v>
      </c>
      <c r="S26" s="96" t="s">
        <v>10</v>
      </c>
      <c r="T26" s="31">
        <f>A26+TIME(2,0,0)</f>
        <v>0.60416666666666674</v>
      </c>
      <c r="U26" s="64"/>
      <c r="V26" s="65"/>
      <c r="W26" s="66"/>
      <c r="X26" s="66"/>
      <c r="Y26" s="64"/>
      <c r="Z26" s="66"/>
      <c r="AA26" s="67"/>
    </row>
    <row r="27" spans="1:27" ht="20.100000000000001" customHeight="1" x14ac:dyDescent="0.25">
      <c r="A27" s="51">
        <v>3.125E-2</v>
      </c>
      <c r="B27" s="267" t="s">
        <v>97</v>
      </c>
      <c r="C27" s="289">
        <v>45</v>
      </c>
      <c r="D27" s="269">
        <f>45-41</f>
        <v>4</v>
      </c>
      <c r="E27" s="130" t="s">
        <v>98</v>
      </c>
      <c r="F27" s="288" t="s">
        <v>116</v>
      </c>
      <c r="G27" s="123" t="s">
        <v>69</v>
      </c>
      <c r="H27" s="32"/>
      <c r="I27" s="19"/>
      <c r="J27" s="20"/>
      <c r="K27" s="33" t="s">
        <v>10</v>
      </c>
      <c r="L27" s="19" t="s">
        <v>10</v>
      </c>
      <c r="M27" s="20" t="s">
        <v>10</v>
      </c>
      <c r="N27" s="100" t="s">
        <v>10</v>
      </c>
      <c r="O27" s="19" t="s">
        <v>10</v>
      </c>
      <c r="P27" s="20" t="s">
        <v>10</v>
      </c>
      <c r="Q27" s="38"/>
      <c r="R27" s="39" t="s">
        <v>10</v>
      </c>
      <c r="S27" s="96" t="s">
        <v>10</v>
      </c>
      <c r="T27" s="31">
        <f>A27+TIME(2,0,0)</f>
        <v>0.11458333333333333</v>
      </c>
      <c r="U27" s="64"/>
      <c r="V27" s="65"/>
      <c r="W27" s="66"/>
      <c r="X27" s="66"/>
      <c r="Y27" s="64"/>
      <c r="Z27" s="66"/>
      <c r="AA27" s="67"/>
    </row>
    <row r="28" spans="1:27" ht="20.100000000000001" customHeight="1" x14ac:dyDescent="0.25">
      <c r="A28" s="51">
        <v>4.1666666666666664E-2</v>
      </c>
      <c r="B28" s="267" t="s">
        <v>97</v>
      </c>
      <c r="C28" s="289">
        <v>45</v>
      </c>
      <c r="D28" s="270">
        <f>45-1</f>
        <v>44</v>
      </c>
      <c r="E28" s="130" t="s">
        <v>98</v>
      </c>
      <c r="F28" s="52"/>
      <c r="G28" s="123" t="s">
        <v>93</v>
      </c>
      <c r="H28" s="32"/>
      <c r="I28" s="19"/>
      <c r="J28" s="20"/>
      <c r="K28" s="33" t="s">
        <v>10</v>
      </c>
      <c r="L28" s="19" t="s">
        <v>10</v>
      </c>
      <c r="M28" s="20" t="s">
        <v>10</v>
      </c>
      <c r="N28" s="100" t="s">
        <v>10</v>
      </c>
      <c r="O28" s="19" t="s">
        <v>10</v>
      </c>
      <c r="P28" s="20" t="s">
        <v>10</v>
      </c>
      <c r="Q28" s="38"/>
      <c r="R28" s="39" t="s">
        <v>10</v>
      </c>
      <c r="S28" s="96" t="s">
        <v>10</v>
      </c>
      <c r="T28" s="31">
        <f>A28+TIME(2,0,0)</f>
        <v>0.125</v>
      </c>
      <c r="U28" s="64"/>
      <c r="V28" s="65"/>
      <c r="W28" s="66"/>
      <c r="X28" s="66"/>
      <c r="Y28" s="64"/>
      <c r="Z28" s="66"/>
      <c r="AA28" s="67"/>
    </row>
    <row r="29" spans="1:27" ht="22.5" customHeight="1" x14ac:dyDescent="0.25">
      <c r="A29" s="275">
        <v>4.1666666666666664E-2</v>
      </c>
      <c r="B29" s="266" t="s">
        <v>82</v>
      </c>
      <c r="C29" s="276">
        <v>35</v>
      </c>
      <c r="D29" s="276" t="s">
        <v>10</v>
      </c>
      <c r="E29" s="277" t="s">
        <v>4</v>
      </c>
      <c r="F29" s="278" t="s">
        <v>88</v>
      </c>
      <c r="G29" s="279" t="s">
        <v>94</v>
      </c>
      <c r="H29" s="32" t="s">
        <v>10</v>
      </c>
      <c r="I29" s="280" t="s">
        <v>10</v>
      </c>
      <c r="J29" s="281" t="s">
        <v>10</v>
      </c>
      <c r="K29" s="33" t="s">
        <v>10</v>
      </c>
      <c r="L29" s="280" t="s">
        <v>10</v>
      </c>
      <c r="M29" s="281" t="s">
        <v>10</v>
      </c>
      <c r="N29" s="100"/>
      <c r="O29" s="280"/>
      <c r="P29" s="281"/>
      <c r="Q29" s="38" t="s">
        <v>10</v>
      </c>
      <c r="R29" s="39" t="s">
        <v>10</v>
      </c>
      <c r="S29" s="96"/>
      <c r="T29" s="282" t="s">
        <v>10</v>
      </c>
      <c r="U29" s="283" t="s">
        <v>10</v>
      </c>
      <c r="V29" s="284" t="s">
        <v>10</v>
      </c>
      <c r="W29" s="285" t="s">
        <v>10</v>
      </c>
      <c r="X29" s="285" t="s">
        <v>10</v>
      </c>
      <c r="Y29" s="283" t="s">
        <v>10</v>
      </c>
      <c r="Z29" s="285" t="s">
        <v>10</v>
      </c>
      <c r="AA29" s="286" t="s">
        <v>10</v>
      </c>
    </row>
    <row r="30" spans="1:27" ht="20.100000000000001" customHeight="1" x14ac:dyDescent="0.25">
      <c r="A30" s="51">
        <v>5.2083333333333336E-2</v>
      </c>
      <c r="B30" s="267" t="s">
        <v>97</v>
      </c>
      <c r="C30" s="289">
        <v>45</v>
      </c>
      <c r="D30" s="269">
        <f>45-31</f>
        <v>14</v>
      </c>
      <c r="E30" s="130" t="s">
        <v>98</v>
      </c>
      <c r="F30" s="288" t="s">
        <v>116</v>
      </c>
      <c r="G30" s="123" t="s">
        <v>69</v>
      </c>
      <c r="H30" s="32"/>
      <c r="I30" s="19"/>
      <c r="J30" s="20"/>
      <c r="K30" s="33" t="s">
        <v>10</v>
      </c>
      <c r="L30" s="19" t="s">
        <v>10</v>
      </c>
      <c r="M30" s="20" t="s">
        <v>10</v>
      </c>
      <c r="N30" s="100" t="s">
        <v>10</v>
      </c>
      <c r="O30" s="19" t="s">
        <v>10</v>
      </c>
      <c r="P30" s="20" t="s">
        <v>10</v>
      </c>
      <c r="Q30" s="38"/>
      <c r="R30" s="39" t="s">
        <v>10</v>
      </c>
      <c r="S30" s="96" t="s">
        <v>10</v>
      </c>
      <c r="T30" s="31">
        <f>A30+TIME(2,0,0)</f>
        <v>0.13541666666666666</v>
      </c>
      <c r="U30" s="64"/>
      <c r="V30" s="65"/>
      <c r="W30" s="66"/>
      <c r="X30" s="66"/>
      <c r="Y30" s="64"/>
      <c r="Z30" s="66"/>
      <c r="AA30" s="67"/>
    </row>
    <row r="31" spans="1:27" ht="20.100000000000001" customHeight="1" x14ac:dyDescent="0.25">
      <c r="A31" s="51">
        <v>6.25E-2</v>
      </c>
      <c r="B31" s="267" t="s">
        <v>97</v>
      </c>
      <c r="C31" s="289">
        <v>45</v>
      </c>
      <c r="D31" s="270">
        <f>45-8</f>
        <v>37</v>
      </c>
      <c r="E31" s="130" t="s">
        <v>98</v>
      </c>
      <c r="F31" s="52"/>
      <c r="G31" s="123" t="s">
        <v>102</v>
      </c>
      <c r="H31" s="32"/>
      <c r="I31" s="19"/>
      <c r="J31" s="20"/>
      <c r="K31" s="33" t="s">
        <v>10</v>
      </c>
      <c r="L31" s="19" t="s">
        <v>10</v>
      </c>
      <c r="M31" s="20" t="s">
        <v>10</v>
      </c>
      <c r="N31" s="100" t="s">
        <v>10</v>
      </c>
      <c r="O31" s="19" t="s">
        <v>10</v>
      </c>
      <c r="P31" s="20" t="s">
        <v>10</v>
      </c>
      <c r="Q31" s="38"/>
      <c r="R31" s="39" t="s">
        <v>10</v>
      </c>
      <c r="S31" s="96" t="s">
        <v>10</v>
      </c>
      <c r="T31" s="31">
        <f>A31+TIME(2,0,0)</f>
        <v>0.14583333333333331</v>
      </c>
      <c r="U31" s="64"/>
      <c r="V31" s="65"/>
      <c r="W31" s="66"/>
      <c r="X31" s="66"/>
      <c r="Y31" s="64"/>
      <c r="Z31" s="66"/>
      <c r="AA31" s="67"/>
    </row>
    <row r="32" spans="1:27" ht="20.100000000000001" customHeight="1" x14ac:dyDescent="0.25">
      <c r="A32" s="51">
        <v>8.3333333333333329E-2</v>
      </c>
      <c r="B32" s="267" t="s">
        <v>97</v>
      </c>
      <c r="C32" s="289">
        <v>45</v>
      </c>
      <c r="D32" s="270">
        <f>45-8</f>
        <v>37</v>
      </c>
      <c r="E32" s="130" t="s">
        <v>98</v>
      </c>
      <c r="F32" s="52"/>
      <c r="G32" s="123" t="s">
        <v>3</v>
      </c>
      <c r="H32" s="32"/>
      <c r="I32" s="19"/>
      <c r="J32" s="20"/>
      <c r="K32" s="33" t="s">
        <v>10</v>
      </c>
      <c r="L32" s="19" t="s">
        <v>10</v>
      </c>
      <c r="M32" s="20" t="s">
        <v>10</v>
      </c>
      <c r="N32" s="100" t="s">
        <v>10</v>
      </c>
      <c r="O32" s="19" t="s">
        <v>10</v>
      </c>
      <c r="P32" s="20" t="s">
        <v>10</v>
      </c>
      <c r="Q32" s="38"/>
      <c r="R32" s="39" t="s">
        <v>10</v>
      </c>
      <c r="S32" s="96" t="s">
        <v>10</v>
      </c>
      <c r="T32" s="31">
        <f>A32+TIME(2,0,0)</f>
        <v>0.16666666666666666</v>
      </c>
      <c r="U32" s="64"/>
      <c r="V32" s="65"/>
      <c r="W32" s="66"/>
      <c r="X32" s="66"/>
      <c r="Y32" s="64"/>
      <c r="Z32" s="66"/>
      <c r="AA32" s="67"/>
    </row>
    <row r="33" spans="1:27" ht="20.100000000000001" customHeight="1" x14ac:dyDescent="0.25">
      <c r="A33" s="51">
        <v>0.10416666666666667</v>
      </c>
      <c r="B33" s="267" t="s">
        <v>97</v>
      </c>
      <c r="C33" s="289">
        <v>45</v>
      </c>
      <c r="D33" s="270" t="s">
        <v>117</v>
      </c>
      <c r="E33" s="130" t="s">
        <v>98</v>
      </c>
      <c r="F33" s="288" t="s">
        <v>116</v>
      </c>
      <c r="G33" s="123" t="s">
        <v>69</v>
      </c>
      <c r="H33" s="32"/>
      <c r="I33" s="19"/>
      <c r="J33" s="20"/>
      <c r="K33" s="33" t="s">
        <v>10</v>
      </c>
      <c r="L33" s="19" t="s">
        <v>10</v>
      </c>
      <c r="M33" s="20" t="s">
        <v>10</v>
      </c>
      <c r="N33" s="100" t="s">
        <v>10</v>
      </c>
      <c r="O33" s="19" t="s">
        <v>10</v>
      </c>
      <c r="P33" s="20" t="s">
        <v>10</v>
      </c>
      <c r="Q33" s="38"/>
      <c r="R33" s="39" t="s">
        <v>10</v>
      </c>
      <c r="S33" s="96" t="s">
        <v>10</v>
      </c>
      <c r="T33" s="31">
        <f>A33+TIME(2,0,0)</f>
        <v>0.1875</v>
      </c>
      <c r="U33" s="64"/>
      <c r="V33" s="65"/>
      <c r="W33" s="66"/>
      <c r="X33" s="66"/>
      <c r="Y33" s="64"/>
      <c r="Z33" s="66"/>
      <c r="AA33" s="67"/>
    </row>
    <row r="34" spans="1:27" ht="20.100000000000001" customHeight="1" x14ac:dyDescent="0.25">
      <c r="A34" s="51">
        <v>0.125</v>
      </c>
      <c r="B34" s="267" t="s">
        <v>97</v>
      </c>
      <c r="C34" s="289">
        <v>45</v>
      </c>
      <c r="D34" s="270">
        <f>45-23</f>
        <v>22</v>
      </c>
      <c r="E34" s="130" t="s">
        <v>98</v>
      </c>
      <c r="F34" s="52"/>
      <c r="G34" s="123" t="s">
        <v>103</v>
      </c>
      <c r="H34" s="32"/>
      <c r="I34" s="19"/>
      <c r="J34" s="20"/>
      <c r="K34" s="33" t="s">
        <v>10</v>
      </c>
      <c r="L34" s="19" t="s">
        <v>10</v>
      </c>
      <c r="M34" s="20" t="s">
        <v>10</v>
      </c>
      <c r="N34" s="100" t="s">
        <v>10</v>
      </c>
      <c r="O34" s="19" t="s">
        <v>10</v>
      </c>
      <c r="P34" s="20" t="s">
        <v>10</v>
      </c>
      <c r="Q34" s="38"/>
      <c r="R34" s="39" t="s">
        <v>10</v>
      </c>
      <c r="S34" s="96" t="s">
        <v>10</v>
      </c>
      <c r="T34" s="31">
        <f>A34+TIME(2,0,0)</f>
        <v>0.20833333333333331</v>
      </c>
      <c r="U34" s="64"/>
      <c r="V34" s="65"/>
      <c r="W34" s="66"/>
      <c r="X34" s="66"/>
      <c r="Y34" s="64"/>
      <c r="Z34" s="66"/>
      <c r="AA34" s="67"/>
    </row>
    <row r="35" spans="1:27" ht="22.5" customHeight="1" x14ac:dyDescent="0.25">
      <c r="A35" s="275">
        <v>0.125</v>
      </c>
      <c r="B35" s="266" t="s">
        <v>83</v>
      </c>
      <c r="C35" s="276">
        <v>32</v>
      </c>
      <c r="D35" s="276" t="s">
        <v>10</v>
      </c>
      <c r="E35" s="277" t="s">
        <v>4</v>
      </c>
      <c r="F35" s="278" t="s">
        <v>88</v>
      </c>
      <c r="G35" s="279" t="s">
        <v>95</v>
      </c>
      <c r="H35" s="32" t="s">
        <v>10</v>
      </c>
      <c r="I35" s="280" t="s">
        <v>10</v>
      </c>
      <c r="J35" s="281" t="s">
        <v>10</v>
      </c>
      <c r="K35" s="33" t="s">
        <v>10</v>
      </c>
      <c r="L35" s="280" t="s">
        <v>10</v>
      </c>
      <c r="M35" s="281" t="s">
        <v>10</v>
      </c>
      <c r="N35" s="100"/>
      <c r="O35" s="280"/>
      <c r="P35" s="281"/>
      <c r="Q35" s="38" t="s">
        <v>10</v>
      </c>
      <c r="R35" s="39" t="s">
        <v>10</v>
      </c>
      <c r="S35" s="96"/>
      <c r="T35" s="282" t="s">
        <v>10</v>
      </c>
      <c r="U35" s="283" t="s">
        <v>10</v>
      </c>
      <c r="V35" s="284" t="s">
        <v>10</v>
      </c>
      <c r="W35" s="285" t="s">
        <v>10</v>
      </c>
      <c r="X35" s="285" t="s">
        <v>10</v>
      </c>
      <c r="Y35" s="283" t="s">
        <v>10</v>
      </c>
      <c r="Z35" s="285" t="s">
        <v>10</v>
      </c>
      <c r="AA35" s="286" t="s">
        <v>10</v>
      </c>
    </row>
    <row r="36" spans="1:27" ht="22.5" customHeight="1" x14ac:dyDescent="0.25">
      <c r="A36" s="275">
        <v>0.125</v>
      </c>
      <c r="B36" s="266" t="s">
        <v>84</v>
      </c>
      <c r="C36" s="276">
        <v>47</v>
      </c>
      <c r="D36" s="276" t="s">
        <v>10</v>
      </c>
      <c r="E36" s="277" t="s">
        <v>4</v>
      </c>
      <c r="F36" s="278" t="s">
        <v>88</v>
      </c>
      <c r="G36" s="279" t="s">
        <v>92</v>
      </c>
      <c r="H36" s="32" t="s">
        <v>10</v>
      </c>
      <c r="I36" s="280" t="s">
        <v>10</v>
      </c>
      <c r="J36" s="281" t="s">
        <v>10</v>
      </c>
      <c r="K36" s="33" t="s">
        <v>10</v>
      </c>
      <c r="L36" s="280" t="s">
        <v>10</v>
      </c>
      <c r="M36" s="281" t="s">
        <v>10</v>
      </c>
      <c r="N36" s="100"/>
      <c r="O36" s="280"/>
      <c r="P36" s="281"/>
      <c r="Q36" s="38" t="s">
        <v>10</v>
      </c>
      <c r="R36" s="39" t="s">
        <v>10</v>
      </c>
      <c r="S36" s="96"/>
      <c r="T36" s="282" t="s">
        <v>10</v>
      </c>
      <c r="U36" s="283" t="s">
        <v>10</v>
      </c>
      <c r="V36" s="284" t="s">
        <v>10</v>
      </c>
      <c r="W36" s="285" t="s">
        <v>10</v>
      </c>
      <c r="X36" s="285" t="s">
        <v>10</v>
      </c>
      <c r="Y36" s="283" t="s">
        <v>10</v>
      </c>
      <c r="Z36" s="285" t="s">
        <v>10</v>
      </c>
      <c r="AA36" s="286" t="s">
        <v>10</v>
      </c>
    </row>
    <row r="37" spans="1:27" ht="20.100000000000001" customHeight="1" x14ac:dyDescent="0.25">
      <c r="A37" s="51">
        <v>0.16666666666666666</v>
      </c>
      <c r="B37" s="267" t="s">
        <v>97</v>
      </c>
      <c r="C37" s="289">
        <v>45</v>
      </c>
      <c r="D37" s="270">
        <f>45-4</f>
        <v>41</v>
      </c>
      <c r="E37" s="130" t="s">
        <v>98</v>
      </c>
      <c r="F37" s="52"/>
      <c r="G37" s="123" t="s">
        <v>3</v>
      </c>
      <c r="H37" s="32"/>
      <c r="I37" s="19"/>
      <c r="J37" s="20"/>
      <c r="K37" s="33" t="s">
        <v>10</v>
      </c>
      <c r="L37" s="19" t="s">
        <v>10</v>
      </c>
      <c r="M37" s="20" t="s">
        <v>10</v>
      </c>
      <c r="N37" s="100" t="s">
        <v>10</v>
      </c>
      <c r="O37" s="19" t="s">
        <v>10</v>
      </c>
      <c r="P37" s="20" t="s">
        <v>10</v>
      </c>
      <c r="Q37" s="38"/>
      <c r="R37" s="39" t="s">
        <v>10</v>
      </c>
      <c r="S37" s="96" t="s">
        <v>10</v>
      </c>
      <c r="T37" s="31">
        <f>A37+TIME(2,0,0)</f>
        <v>0.25</v>
      </c>
      <c r="U37" s="64"/>
      <c r="V37" s="65"/>
      <c r="W37" s="66"/>
      <c r="X37" s="66"/>
      <c r="Y37" s="64"/>
      <c r="Z37" s="66"/>
      <c r="AA37" s="67"/>
    </row>
    <row r="38" spans="1:27" ht="22.5" customHeight="1" x14ac:dyDescent="0.25">
      <c r="A38" s="275">
        <v>0.16666666666666666</v>
      </c>
      <c r="B38" s="266" t="s">
        <v>85</v>
      </c>
      <c r="C38" s="276">
        <v>42</v>
      </c>
      <c r="D38" s="276" t="s">
        <v>10</v>
      </c>
      <c r="E38" s="277" t="s">
        <v>4</v>
      </c>
      <c r="F38" s="278" t="s">
        <v>88</v>
      </c>
      <c r="G38" s="279" t="s">
        <v>28</v>
      </c>
      <c r="H38" s="32" t="s">
        <v>10</v>
      </c>
      <c r="I38" s="280" t="s">
        <v>10</v>
      </c>
      <c r="J38" s="281" t="s">
        <v>10</v>
      </c>
      <c r="K38" s="33" t="s">
        <v>10</v>
      </c>
      <c r="L38" s="280" t="s">
        <v>10</v>
      </c>
      <c r="M38" s="281" t="s">
        <v>10</v>
      </c>
      <c r="N38" s="100"/>
      <c r="O38" s="280"/>
      <c r="P38" s="281"/>
      <c r="Q38" s="38" t="s">
        <v>10</v>
      </c>
      <c r="R38" s="39" t="s">
        <v>10</v>
      </c>
      <c r="S38" s="96"/>
      <c r="T38" s="282" t="s">
        <v>10</v>
      </c>
      <c r="U38" s="283" t="s">
        <v>10</v>
      </c>
      <c r="V38" s="284" t="s">
        <v>10</v>
      </c>
      <c r="W38" s="285" t="s">
        <v>10</v>
      </c>
      <c r="X38" s="285" t="s">
        <v>10</v>
      </c>
      <c r="Y38" s="283" t="s">
        <v>10</v>
      </c>
      <c r="Z38" s="285" t="s">
        <v>10</v>
      </c>
      <c r="AA38" s="286" t="s">
        <v>10</v>
      </c>
    </row>
    <row r="39" spans="1:27" ht="20.100000000000001" customHeight="1" x14ac:dyDescent="0.25">
      <c r="A39" s="51">
        <v>0.1875</v>
      </c>
      <c r="B39" s="267" t="s">
        <v>97</v>
      </c>
      <c r="C39" s="289">
        <v>45</v>
      </c>
      <c r="D39" s="270" t="s">
        <v>117</v>
      </c>
      <c r="E39" s="130" t="s">
        <v>98</v>
      </c>
      <c r="F39" s="288" t="s">
        <v>116</v>
      </c>
      <c r="G39" s="123" t="s">
        <v>69</v>
      </c>
      <c r="H39" s="32"/>
      <c r="I39" s="19"/>
      <c r="J39" s="20"/>
      <c r="K39" s="33" t="s">
        <v>10</v>
      </c>
      <c r="L39" s="19" t="s">
        <v>10</v>
      </c>
      <c r="M39" s="20" t="s">
        <v>10</v>
      </c>
      <c r="N39" s="100" t="s">
        <v>10</v>
      </c>
      <c r="O39" s="19" t="s">
        <v>10</v>
      </c>
      <c r="P39" s="20" t="s">
        <v>10</v>
      </c>
      <c r="Q39" s="38"/>
      <c r="R39" s="39" t="s">
        <v>10</v>
      </c>
      <c r="S39" s="96" t="s">
        <v>10</v>
      </c>
      <c r="T39" s="31">
        <f>A39+TIME(2,0,0)</f>
        <v>0.27083333333333331</v>
      </c>
      <c r="U39" s="64"/>
      <c r="V39" s="65"/>
      <c r="W39" s="66"/>
      <c r="X39" s="66"/>
      <c r="Y39" s="64"/>
      <c r="Z39" s="66"/>
      <c r="AA39" s="67"/>
    </row>
    <row r="40" spans="1:27" x14ac:dyDescent="0.25">
      <c r="A40" s="81">
        <v>0.3125</v>
      </c>
      <c r="B40" s="265" t="s">
        <v>86</v>
      </c>
      <c r="C40" s="83">
        <v>35</v>
      </c>
      <c r="D40" s="83" t="s">
        <v>10</v>
      </c>
      <c r="E40" s="132" t="s">
        <v>10</v>
      </c>
      <c r="F40" s="85" t="s">
        <v>77</v>
      </c>
      <c r="G40" s="125" t="s">
        <v>96</v>
      </c>
      <c r="H40" s="87" t="s">
        <v>10</v>
      </c>
      <c r="I40" s="88" t="s">
        <v>10</v>
      </c>
      <c r="J40" s="89" t="s">
        <v>10</v>
      </c>
      <c r="K40" s="87"/>
      <c r="L40" s="88"/>
      <c r="M40" s="89"/>
      <c r="N40" s="87" t="s">
        <v>10</v>
      </c>
      <c r="O40" s="88" t="s">
        <v>10</v>
      </c>
      <c r="P40" s="89" t="s">
        <v>10</v>
      </c>
      <c r="Q40" s="90" t="s">
        <v>10</v>
      </c>
      <c r="R40" s="90"/>
      <c r="S40" s="90" t="s">
        <v>10</v>
      </c>
      <c r="T40" s="91" t="s">
        <v>10</v>
      </c>
      <c r="U40" s="95" t="s">
        <v>10</v>
      </c>
      <c r="V40" s="92" t="s">
        <v>10</v>
      </c>
      <c r="W40" s="93" t="s">
        <v>10</v>
      </c>
      <c r="X40" s="93" t="s">
        <v>10</v>
      </c>
      <c r="Y40" s="95" t="s">
        <v>10</v>
      </c>
      <c r="Z40" s="93" t="s">
        <v>10</v>
      </c>
      <c r="AA40" s="94" t="s">
        <v>10</v>
      </c>
    </row>
    <row r="41" spans="1:27" ht="20.100000000000001" hidden="1" customHeight="1" x14ac:dyDescent="0.25">
      <c r="A41" s="51"/>
      <c r="B41" s="267"/>
      <c r="C41" s="57"/>
      <c r="D41" s="57"/>
      <c r="E41" s="130"/>
      <c r="F41" s="52"/>
      <c r="G41" s="123"/>
      <c r="H41" s="32"/>
      <c r="I41" s="19"/>
      <c r="J41" s="20"/>
      <c r="K41" s="33"/>
      <c r="L41" s="19"/>
      <c r="M41" s="20"/>
      <c r="N41" s="100"/>
      <c r="O41" s="19"/>
      <c r="P41" s="20"/>
      <c r="Q41" s="38"/>
      <c r="R41" s="39"/>
      <c r="S41" s="96"/>
      <c r="T41" s="31">
        <f t="shared" ref="T41:T55" si="0">A41+TIME(2,0,0)</f>
        <v>8.3333333333333329E-2</v>
      </c>
      <c r="U41" s="64"/>
      <c r="V41" s="65"/>
      <c r="W41" s="66"/>
      <c r="X41" s="66"/>
      <c r="Y41" s="64"/>
      <c r="Z41" s="66"/>
      <c r="AA41" s="67"/>
    </row>
    <row r="42" spans="1:27" ht="20.100000000000001" hidden="1" customHeight="1" x14ac:dyDescent="0.25">
      <c r="A42" s="51"/>
      <c r="B42" s="117"/>
      <c r="C42" s="57"/>
      <c r="D42" s="57"/>
      <c r="E42" s="130"/>
      <c r="F42" s="52"/>
      <c r="G42" s="123"/>
      <c r="H42" s="32"/>
      <c r="I42" s="19"/>
      <c r="J42" s="20"/>
      <c r="K42" s="33"/>
      <c r="L42" s="19"/>
      <c r="M42" s="20"/>
      <c r="N42" s="100"/>
      <c r="O42" s="19"/>
      <c r="P42" s="20"/>
      <c r="Q42" s="38"/>
      <c r="R42" s="39"/>
      <c r="S42" s="96"/>
      <c r="T42" s="31">
        <f t="shared" si="0"/>
        <v>8.3333333333333329E-2</v>
      </c>
      <c r="U42" s="64"/>
      <c r="V42" s="65"/>
      <c r="W42" s="66"/>
      <c r="X42" s="66"/>
      <c r="Y42" s="64"/>
      <c r="Z42" s="66"/>
      <c r="AA42" s="67"/>
    </row>
    <row r="43" spans="1:27" ht="20.100000000000001" hidden="1" customHeight="1" x14ac:dyDescent="0.25">
      <c r="A43" s="51"/>
      <c r="B43" s="117"/>
      <c r="C43" s="57"/>
      <c r="D43" s="57"/>
      <c r="E43" s="130"/>
      <c r="F43" s="52"/>
      <c r="G43" s="123"/>
      <c r="H43" s="32"/>
      <c r="I43" s="19"/>
      <c r="J43" s="20"/>
      <c r="K43" s="33"/>
      <c r="L43" s="19"/>
      <c r="M43" s="20"/>
      <c r="N43" s="100"/>
      <c r="O43" s="19"/>
      <c r="P43" s="20"/>
      <c r="Q43" s="38"/>
      <c r="R43" s="39"/>
      <c r="S43" s="96"/>
      <c r="T43" s="31">
        <f t="shared" si="0"/>
        <v>8.3333333333333329E-2</v>
      </c>
      <c r="U43" s="64"/>
      <c r="V43" s="65"/>
      <c r="W43" s="66"/>
      <c r="X43" s="66"/>
      <c r="Y43" s="64"/>
      <c r="Z43" s="66"/>
      <c r="AA43" s="67"/>
    </row>
    <row r="44" spans="1:27" ht="20.100000000000001" hidden="1" customHeight="1" x14ac:dyDescent="0.25">
      <c r="A44" s="51"/>
      <c r="B44" s="117"/>
      <c r="C44" s="57"/>
      <c r="D44" s="57"/>
      <c r="E44" s="130"/>
      <c r="F44" s="52"/>
      <c r="G44" s="123"/>
      <c r="H44" s="32"/>
      <c r="I44" s="19"/>
      <c r="J44" s="20"/>
      <c r="K44" s="33"/>
      <c r="L44" s="19"/>
      <c r="M44" s="20"/>
      <c r="N44" s="100"/>
      <c r="O44" s="19"/>
      <c r="P44" s="20"/>
      <c r="Q44" s="38"/>
      <c r="R44" s="39"/>
      <c r="S44" s="96"/>
      <c r="T44" s="31">
        <f t="shared" si="0"/>
        <v>8.3333333333333329E-2</v>
      </c>
      <c r="U44" s="64"/>
      <c r="V44" s="65"/>
      <c r="W44" s="66"/>
      <c r="X44" s="66"/>
      <c r="Y44" s="64"/>
      <c r="Z44" s="66"/>
      <c r="AA44" s="67"/>
    </row>
    <row r="45" spans="1:27" ht="20.100000000000001" hidden="1" customHeight="1" x14ac:dyDescent="0.25">
      <c r="A45" s="51"/>
      <c r="B45" s="117"/>
      <c r="C45" s="57"/>
      <c r="D45" s="57"/>
      <c r="E45" s="130"/>
      <c r="F45" s="52"/>
      <c r="G45" s="123"/>
      <c r="H45" s="32"/>
      <c r="I45" s="19"/>
      <c r="J45" s="20"/>
      <c r="K45" s="33"/>
      <c r="L45" s="19"/>
      <c r="M45" s="20"/>
      <c r="N45" s="100"/>
      <c r="O45" s="19"/>
      <c r="P45" s="20"/>
      <c r="Q45" s="38"/>
      <c r="R45" s="39"/>
      <c r="S45" s="96"/>
      <c r="T45" s="31">
        <f t="shared" si="0"/>
        <v>8.3333333333333329E-2</v>
      </c>
      <c r="U45" s="64"/>
      <c r="V45" s="65"/>
      <c r="W45" s="66"/>
      <c r="X45" s="66"/>
      <c r="Y45" s="64"/>
      <c r="Z45" s="66"/>
      <c r="AA45" s="67"/>
    </row>
    <row r="46" spans="1:27" ht="20.100000000000001" hidden="1" customHeight="1" x14ac:dyDescent="0.25">
      <c r="A46" s="51"/>
      <c r="B46" s="117"/>
      <c r="C46" s="57"/>
      <c r="D46" s="57"/>
      <c r="E46" s="130"/>
      <c r="F46" s="52"/>
      <c r="G46" s="123"/>
      <c r="H46" s="32"/>
      <c r="I46" s="19"/>
      <c r="J46" s="20"/>
      <c r="K46" s="33"/>
      <c r="L46" s="19"/>
      <c r="M46" s="20"/>
      <c r="N46" s="100"/>
      <c r="O46" s="19"/>
      <c r="P46" s="20"/>
      <c r="Q46" s="38"/>
      <c r="R46" s="39"/>
      <c r="S46" s="96"/>
      <c r="T46" s="31">
        <f t="shared" si="0"/>
        <v>8.3333333333333329E-2</v>
      </c>
      <c r="U46" s="64"/>
      <c r="V46" s="65"/>
      <c r="W46" s="66"/>
      <c r="X46" s="66"/>
      <c r="Y46" s="64"/>
      <c r="Z46" s="66"/>
      <c r="AA46" s="67"/>
    </row>
    <row r="47" spans="1:27" ht="20.100000000000001" hidden="1" customHeight="1" x14ac:dyDescent="0.25">
      <c r="A47" s="51"/>
      <c r="B47" s="117"/>
      <c r="C47" s="57"/>
      <c r="D47" s="57"/>
      <c r="E47" s="130"/>
      <c r="F47" s="52"/>
      <c r="G47" s="123"/>
      <c r="H47" s="32"/>
      <c r="I47" s="19"/>
      <c r="J47" s="20"/>
      <c r="K47" s="33"/>
      <c r="L47" s="19"/>
      <c r="M47" s="20"/>
      <c r="N47" s="100"/>
      <c r="O47" s="19"/>
      <c r="P47" s="20"/>
      <c r="Q47" s="38"/>
      <c r="R47" s="39"/>
      <c r="S47" s="96"/>
      <c r="T47" s="31">
        <f t="shared" si="0"/>
        <v>8.3333333333333329E-2</v>
      </c>
      <c r="U47" s="64"/>
      <c r="V47" s="65"/>
      <c r="W47" s="66"/>
      <c r="X47" s="66"/>
      <c r="Y47" s="64"/>
      <c r="Z47" s="66"/>
      <c r="AA47" s="67"/>
    </row>
    <row r="48" spans="1:27" ht="20.100000000000001" hidden="1" customHeight="1" x14ac:dyDescent="0.25">
      <c r="A48" s="51"/>
      <c r="B48" s="117"/>
      <c r="C48" s="57"/>
      <c r="D48" s="57"/>
      <c r="E48" s="130"/>
      <c r="F48" s="52"/>
      <c r="G48" s="123"/>
      <c r="H48" s="32"/>
      <c r="I48" s="19"/>
      <c r="J48" s="20"/>
      <c r="K48" s="33"/>
      <c r="L48" s="19"/>
      <c r="M48" s="20"/>
      <c r="N48" s="100"/>
      <c r="O48" s="19"/>
      <c r="P48" s="20"/>
      <c r="Q48" s="38"/>
      <c r="R48" s="39"/>
      <c r="S48" s="96"/>
      <c r="T48" s="31">
        <f t="shared" si="0"/>
        <v>8.3333333333333329E-2</v>
      </c>
      <c r="U48" s="64"/>
      <c r="V48" s="65"/>
      <c r="W48" s="66"/>
      <c r="X48" s="66"/>
      <c r="Y48" s="64"/>
      <c r="Z48" s="66"/>
      <c r="AA48" s="67"/>
    </row>
    <row r="49" spans="1:27" ht="20.100000000000001" hidden="1" customHeight="1" x14ac:dyDescent="0.25">
      <c r="A49" s="51"/>
      <c r="B49" s="117"/>
      <c r="C49" s="57"/>
      <c r="D49" s="57"/>
      <c r="E49" s="130"/>
      <c r="F49" s="52"/>
      <c r="G49" s="123"/>
      <c r="H49" s="32"/>
      <c r="I49" s="19"/>
      <c r="J49" s="20"/>
      <c r="K49" s="33"/>
      <c r="L49" s="19"/>
      <c r="M49" s="20"/>
      <c r="N49" s="100"/>
      <c r="O49" s="19"/>
      <c r="P49" s="20"/>
      <c r="Q49" s="38"/>
      <c r="R49" s="39"/>
      <c r="S49" s="96"/>
      <c r="T49" s="31">
        <f t="shared" si="0"/>
        <v>8.3333333333333329E-2</v>
      </c>
      <c r="U49" s="64"/>
      <c r="V49" s="65"/>
      <c r="W49" s="66"/>
      <c r="X49" s="66"/>
      <c r="Y49" s="64"/>
      <c r="Z49" s="66"/>
      <c r="AA49" s="67"/>
    </row>
    <row r="50" spans="1:27" ht="20.100000000000001" hidden="1" customHeight="1" x14ac:dyDescent="0.25">
      <c r="A50" s="51"/>
      <c r="B50" s="117"/>
      <c r="C50" s="57"/>
      <c r="D50" s="57"/>
      <c r="E50" s="130"/>
      <c r="F50" s="52"/>
      <c r="G50" s="123"/>
      <c r="H50" s="32"/>
      <c r="I50" s="19"/>
      <c r="J50" s="20"/>
      <c r="K50" s="33"/>
      <c r="L50" s="19"/>
      <c r="M50" s="20"/>
      <c r="N50" s="100"/>
      <c r="O50" s="19"/>
      <c r="P50" s="20"/>
      <c r="Q50" s="38"/>
      <c r="R50" s="39"/>
      <c r="S50" s="96"/>
      <c r="T50" s="31">
        <f t="shared" si="0"/>
        <v>8.3333333333333329E-2</v>
      </c>
      <c r="U50" s="64"/>
      <c r="V50" s="65"/>
      <c r="W50" s="66"/>
      <c r="X50" s="66"/>
      <c r="Y50" s="64"/>
      <c r="Z50" s="66"/>
      <c r="AA50" s="67"/>
    </row>
    <row r="51" spans="1:27" ht="20.100000000000001" hidden="1" customHeight="1" x14ac:dyDescent="0.25">
      <c r="A51" s="51"/>
      <c r="B51" s="117"/>
      <c r="C51" s="57"/>
      <c r="D51" s="57"/>
      <c r="E51" s="130"/>
      <c r="F51" s="52"/>
      <c r="G51" s="123"/>
      <c r="H51" s="32"/>
      <c r="I51" s="19"/>
      <c r="J51" s="20"/>
      <c r="K51" s="33"/>
      <c r="L51" s="19"/>
      <c r="M51" s="20"/>
      <c r="N51" s="100"/>
      <c r="O51" s="19"/>
      <c r="P51" s="20"/>
      <c r="Q51" s="38"/>
      <c r="R51" s="39"/>
      <c r="S51" s="96"/>
      <c r="T51" s="31">
        <f t="shared" si="0"/>
        <v>8.3333333333333329E-2</v>
      </c>
      <c r="U51" s="64"/>
      <c r="V51" s="65"/>
      <c r="W51" s="66"/>
      <c r="X51" s="66"/>
      <c r="Y51" s="64"/>
      <c r="Z51" s="66"/>
      <c r="AA51" s="67"/>
    </row>
    <row r="52" spans="1:27" ht="20.100000000000001" hidden="1" customHeight="1" x14ac:dyDescent="0.25">
      <c r="A52" s="51"/>
      <c r="B52" s="117"/>
      <c r="C52" s="57"/>
      <c r="D52" s="57"/>
      <c r="E52" s="130"/>
      <c r="F52" s="52"/>
      <c r="G52" s="123"/>
      <c r="H52" s="32"/>
      <c r="I52" s="19"/>
      <c r="J52" s="20"/>
      <c r="K52" s="33"/>
      <c r="L52" s="19"/>
      <c r="M52" s="20"/>
      <c r="N52" s="100"/>
      <c r="O52" s="19"/>
      <c r="P52" s="20"/>
      <c r="Q52" s="38"/>
      <c r="R52" s="39"/>
      <c r="S52" s="96"/>
      <c r="T52" s="31">
        <f t="shared" si="0"/>
        <v>8.3333333333333329E-2</v>
      </c>
      <c r="U52" s="64"/>
      <c r="V52" s="65"/>
      <c r="W52" s="66"/>
      <c r="X52" s="66"/>
      <c r="Y52" s="64"/>
      <c r="Z52" s="66"/>
      <c r="AA52" s="67"/>
    </row>
    <row r="53" spans="1:27" ht="20.100000000000001" hidden="1" customHeight="1" x14ac:dyDescent="0.25">
      <c r="A53" s="51"/>
      <c r="B53" s="117"/>
      <c r="C53" s="57"/>
      <c r="D53" s="57"/>
      <c r="E53" s="130"/>
      <c r="F53" s="52"/>
      <c r="G53" s="123"/>
      <c r="H53" s="32"/>
      <c r="I53" s="19"/>
      <c r="J53" s="20"/>
      <c r="K53" s="33"/>
      <c r="L53" s="19"/>
      <c r="M53" s="20"/>
      <c r="N53" s="100"/>
      <c r="O53" s="19"/>
      <c r="P53" s="20"/>
      <c r="Q53" s="38"/>
      <c r="R53" s="39"/>
      <c r="S53" s="96"/>
      <c r="T53" s="31">
        <f t="shared" si="0"/>
        <v>8.3333333333333329E-2</v>
      </c>
      <c r="U53" s="64"/>
      <c r="V53" s="65"/>
      <c r="W53" s="66"/>
      <c r="X53" s="66"/>
      <c r="Y53" s="64"/>
      <c r="Z53" s="66"/>
      <c r="AA53" s="67"/>
    </row>
    <row r="54" spans="1:27" ht="20.100000000000001" hidden="1" customHeight="1" x14ac:dyDescent="0.25">
      <c r="A54" s="51"/>
      <c r="B54" s="117"/>
      <c r="C54" s="57"/>
      <c r="D54" s="57"/>
      <c r="E54" s="130"/>
      <c r="F54" s="52"/>
      <c r="G54" s="123"/>
      <c r="H54" s="32"/>
      <c r="I54" s="19"/>
      <c r="J54" s="20"/>
      <c r="K54" s="33"/>
      <c r="L54" s="19"/>
      <c r="M54" s="20"/>
      <c r="N54" s="100"/>
      <c r="O54" s="19"/>
      <c r="P54" s="20"/>
      <c r="Q54" s="38"/>
      <c r="R54" s="39"/>
      <c r="S54" s="96"/>
      <c r="T54" s="31">
        <f t="shared" si="0"/>
        <v>8.3333333333333329E-2</v>
      </c>
      <c r="U54" s="64"/>
      <c r="V54" s="65"/>
      <c r="W54" s="66"/>
      <c r="X54" s="66"/>
      <c r="Y54" s="64"/>
      <c r="Z54" s="66"/>
      <c r="AA54" s="67"/>
    </row>
    <row r="55" spans="1:27" ht="20.100000000000001" hidden="1" customHeight="1" x14ac:dyDescent="0.25">
      <c r="A55" s="51"/>
      <c r="B55" s="117"/>
      <c r="C55" s="57"/>
      <c r="D55" s="57"/>
      <c r="E55" s="130"/>
      <c r="F55" s="52"/>
      <c r="G55" s="123"/>
      <c r="H55" s="32"/>
      <c r="I55" s="19"/>
      <c r="J55" s="20"/>
      <c r="K55" s="33"/>
      <c r="L55" s="19"/>
      <c r="M55" s="20"/>
      <c r="N55" s="100"/>
      <c r="O55" s="19"/>
      <c r="P55" s="20"/>
      <c r="Q55" s="38"/>
      <c r="R55" s="39"/>
      <c r="S55" s="96"/>
      <c r="T55" s="31">
        <f t="shared" si="0"/>
        <v>8.3333333333333329E-2</v>
      </c>
      <c r="U55" s="64"/>
      <c r="V55" s="65"/>
      <c r="W55" s="66"/>
      <c r="X55" s="66"/>
      <c r="Y55" s="64"/>
      <c r="Z55" s="66"/>
      <c r="AA55" s="67"/>
    </row>
    <row r="56" spans="1:27" ht="19.5" hidden="1" customHeight="1" x14ac:dyDescent="0.25">
      <c r="A56" s="68">
        <v>0.41666666666666669</v>
      </c>
      <c r="B56" s="118" t="s">
        <v>25</v>
      </c>
      <c r="C56" s="70">
        <v>25</v>
      </c>
      <c r="D56" s="70">
        <v>25</v>
      </c>
      <c r="E56" s="131" t="s">
        <v>26</v>
      </c>
      <c r="F56" s="71" t="s">
        <v>27</v>
      </c>
      <c r="G56" s="124" t="s">
        <v>28</v>
      </c>
      <c r="H56" s="73" t="s">
        <v>10</v>
      </c>
      <c r="I56" s="74" t="s">
        <v>10</v>
      </c>
      <c r="J56" s="75" t="s">
        <v>10</v>
      </c>
      <c r="K56" s="73" t="s">
        <v>10</v>
      </c>
      <c r="L56" s="74" t="s">
        <v>10</v>
      </c>
      <c r="M56" s="75" t="s">
        <v>10</v>
      </c>
      <c r="N56" s="73" t="s">
        <v>10</v>
      </c>
      <c r="O56" s="74" t="s">
        <v>10</v>
      </c>
      <c r="P56" s="75" t="s">
        <v>10</v>
      </c>
      <c r="Q56" s="38" t="s">
        <v>10</v>
      </c>
      <c r="R56" s="39" t="s">
        <v>10</v>
      </c>
      <c r="S56" s="96" t="s">
        <v>10</v>
      </c>
      <c r="T56" s="76" t="s">
        <v>10</v>
      </c>
      <c r="U56" s="77" t="s">
        <v>10</v>
      </c>
      <c r="V56" s="78" t="s">
        <v>10</v>
      </c>
      <c r="W56" s="79" t="s">
        <v>10</v>
      </c>
      <c r="X56" s="79" t="s">
        <v>10</v>
      </c>
      <c r="Y56" s="77" t="s">
        <v>10</v>
      </c>
      <c r="Z56" s="79" t="s">
        <v>10</v>
      </c>
      <c r="AA56" s="80" t="s">
        <v>10</v>
      </c>
    </row>
    <row r="57" spans="1:27" ht="19.5" hidden="1" customHeight="1" x14ac:dyDescent="0.25">
      <c r="A57" s="68">
        <v>0.41666666666666669</v>
      </c>
      <c r="B57" s="118" t="s">
        <v>25</v>
      </c>
      <c r="C57" s="70">
        <v>24</v>
      </c>
      <c r="D57" s="70">
        <v>24</v>
      </c>
      <c r="E57" s="131" t="s">
        <v>26</v>
      </c>
      <c r="F57" s="71" t="s">
        <v>29</v>
      </c>
      <c r="G57" s="124" t="s">
        <v>3</v>
      </c>
      <c r="H57" s="73" t="s">
        <v>10</v>
      </c>
      <c r="I57" s="74" t="s">
        <v>10</v>
      </c>
      <c r="J57" s="75" t="s">
        <v>10</v>
      </c>
      <c r="K57" s="73" t="s">
        <v>10</v>
      </c>
      <c r="L57" s="74" t="s">
        <v>10</v>
      </c>
      <c r="M57" s="75" t="s">
        <v>10</v>
      </c>
      <c r="N57" s="73" t="s">
        <v>10</v>
      </c>
      <c r="O57" s="74" t="s">
        <v>10</v>
      </c>
      <c r="P57" s="75" t="s">
        <v>10</v>
      </c>
      <c r="Q57" s="38" t="s">
        <v>10</v>
      </c>
      <c r="R57" s="39" t="s">
        <v>10</v>
      </c>
      <c r="S57" s="96" t="s">
        <v>10</v>
      </c>
      <c r="T57" s="76" t="s">
        <v>10</v>
      </c>
      <c r="U57" s="77" t="s">
        <v>10</v>
      </c>
      <c r="V57" s="78" t="s">
        <v>10</v>
      </c>
      <c r="W57" s="79" t="s">
        <v>10</v>
      </c>
      <c r="X57" s="79" t="s">
        <v>10</v>
      </c>
      <c r="Y57" s="77" t="s">
        <v>10</v>
      </c>
      <c r="Z57" s="79" t="s">
        <v>10</v>
      </c>
      <c r="AA57" s="80" t="s">
        <v>10</v>
      </c>
    </row>
    <row r="58" spans="1:27" ht="19.5" hidden="1" customHeight="1" x14ac:dyDescent="0.25">
      <c r="A58" s="68">
        <v>0.41666666666666669</v>
      </c>
      <c r="B58" s="118" t="s">
        <v>25</v>
      </c>
      <c r="C58" s="70">
        <v>24</v>
      </c>
      <c r="D58" s="70">
        <v>24</v>
      </c>
      <c r="E58" s="131" t="s">
        <v>26</v>
      </c>
      <c r="F58" s="71" t="s">
        <v>30</v>
      </c>
      <c r="G58" s="124" t="s">
        <v>31</v>
      </c>
      <c r="H58" s="73" t="s">
        <v>10</v>
      </c>
      <c r="I58" s="74" t="s">
        <v>10</v>
      </c>
      <c r="J58" s="75" t="s">
        <v>10</v>
      </c>
      <c r="K58" s="73" t="s">
        <v>10</v>
      </c>
      <c r="L58" s="74" t="s">
        <v>10</v>
      </c>
      <c r="M58" s="75" t="s">
        <v>10</v>
      </c>
      <c r="N58" s="73" t="s">
        <v>10</v>
      </c>
      <c r="O58" s="74" t="s">
        <v>10</v>
      </c>
      <c r="P58" s="75" t="s">
        <v>10</v>
      </c>
      <c r="Q58" s="38" t="s">
        <v>10</v>
      </c>
      <c r="R58" s="39" t="s">
        <v>10</v>
      </c>
      <c r="S58" s="96" t="s">
        <v>10</v>
      </c>
      <c r="T58" s="76" t="s">
        <v>10</v>
      </c>
      <c r="U58" s="77" t="s">
        <v>10</v>
      </c>
      <c r="V58" s="78" t="s">
        <v>10</v>
      </c>
      <c r="W58" s="79" t="s">
        <v>10</v>
      </c>
      <c r="X58" s="79" t="s">
        <v>10</v>
      </c>
      <c r="Y58" s="77" t="s">
        <v>10</v>
      </c>
      <c r="Z58" s="79" t="s">
        <v>10</v>
      </c>
      <c r="AA58" s="80" t="s">
        <v>10</v>
      </c>
    </row>
    <row r="59" spans="1:27" ht="19.5" hidden="1" customHeight="1" x14ac:dyDescent="0.25">
      <c r="A59" s="68">
        <v>0.5</v>
      </c>
      <c r="B59" s="118" t="s">
        <v>32</v>
      </c>
      <c r="C59" s="70">
        <v>36</v>
      </c>
      <c r="D59" s="70">
        <v>36</v>
      </c>
      <c r="E59" s="131" t="s">
        <v>26</v>
      </c>
      <c r="F59" s="71" t="s">
        <v>33</v>
      </c>
      <c r="G59" s="124" t="s">
        <v>28</v>
      </c>
      <c r="H59" s="73" t="s">
        <v>10</v>
      </c>
      <c r="I59" s="74" t="s">
        <v>10</v>
      </c>
      <c r="J59" s="75" t="s">
        <v>10</v>
      </c>
      <c r="K59" s="73" t="s">
        <v>10</v>
      </c>
      <c r="L59" s="74" t="s">
        <v>10</v>
      </c>
      <c r="M59" s="75" t="s">
        <v>10</v>
      </c>
      <c r="N59" s="73" t="s">
        <v>10</v>
      </c>
      <c r="O59" s="74" t="s">
        <v>10</v>
      </c>
      <c r="P59" s="75" t="s">
        <v>10</v>
      </c>
      <c r="Q59" s="38" t="s">
        <v>10</v>
      </c>
      <c r="R59" s="39" t="s">
        <v>10</v>
      </c>
      <c r="S59" s="96" t="s">
        <v>10</v>
      </c>
      <c r="T59" s="76" t="s">
        <v>10</v>
      </c>
      <c r="U59" s="77" t="s">
        <v>10</v>
      </c>
      <c r="V59" s="78" t="s">
        <v>10</v>
      </c>
      <c r="W59" s="79" t="s">
        <v>10</v>
      </c>
      <c r="X59" s="79" t="s">
        <v>10</v>
      </c>
      <c r="Y59" s="77" t="s">
        <v>10</v>
      </c>
      <c r="Z59" s="79" t="s">
        <v>10</v>
      </c>
      <c r="AA59" s="80" t="s">
        <v>10</v>
      </c>
    </row>
    <row r="60" spans="1:27" ht="19.5" hidden="1" customHeight="1" x14ac:dyDescent="0.25">
      <c r="A60" s="68">
        <v>0.5</v>
      </c>
      <c r="B60" s="118" t="s">
        <v>32</v>
      </c>
      <c r="C60" s="70">
        <v>36</v>
      </c>
      <c r="D60" s="70">
        <v>36</v>
      </c>
      <c r="E60" s="131" t="s">
        <v>26</v>
      </c>
      <c r="F60" s="71" t="s">
        <v>34</v>
      </c>
      <c r="G60" s="124" t="s">
        <v>3</v>
      </c>
      <c r="H60" s="73" t="s">
        <v>10</v>
      </c>
      <c r="I60" s="74" t="s">
        <v>10</v>
      </c>
      <c r="J60" s="75" t="s">
        <v>10</v>
      </c>
      <c r="K60" s="73" t="s">
        <v>10</v>
      </c>
      <c r="L60" s="74" t="s">
        <v>10</v>
      </c>
      <c r="M60" s="75" t="s">
        <v>10</v>
      </c>
      <c r="N60" s="73" t="s">
        <v>10</v>
      </c>
      <c r="O60" s="74" t="s">
        <v>10</v>
      </c>
      <c r="P60" s="75" t="s">
        <v>10</v>
      </c>
      <c r="Q60" s="38" t="s">
        <v>10</v>
      </c>
      <c r="R60" s="39" t="s">
        <v>10</v>
      </c>
      <c r="S60" s="96" t="s">
        <v>10</v>
      </c>
      <c r="T60" s="76" t="s">
        <v>10</v>
      </c>
      <c r="U60" s="77" t="s">
        <v>10</v>
      </c>
      <c r="V60" s="78" t="s">
        <v>10</v>
      </c>
      <c r="W60" s="79" t="s">
        <v>10</v>
      </c>
      <c r="X60" s="79" t="s">
        <v>10</v>
      </c>
      <c r="Y60" s="77" t="s">
        <v>10</v>
      </c>
      <c r="Z60" s="79" t="s">
        <v>10</v>
      </c>
      <c r="AA60" s="80" t="s">
        <v>10</v>
      </c>
    </row>
    <row r="61" spans="1:27" ht="19.5" hidden="1" customHeight="1" x14ac:dyDescent="0.25">
      <c r="A61" s="68">
        <v>0.5</v>
      </c>
      <c r="B61" s="118" t="s">
        <v>32</v>
      </c>
      <c r="C61" s="70">
        <v>36</v>
      </c>
      <c r="D61" s="70">
        <v>36</v>
      </c>
      <c r="E61" s="131" t="s">
        <v>26</v>
      </c>
      <c r="F61" s="71" t="s">
        <v>35</v>
      </c>
      <c r="G61" s="124" t="s">
        <v>31</v>
      </c>
      <c r="H61" s="73" t="s">
        <v>10</v>
      </c>
      <c r="I61" s="74" t="s">
        <v>10</v>
      </c>
      <c r="J61" s="75" t="s">
        <v>10</v>
      </c>
      <c r="K61" s="73" t="s">
        <v>10</v>
      </c>
      <c r="L61" s="74" t="s">
        <v>10</v>
      </c>
      <c r="M61" s="75" t="s">
        <v>10</v>
      </c>
      <c r="N61" s="73" t="s">
        <v>10</v>
      </c>
      <c r="O61" s="74" t="s">
        <v>10</v>
      </c>
      <c r="P61" s="75" t="s">
        <v>10</v>
      </c>
      <c r="Q61" s="38" t="s">
        <v>10</v>
      </c>
      <c r="R61" s="39" t="s">
        <v>10</v>
      </c>
      <c r="S61" s="96" t="s">
        <v>10</v>
      </c>
      <c r="T61" s="76" t="s">
        <v>10</v>
      </c>
      <c r="U61" s="77" t="s">
        <v>10</v>
      </c>
      <c r="V61" s="78" t="s">
        <v>10</v>
      </c>
      <c r="W61" s="79" t="s">
        <v>10</v>
      </c>
      <c r="X61" s="79" t="s">
        <v>10</v>
      </c>
      <c r="Y61" s="77" t="s">
        <v>10</v>
      </c>
      <c r="Z61" s="79" t="s">
        <v>10</v>
      </c>
      <c r="AA61" s="80" t="s">
        <v>10</v>
      </c>
    </row>
    <row r="62" spans="1:27" ht="20.100000000000001" hidden="1" customHeight="1" x14ac:dyDescent="0.25">
      <c r="A62" s="81" t="s">
        <v>36</v>
      </c>
      <c r="B62" s="82" t="s">
        <v>37</v>
      </c>
      <c r="C62" s="83">
        <v>100</v>
      </c>
      <c r="D62" s="83">
        <v>100</v>
      </c>
      <c r="E62" s="132" t="s">
        <v>4</v>
      </c>
      <c r="F62" s="85" t="s">
        <v>38</v>
      </c>
      <c r="G62" s="125" t="s">
        <v>39</v>
      </c>
      <c r="H62" s="87" t="s">
        <v>10</v>
      </c>
      <c r="I62" s="88" t="s">
        <v>10</v>
      </c>
      <c r="J62" s="89" t="s">
        <v>10</v>
      </c>
      <c r="K62" s="87" t="s">
        <v>10</v>
      </c>
      <c r="L62" s="88" t="s">
        <v>10</v>
      </c>
      <c r="M62" s="89" t="s">
        <v>10</v>
      </c>
      <c r="N62" s="87" t="s">
        <v>10</v>
      </c>
      <c r="O62" s="88" t="s">
        <v>10</v>
      </c>
      <c r="P62" s="89" t="s">
        <v>10</v>
      </c>
      <c r="Q62" s="90" t="s">
        <v>10</v>
      </c>
      <c r="R62" s="90" t="s">
        <v>10</v>
      </c>
      <c r="S62" s="90" t="s">
        <v>10</v>
      </c>
      <c r="T62" s="91" t="s">
        <v>10</v>
      </c>
      <c r="U62" s="95" t="s">
        <v>10</v>
      </c>
      <c r="V62" s="92" t="s">
        <v>10</v>
      </c>
      <c r="W62" s="93" t="s">
        <v>10</v>
      </c>
      <c r="X62" s="93" t="s">
        <v>10</v>
      </c>
      <c r="Y62" s="95" t="s">
        <v>10</v>
      </c>
      <c r="Z62" s="93" t="s">
        <v>10</v>
      </c>
      <c r="AA62" s="94" t="s">
        <v>10</v>
      </c>
    </row>
    <row r="63" spans="1:27" ht="30" hidden="1" customHeight="1" x14ac:dyDescent="0.25">
      <c r="A63" s="58"/>
      <c r="B63" s="119"/>
      <c r="C63" s="60"/>
      <c r="D63" s="60"/>
      <c r="E63" s="133" t="s">
        <v>4</v>
      </c>
      <c r="F63" s="62" t="s">
        <v>68</v>
      </c>
      <c r="G63" s="126" t="s">
        <v>69</v>
      </c>
      <c r="H63" s="32" t="s">
        <v>10</v>
      </c>
      <c r="I63" s="17" t="s">
        <v>10</v>
      </c>
      <c r="J63" s="18" t="s">
        <v>10</v>
      </c>
      <c r="K63" s="33" t="s">
        <v>10</v>
      </c>
      <c r="L63" s="17" t="s">
        <v>10</v>
      </c>
      <c r="M63" s="18" t="s">
        <v>10</v>
      </c>
      <c r="N63" s="100"/>
      <c r="O63" s="17"/>
      <c r="P63" s="18"/>
      <c r="Q63" s="38" t="s">
        <v>10</v>
      </c>
      <c r="R63" s="39" t="s">
        <v>10</v>
      </c>
      <c r="S63" s="96"/>
      <c r="T63" s="13" t="s">
        <v>10</v>
      </c>
      <c r="U63" s="27" t="s">
        <v>10</v>
      </c>
      <c r="V63" s="28" t="s">
        <v>10</v>
      </c>
      <c r="W63" s="29" t="s">
        <v>10</v>
      </c>
      <c r="X63" s="29" t="s">
        <v>10</v>
      </c>
      <c r="Y63" s="27" t="s">
        <v>10</v>
      </c>
      <c r="Z63" s="29" t="s">
        <v>10</v>
      </c>
      <c r="AA63" s="16" t="s">
        <v>10</v>
      </c>
    </row>
    <row r="64" spans="1:27" ht="5.25" customHeight="1" thickBot="1" x14ac:dyDescent="0.3">
      <c r="A64" s="2"/>
      <c r="B64" s="116"/>
      <c r="C64" s="54"/>
      <c r="D64" s="54"/>
      <c r="E64" s="129"/>
      <c r="F64" s="8"/>
      <c r="G64" s="122"/>
      <c r="H64" s="7"/>
      <c r="I64" s="15"/>
      <c r="J64" s="9"/>
      <c r="K64" s="7"/>
      <c r="L64" s="15"/>
      <c r="M64" s="9"/>
      <c r="N64" s="7"/>
      <c r="O64" s="15"/>
      <c r="P64" s="9"/>
      <c r="Q64" s="11"/>
      <c r="R64" s="11"/>
      <c r="S64" s="11"/>
      <c r="T64" s="12"/>
      <c r="U64" s="3"/>
      <c r="V64" s="4"/>
      <c r="W64" s="5"/>
      <c r="X64" s="5"/>
      <c r="Y64" s="3"/>
      <c r="Z64" s="5"/>
      <c r="AA64" s="5"/>
    </row>
    <row r="65" spans="1:28" ht="15.75" thickBot="1" x14ac:dyDescent="0.3">
      <c r="B65" s="120"/>
      <c r="C65"/>
      <c r="D65"/>
      <c r="F65" s="22"/>
      <c r="G65" s="127"/>
      <c r="H65" s="479" t="str">
        <f>H2</f>
        <v># Shot</v>
      </c>
      <c r="K65" s="494" t="str">
        <f>K2</f>
        <v># Shot</v>
      </c>
      <c r="N65" s="482" t="str">
        <f>N2</f>
        <v># Shot</v>
      </c>
      <c r="Q65" s="485" t="s">
        <v>9</v>
      </c>
      <c r="R65" s="486"/>
      <c r="S65" s="487"/>
      <c r="U65" s="488" t="str">
        <f t="shared" ref="U65:AA65" si="1">U2</f>
        <v>Bypass</v>
      </c>
      <c r="V65" s="491" t="str">
        <f t="shared" si="1"/>
        <v>No Show</v>
      </c>
      <c r="W65" s="470" t="str">
        <f t="shared" si="1"/>
        <v>Decline</v>
      </c>
      <c r="X65" s="470" t="str">
        <f t="shared" si="1"/>
        <v>Xtra Sheets</v>
      </c>
      <c r="Y65" s="488" t="str">
        <f t="shared" si="1"/>
        <v>Digital</v>
      </c>
      <c r="Z65" s="470" t="str">
        <f t="shared" si="1"/>
        <v>Stolen</v>
      </c>
      <c r="AA65" s="441" t="str">
        <f t="shared" si="1"/>
        <v># Sales 
(if known)</v>
      </c>
    </row>
    <row r="66" spans="1:28" x14ac:dyDescent="0.25">
      <c r="G66" s="127"/>
      <c r="H66" s="480"/>
      <c r="K66" s="495"/>
      <c r="N66" s="483"/>
      <c r="Q66" s="475" t="str">
        <f>Q3</f>
        <v>Green 
Screen</v>
      </c>
      <c r="R66" s="497" t="str">
        <f>R3</f>
        <v>Star</v>
      </c>
      <c r="S66" s="477" t="str">
        <f>S3</f>
        <v>Private</v>
      </c>
      <c r="U66" s="489"/>
      <c r="V66" s="492"/>
      <c r="W66" s="471"/>
      <c r="X66" s="471"/>
      <c r="Y66" s="489"/>
      <c r="Z66" s="471"/>
      <c r="AA66" s="473"/>
    </row>
    <row r="67" spans="1:28" ht="15.75" thickBot="1" x14ac:dyDescent="0.3">
      <c r="G67" s="127"/>
      <c r="H67" s="481"/>
      <c r="K67" s="496"/>
      <c r="N67" s="484"/>
      <c r="Q67" s="476"/>
      <c r="R67" s="498"/>
      <c r="S67" s="478"/>
      <c r="U67" s="490"/>
      <c r="V67" s="493"/>
      <c r="W67" s="472"/>
      <c r="X67" s="472"/>
      <c r="Y67" s="490"/>
      <c r="Z67" s="472"/>
      <c r="AA67" s="474"/>
    </row>
    <row r="68" spans="1:28" ht="37.5" customHeight="1" thickBot="1" x14ac:dyDescent="0.3">
      <c r="G68" s="127"/>
      <c r="H68" s="23"/>
      <c r="K68" s="23"/>
      <c r="N68" s="23"/>
      <c r="Q68" s="50"/>
      <c r="R68" s="10"/>
      <c r="S68" s="10"/>
      <c r="U68" s="24"/>
      <c r="V68" s="25"/>
      <c r="W68" s="26"/>
      <c r="X68" s="26"/>
      <c r="Y68" s="24"/>
      <c r="Z68" s="26"/>
      <c r="AA68" s="25"/>
    </row>
    <row r="69" spans="1:28" ht="4.5" customHeight="1" x14ac:dyDescent="0.25">
      <c r="B69"/>
      <c r="E69" s="53"/>
      <c r="G69"/>
      <c r="AB69" s="53"/>
    </row>
    <row r="70" spans="1:28" ht="4.5" customHeight="1" thickBot="1" x14ac:dyDescent="0.3">
      <c r="B70"/>
      <c r="E70" s="53"/>
      <c r="G70"/>
      <c r="AB70" s="53"/>
    </row>
    <row r="71" spans="1:28" ht="27.75" customHeight="1" thickBot="1" x14ac:dyDescent="0.3">
      <c r="B71"/>
      <c r="E71" s="135"/>
      <c r="F71" s="136" t="s">
        <v>40</v>
      </c>
      <c r="G71"/>
      <c r="H71" s="137"/>
      <c r="I71" s="467" t="s">
        <v>41</v>
      </c>
      <c r="J71" s="468"/>
      <c r="P71" s="137"/>
      <c r="Q71" s="467" t="s">
        <v>42</v>
      </c>
      <c r="R71" s="469"/>
      <c r="S71" s="468"/>
      <c r="U71" s="138"/>
      <c r="V71" s="467" t="s">
        <v>43</v>
      </c>
      <c r="W71" s="469"/>
      <c r="X71" s="468"/>
      <c r="AB71" s="53"/>
    </row>
    <row r="72" spans="1:28" ht="27.75" customHeight="1" x14ac:dyDescent="0.25"/>
    <row r="73" spans="1:28" ht="6" customHeight="1" thickBot="1" x14ac:dyDescent="0.3"/>
    <row r="74" spans="1:28" ht="16.5" thickBot="1" x14ac:dyDescent="0.3">
      <c r="A74" s="448" t="s">
        <v>115</v>
      </c>
      <c r="B74" s="448"/>
      <c r="C74" s="448"/>
      <c r="D74" s="448"/>
      <c r="E74" s="448"/>
      <c r="F74" s="448"/>
      <c r="G74" s="449"/>
      <c r="H74" s="452" t="s">
        <v>19</v>
      </c>
      <c r="I74" s="453"/>
      <c r="J74" s="453"/>
      <c r="K74" s="453"/>
      <c r="L74" s="453"/>
      <c r="M74" s="453"/>
      <c r="N74" s="453"/>
      <c r="O74" s="453"/>
      <c r="P74" s="454"/>
    </row>
    <row r="75" spans="1:28" ht="16.5" thickBot="1" x14ac:dyDescent="0.3">
      <c r="A75" s="450"/>
      <c r="B75" s="450"/>
      <c r="C75" s="450"/>
      <c r="D75" s="450"/>
      <c r="E75" s="450"/>
      <c r="F75" s="450"/>
      <c r="G75" s="451"/>
      <c r="H75" s="455" t="s">
        <v>8</v>
      </c>
      <c r="I75" s="457" t="s">
        <v>21</v>
      </c>
      <c r="J75" s="458"/>
      <c r="K75" s="459" t="s">
        <v>8</v>
      </c>
      <c r="L75" s="461" t="s">
        <v>20</v>
      </c>
      <c r="M75" s="462"/>
      <c r="N75" s="463" t="s">
        <v>8</v>
      </c>
      <c r="O75" s="465" t="s">
        <v>4</v>
      </c>
      <c r="P75" s="466"/>
      <c r="Q75" s="443" t="s">
        <v>9</v>
      </c>
      <c r="R75" s="444"/>
      <c r="S75" s="445"/>
      <c r="T75" s="42"/>
      <c r="U75" s="437" t="s">
        <v>5</v>
      </c>
      <c r="V75" s="446" t="s">
        <v>6</v>
      </c>
      <c r="W75" s="439" t="s">
        <v>7</v>
      </c>
      <c r="X75" s="439" t="s">
        <v>24</v>
      </c>
      <c r="Y75" s="437" t="s">
        <v>70</v>
      </c>
      <c r="Z75" s="439" t="s">
        <v>11</v>
      </c>
      <c r="AA75" s="441" t="s">
        <v>23</v>
      </c>
    </row>
    <row r="76" spans="1:28" ht="28.5" x14ac:dyDescent="0.25">
      <c r="A76" s="43" t="s">
        <v>0</v>
      </c>
      <c r="B76" s="115" t="s">
        <v>16</v>
      </c>
      <c r="C76" s="45" t="s">
        <v>2</v>
      </c>
      <c r="D76" s="46" t="s">
        <v>67</v>
      </c>
      <c r="E76" s="128" t="s">
        <v>1</v>
      </c>
      <c r="F76" s="47" t="s">
        <v>18</v>
      </c>
      <c r="G76" s="121" t="s">
        <v>15</v>
      </c>
      <c r="H76" s="456"/>
      <c r="I76" s="34" t="s">
        <v>13</v>
      </c>
      <c r="J76" s="35" t="s">
        <v>14</v>
      </c>
      <c r="K76" s="460"/>
      <c r="L76" s="36" t="s">
        <v>13</v>
      </c>
      <c r="M76" s="37" t="s">
        <v>14</v>
      </c>
      <c r="N76" s="464"/>
      <c r="O76" s="98" t="s">
        <v>13</v>
      </c>
      <c r="P76" s="99" t="s">
        <v>14</v>
      </c>
      <c r="Q76" s="40" t="s">
        <v>22</v>
      </c>
      <c r="R76" s="41" t="s">
        <v>20</v>
      </c>
      <c r="S76" s="97" t="s">
        <v>4</v>
      </c>
      <c r="T76" s="30" t="s">
        <v>17</v>
      </c>
      <c r="U76" s="438"/>
      <c r="V76" s="447"/>
      <c r="W76" s="440"/>
      <c r="X76" s="440"/>
      <c r="Y76" s="438"/>
      <c r="Z76" s="440"/>
      <c r="AA76" s="442"/>
    </row>
    <row r="77" spans="1:28" ht="5.25" customHeight="1" x14ac:dyDescent="0.25">
      <c r="A77" s="2"/>
      <c r="B77" s="116"/>
      <c r="C77" s="54"/>
      <c r="D77" s="54"/>
      <c r="E77" s="129"/>
      <c r="F77" s="8"/>
      <c r="G77" s="122"/>
      <c r="H77" s="3"/>
      <c r="I77" s="14"/>
      <c r="J77" s="7"/>
      <c r="K77" s="3"/>
      <c r="L77" s="14"/>
      <c r="M77" s="7"/>
      <c r="N77" s="3"/>
      <c r="O77" s="14"/>
      <c r="P77" s="7"/>
      <c r="Q77" s="7"/>
      <c r="R77" s="7"/>
      <c r="S77" s="7"/>
      <c r="T77" s="12"/>
      <c r="U77" s="3"/>
      <c r="V77" s="4"/>
      <c r="W77" s="5"/>
      <c r="X77" s="5"/>
      <c r="Y77" s="3"/>
      <c r="Z77" s="5"/>
      <c r="AA77" s="5"/>
    </row>
    <row r="78" spans="1:28" ht="22.5" customHeight="1" x14ac:dyDescent="0.25">
      <c r="A78" s="275">
        <v>0.41666666666666669</v>
      </c>
      <c r="B78" s="266" t="s">
        <v>78</v>
      </c>
      <c r="C78" s="276">
        <v>91</v>
      </c>
      <c r="D78" s="276" t="s">
        <v>10</v>
      </c>
      <c r="E78" s="287" t="s">
        <v>105</v>
      </c>
      <c r="F78" s="278" t="s">
        <v>113</v>
      </c>
      <c r="G78" s="279" t="s">
        <v>90</v>
      </c>
      <c r="H78" s="32" t="s">
        <v>10</v>
      </c>
      <c r="I78" s="280" t="s">
        <v>10</v>
      </c>
      <c r="J78" s="281" t="s">
        <v>10</v>
      </c>
      <c r="K78" s="33" t="s">
        <v>10</v>
      </c>
      <c r="L78" s="280" t="s">
        <v>10</v>
      </c>
      <c r="M78" s="281" t="s">
        <v>10</v>
      </c>
      <c r="N78" s="100"/>
      <c r="O78" s="280"/>
      <c r="P78" s="281"/>
      <c r="Q78" s="38" t="s">
        <v>10</v>
      </c>
      <c r="R78" s="39" t="s">
        <v>10</v>
      </c>
      <c r="S78" s="96"/>
      <c r="T78" s="282" t="s">
        <v>10</v>
      </c>
      <c r="U78" s="283" t="s">
        <v>10</v>
      </c>
      <c r="V78" s="284" t="s">
        <v>10</v>
      </c>
      <c r="W78" s="285" t="s">
        <v>10</v>
      </c>
      <c r="X78" s="285" t="s">
        <v>10</v>
      </c>
      <c r="Y78" s="283" t="s">
        <v>10</v>
      </c>
      <c r="Z78" s="285" t="s">
        <v>10</v>
      </c>
      <c r="AA78" s="286" t="s">
        <v>10</v>
      </c>
    </row>
    <row r="79" spans="1:28" ht="12.75" customHeight="1" x14ac:dyDescent="0.25">
      <c r="A79" s="271" t="s">
        <v>112</v>
      </c>
      <c r="B79" s="272" t="s">
        <v>106</v>
      </c>
      <c r="C79" s="271" t="s">
        <v>112</v>
      </c>
      <c r="D79" s="271" t="s">
        <v>10</v>
      </c>
      <c r="E79" s="271" t="s">
        <v>112</v>
      </c>
      <c r="F79" s="271" t="s">
        <v>112</v>
      </c>
      <c r="G79" s="126"/>
      <c r="H79" s="32" t="s">
        <v>10</v>
      </c>
      <c r="I79" s="273" t="s">
        <v>10</v>
      </c>
      <c r="J79" s="274" t="s">
        <v>10</v>
      </c>
      <c r="K79" s="33" t="s">
        <v>10</v>
      </c>
      <c r="L79" s="273" t="s">
        <v>10</v>
      </c>
      <c r="M79" s="274" t="s">
        <v>10</v>
      </c>
      <c r="N79" s="100"/>
      <c r="O79" s="17"/>
      <c r="P79" s="18"/>
      <c r="Q79" s="38" t="s">
        <v>10</v>
      </c>
      <c r="R79" s="39" t="s">
        <v>10</v>
      </c>
      <c r="S79" s="96"/>
      <c r="T79" s="13" t="s">
        <v>10</v>
      </c>
      <c r="U79" s="27" t="s">
        <v>10</v>
      </c>
      <c r="V79" s="28" t="s">
        <v>10</v>
      </c>
      <c r="W79" s="29" t="s">
        <v>10</v>
      </c>
      <c r="X79" s="29" t="s">
        <v>10</v>
      </c>
      <c r="Y79" s="27" t="s">
        <v>10</v>
      </c>
      <c r="Z79" s="29" t="s">
        <v>10</v>
      </c>
      <c r="AA79" s="16" t="s">
        <v>10</v>
      </c>
    </row>
    <row r="80" spans="1:28" ht="12.75" customHeight="1" x14ac:dyDescent="0.25">
      <c r="A80" s="271" t="s">
        <v>112</v>
      </c>
      <c r="B80" s="272" t="s">
        <v>107</v>
      </c>
      <c r="C80" s="271" t="s">
        <v>112</v>
      </c>
      <c r="D80" s="271" t="s">
        <v>10</v>
      </c>
      <c r="E80" s="271" t="s">
        <v>112</v>
      </c>
      <c r="F80" s="271" t="s">
        <v>112</v>
      </c>
      <c r="G80" s="126"/>
      <c r="H80" s="32" t="s">
        <v>10</v>
      </c>
      <c r="I80" s="273" t="s">
        <v>10</v>
      </c>
      <c r="J80" s="274" t="s">
        <v>10</v>
      </c>
      <c r="K80" s="33" t="s">
        <v>10</v>
      </c>
      <c r="L80" s="273" t="s">
        <v>10</v>
      </c>
      <c r="M80" s="274" t="s">
        <v>10</v>
      </c>
      <c r="N80" s="100"/>
      <c r="O80" s="17"/>
      <c r="P80" s="18"/>
      <c r="Q80" s="38" t="s">
        <v>10</v>
      </c>
      <c r="R80" s="39" t="s">
        <v>10</v>
      </c>
      <c r="S80" s="96"/>
      <c r="T80" s="13" t="s">
        <v>10</v>
      </c>
      <c r="U80" s="27" t="s">
        <v>10</v>
      </c>
      <c r="V80" s="28" t="s">
        <v>10</v>
      </c>
      <c r="W80" s="29" t="s">
        <v>10</v>
      </c>
      <c r="X80" s="29" t="s">
        <v>10</v>
      </c>
      <c r="Y80" s="27" t="s">
        <v>10</v>
      </c>
      <c r="Z80" s="29" t="s">
        <v>10</v>
      </c>
      <c r="AA80" s="16" t="s">
        <v>10</v>
      </c>
    </row>
    <row r="81" spans="1:27" ht="22.5" customHeight="1" x14ac:dyDescent="0.25">
      <c r="A81" s="275">
        <v>0.42708333333333331</v>
      </c>
      <c r="B81" s="266" t="s">
        <v>79</v>
      </c>
      <c r="C81" s="276">
        <v>107</v>
      </c>
      <c r="D81" s="276" t="s">
        <v>10</v>
      </c>
      <c r="E81" s="287" t="s">
        <v>105</v>
      </c>
      <c r="F81" s="278" t="s">
        <v>113</v>
      </c>
      <c r="G81" s="279" t="s">
        <v>91</v>
      </c>
      <c r="H81" s="32" t="s">
        <v>10</v>
      </c>
      <c r="I81" s="280" t="s">
        <v>10</v>
      </c>
      <c r="J81" s="281" t="s">
        <v>10</v>
      </c>
      <c r="K81" s="33" t="s">
        <v>10</v>
      </c>
      <c r="L81" s="280" t="s">
        <v>10</v>
      </c>
      <c r="M81" s="281" t="s">
        <v>10</v>
      </c>
      <c r="N81" s="100"/>
      <c r="O81" s="280"/>
      <c r="P81" s="281"/>
      <c r="Q81" s="38" t="s">
        <v>10</v>
      </c>
      <c r="R81" s="39" t="s">
        <v>10</v>
      </c>
      <c r="S81" s="96"/>
      <c r="T81" s="282" t="s">
        <v>10</v>
      </c>
      <c r="U81" s="283" t="s">
        <v>10</v>
      </c>
      <c r="V81" s="284" t="s">
        <v>10</v>
      </c>
      <c r="W81" s="285" t="s">
        <v>10</v>
      </c>
      <c r="X81" s="285" t="s">
        <v>10</v>
      </c>
      <c r="Y81" s="283" t="s">
        <v>10</v>
      </c>
      <c r="Z81" s="285" t="s">
        <v>10</v>
      </c>
      <c r="AA81" s="286" t="s">
        <v>10</v>
      </c>
    </row>
    <row r="82" spans="1:27" ht="12.75" customHeight="1" x14ac:dyDescent="0.25">
      <c r="A82" s="271" t="s">
        <v>112</v>
      </c>
      <c r="B82" s="272" t="s">
        <v>106</v>
      </c>
      <c r="C82" s="271" t="s">
        <v>112</v>
      </c>
      <c r="D82" s="271" t="s">
        <v>112</v>
      </c>
      <c r="E82" s="271" t="s">
        <v>112</v>
      </c>
      <c r="F82" s="271" t="s">
        <v>112</v>
      </c>
      <c r="G82" s="126"/>
      <c r="H82" s="32" t="s">
        <v>10</v>
      </c>
      <c r="I82" s="273" t="s">
        <v>10</v>
      </c>
      <c r="J82" s="274" t="s">
        <v>10</v>
      </c>
      <c r="K82" s="33" t="s">
        <v>10</v>
      </c>
      <c r="L82" s="273" t="s">
        <v>10</v>
      </c>
      <c r="M82" s="274" t="s">
        <v>10</v>
      </c>
      <c r="N82" s="100"/>
      <c r="O82" s="17"/>
      <c r="P82" s="18"/>
      <c r="Q82" s="38" t="s">
        <v>10</v>
      </c>
      <c r="R82" s="39" t="s">
        <v>10</v>
      </c>
      <c r="S82" s="96"/>
      <c r="T82" s="13" t="s">
        <v>10</v>
      </c>
      <c r="U82" s="27" t="s">
        <v>10</v>
      </c>
      <c r="V82" s="28" t="s">
        <v>10</v>
      </c>
      <c r="W82" s="29" t="s">
        <v>10</v>
      </c>
      <c r="X82" s="29" t="s">
        <v>10</v>
      </c>
      <c r="Y82" s="27" t="s">
        <v>10</v>
      </c>
      <c r="Z82" s="29" t="s">
        <v>10</v>
      </c>
      <c r="AA82" s="16" t="s">
        <v>10</v>
      </c>
    </row>
    <row r="83" spans="1:27" ht="12.75" customHeight="1" x14ac:dyDescent="0.25">
      <c r="A83" s="271" t="s">
        <v>112</v>
      </c>
      <c r="B83" s="272" t="s">
        <v>107</v>
      </c>
      <c r="C83" s="271" t="s">
        <v>112</v>
      </c>
      <c r="D83" s="271" t="s">
        <v>112</v>
      </c>
      <c r="E83" s="271" t="s">
        <v>112</v>
      </c>
      <c r="F83" s="271" t="s">
        <v>112</v>
      </c>
      <c r="G83" s="126"/>
      <c r="H83" s="32" t="s">
        <v>10</v>
      </c>
      <c r="I83" s="273" t="s">
        <v>10</v>
      </c>
      <c r="J83" s="274" t="s">
        <v>10</v>
      </c>
      <c r="K83" s="33" t="s">
        <v>10</v>
      </c>
      <c r="L83" s="273" t="s">
        <v>10</v>
      </c>
      <c r="M83" s="274" t="s">
        <v>10</v>
      </c>
      <c r="N83" s="100"/>
      <c r="O83" s="17"/>
      <c r="P83" s="18"/>
      <c r="Q83" s="38" t="s">
        <v>10</v>
      </c>
      <c r="R83" s="39" t="s">
        <v>10</v>
      </c>
      <c r="S83" s="96"/>
      <c r="T83" s="13" t="s">
        <v>10</v>
      </c>
      <c r="U83" s="27" t="s">
        <v>10</v>
      </c>
      <c r="V83" s="28" t="s">
        <v>10</v>
      </c>
      <c r="W83" s="29" t="s">
        <v>10</v>
      </c>
      <c r="X83" s="29" t="s">
        <v>10</v>
      </c>
      <c r="Y83" s="27" t="s">
        <v>10</v>
      </c>
      <c r="Z83" s="29" t="s">
        <v>10</v>
      </c>
      <c r="AA83" s="16" t="s">
        <v>10</v>
      </c>
    </row>
    <row r="84" spans="1:27" ht="5.25" customHeight="1" x14ac:dyDescent="0.25">
      <c r="A84" s="2"/>
      <c r="B84" s="116"/>
      <c r="C84" s="54"/>
      <c r="D84" s="54"/>
      <c r="E84" s="129"/>
      <c r="F84" s="8"/>
      <c r="G84" s="122"/>
      <c r="H84" s="3"/>
      <c r="I84" s="14"/>
      <c r="J84" s="7"/>
      <c r="K84" s="3"/>
      <c r="L84" s="14"/>
      <c r="M84" s="7"/>
      <c r="N84" s="3"/>
      <c r="O84" s="14"/>
      <c r="P84" s="7"/>
      <c r="Q84" s="7"/>
      <c r="R84" s="7"/>
      <c r="S84" s="7"/>
      <c r="T84" s="12"/>
      <c r="U84" s="3"/>
      <c r="V84" s="4"/>
      <c r="W84" s="5"/>
      <c r="X84" s="5"/>
      <c r="Y84" s="3"/>
      <c r="Z84" s="5"/>
      <c r="AA84" s="5"/>
    </row>
  </sheetData>
  <mergeCells count="49">
    <mergeCell ref="Z2:Z3"/>
    <mergeCell ref="Y65:Y67"/>
    <mergeCell ref="Z65:Z67"/>
    <mergeCell ref="A1:G2"/>
    <mergeCell ref="H1:P1"/>
    <mergeCell ref="H2:H3"/>
    <mergeCell ref="I2:J2"/>
    <mergeCell ref="N2:N3"/>
    <mergeCell ref="O2:P2"/>
    <mergeCell ref="X2:X3"/>
    <mergeCell ref="AA2:AA3"/>
    <mergeCell ref="H65:H67"/>
    <mergeCell ref="N65:N67"/>
    <mergeCell ref="Q65:S65"/>
    <mergeCell ref="U65:U67"/>
    <mergeCell ref="V65:V67"/>
    <mergeCell ref="K2:K3"/>
    <mergeCell ref="L2:M2"/>
    <mergeCell ref="K65:K67"/>
    <mergeCell ref="R66:R67"/>
    <mergeCell ref="W65:W67"/>
    <mergeCell ref="Q2:S2"/>
    <mergeCell ref="U2:U3"/>
    <mergeCell ref="V2:V3"/>
    <mergeCell ref="W2:W3"/>
    <mergeCell ref="Y2:Y3"/>
    <mergeCell ref="I71:J71"/>
    <mergeCell ref="V71:X71"/>
    <mergeCell ref="X65:X67"/>
    <mergeCell ref="AA65:AA67"/>
    <mergeCell ref="Q66:Q67"/>
    <mergeCell ref="S66:S67"/>
    <mergeCell ref="Q71:S71"/>
    <mergeCell ref="A74:G75"/>
    <mergeCell ref="H74:P74"/>
    <mergeCell ref="H75:H76"/>
    <mergeCell ref="I75:J75"/>
    <mergeCell ref="K75:K76"/>
    <mergeCell ref="L75:M75"/>
    <mergeCell ref="N75:N76"/>
    <mergeCell ref="O75:P75"/>
    <mergeCell ref="Y75:Y76"/>
    <mergeCell ref="Z75:Z76"/>
    <mergeCell ref="AA75:AA76"/>
    <mergeCell ref="Q75:S75"/>
    <mergeCell ref="U75:U76"/>
    <mergeCell ref="V75:V76"/>
    <mergeCell ref="W75:W76"/>
    <mergeCell ref="X75:X76"/>
  </mergeCells>
  <conditionalFormatting sqref="D13 D22 D24 D26:D28 D30:D34 D37 D39">
    <cfRule type="cellIs" dxfId="13" priority="1" operator="greaterThanOrEqual">
      <formula>25</formula>
    </cfRule>
    <cfRule type="cellIs" dxfId="12" priority="2" operator="greaterThanOrEqual">
      <formula>12</formula>
    </cfRule>
    <cfRule type="cellIs" dxfId="11" priority="3" operator="lessThan">
      <formula>12</formula>
    </cfRule>
  </conditionalFormatting>
  <printOptions horizontalCentered="1"/>
  <pageMargins left="0.25" right="0.25" top="0.28999999999999998" bottom="0.21" header="0.3" footer="0.2"/>
  <pageSetup scale="64" fitToHeight="0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C57"/>
  <sheetViews>
    <sheetView topLeftCell="A16" zoomScaleNormal="100" workbookViewId="0">
      <selection activeCell="AC5" sqref="AC5:AC37"/>
    </sheetView>
  </sheetViews>
  <sheetFormatPr defaultRowHeight="15" x14ac:dyDescent="0.25"/>
  <cols>
    <col min="1" max="1" width="5.28515625" customWidth="1"/>
    <col min="2" max="2" width="14" customWidth="1"/>
    <col min="3" max="4" width="4.85546875" style="53" customWidth="1"/>
    <col min="5" max="5" width="4.7109375" style="53" customWidth="1"/>
    <col min="6" max="6" width="20.28515625" style="53" customWidth="1"/>
    <col min="7" max="7" width="8.42578125" bestFit="1" customWidth="1"/>
    <col min="8" max="8" width="4.28515625" customWidth="1"/>
    <col min="9" max="9" width="6.140625" style="53" bestFit="1" customWidth="1"/>
    <col min="10" max="10" width="6.7109375" style="53" customWidth="1"/>
    <col min="11" max="11" width="4.28515625" hidden="1" customWidth="1"/>
    <col min="12" max="13" width="8.140625" style="53" hidden="1" customWidth="1"/>
    <col min="14" max="14" width="4.28515625" customWidth="1"/>
    <col min="15" max="16" width="5.85546875" style="53" customWidth="1"/>
    <col min="17" max="17" width="6.42578125" customWidth="1"/>
    <col min="18" max="18" width="6.42578125" hidden="1" customWidth="1"/>
    <col min="19" max="19" width="6.42578125" customWidth="1"/>
    <col min="20" max="20" width="5.7109375" style="1" customWidth="1"/>
    <col min="21" max="26" width="3.42578125" customWidth="1"/>
    <col min="27" max="27" width="8.42578125" customWidth="1"/>
    <col min="28" max="28" width="3.28515625" style="200" bestFit="1" customWidth="1"/>
    <col min="29" max="29" width="36.85546875" style="53" bestFit="1" customWidth="1"/>
  </cols>
  <sheetData>
    <row r="1" spans="1:29" ht="16.5" thickBot="1" x14ac:dyDescent="0.3">
      <c r="A1" s="448" t="str">
        <f>'03.26 (v2)'!A1</f>
        <v>Tuesday, March 26th</v>
      </c>
      <c r="B1" s="448"/>
      <c r="C1" s="448"/>
      <c r="D1" s="448"/>
      <c r="E1" s="448"/>
      <c r="F1" s="448"/>
      <c r="G1" s="449"/>
      <c r="H1" s="452" t="s">
        <v>19</v>
      </c>
      <c r="I1" s="453"/>
      <c r="J1" s="453"/>
      <c r="K1" s="453"/>
      <c r="L1" s="453"/>
      <c r="M1" s="453"/>
      <c r="N1" s="453"/>
      <c r="O1" s="453"/>
      <c r="P1" s="454"/>
      <c r="AC1"/>
    </row>
    <row r="2" spans="1:29" ht="24.75" customHeight="1" thickBot="1" x14ac:dyDescent="0.3">
      <c r="A2" s="450"/>
      <c r="B2" s="450"/>
      <c r="C2" s="450"/>
      <c r="D2" s="450"/>
      <c r="E2" s="450"/>
      <c r="F2" s="450"/>
      <c r="G2" s="451"/>
      <c r="H2" s="455" t="s">
        <v>8</v>
      </c>
      <c r="I2" s="457" t="s">
        <v>21</v>
      </c>
      <c r="J2" s="458"/>
      <c r="K2" s="459" t="s">
        <v>8</v>
      </c>
      <c r="L2" s="461" t="s">
        <v>20</v>
      </c>
      <c r="M2" s="462"/>
      <c r="N2" s="463" t="s">
        <v>8</v>
      </c>
      <c r="O2" s="465" t="s">
        <v>4</v>
      </c>
      <c r="P2" s="466"/>
      <c r="Q2" s="443" t="s">
        <v>9</v>
      </c>
      <c r="R2" s="444"/>
      <c r="S2" s="445"/>
      <c r="T2" s="42"/>
      <c r="U2" s="437" t="s">
        <v>5</v>
      </c>
      <c r="V2" s="446" t="s">
        <v>6</v>
      </c>
      <c r="W2" s="439" t="s">
        <v>7</v>
      </c>
      <c r="X2" s="439" t="s">
        <v>24</v>
      </c>
      <c r="Y2" s="437" t="s">
        <v>70</v>
      </c>
      <c r="Z2" s="439" t="s">
        <v>11</v>
      </c>
      <c r="AA2" s="441" t="s">
        <v>23</v>
      </c>
      <c r="AB2" s="499" t="s">
        <v>51</v>
      </c>
      <c r="AC2"/>
    </row>
    <row r="3" spans="1:29" ht="22.5" customHeight="1" x14ac:dyDescent="0.25">
      <c r="A3" s="43" t="s">
        <v>0</v>
      </c>
      <c r="B3" s="44" t="s">
        <v>16</v>
      </c>
      <c r="C3" s="45" t="s">
        <v>2</v>
      </c>
      <c r="D3" s="249" t="s">
        <v>67</v>
      </c>
      <c r="E3" s="46" t="s">
        <v>1</v>
      </c>
      <c r="F3" s="47" t="s">
        <v>18</v>
      </c>
      <c r="G3" s="48" t="s">
        <v>15</v>
      </c>
      <c r="H3" s="456"/>
      <c r="I3" s="34" t="s">
        <v>13</v>
      </c>
      <c r="J3" s="35" t="s">
        <v>14</v>
      </c>
      <c r="K3" s="460"/>
      <c r="L3" s="36" t="s">
        <v>13</v>
      </c>
      <c r="M3" s="37" t="s">
        <v>14</v>
      </c>
      <c r="N3" s="464"/>
      <c r="O3" s="98" t="s">
        <v>13</v>
      </c>
      <c r="P3" s="99" t="s">
        <v>14</v>
      </c>
      <c r="Q3" s="40" t="s">
        <v>22</v>
      </c>
      <c r="R3" s="41" t="s">
        <v>20</v>
      </c>
      <c r="S3" s="97" t="s">
        <v>4</v>
      </c>
      <c r="T3" s="30" t="s">
        <v>17</v>
      </c>
      <c r="U3" s="438"/>
      <c r="V3" s="447"/>
      <c r="W3" s="440"/>
      <c r="X3" s="440"/>
      <c r="Y3" s="438"/>
      <c r="Z3" s="440"/>
      <c r="AA3" s="442"/>
      <c r="AB3" s="500"/>
      <c r="AC3" s="47" t="s">
        <v>44</v>
      </c>
    </row>
    <row r="4" spans="1:29" ht="5.25" customHeight="1" thickBot="1" x14ac:dyDescent="0.3">
      <c r="A4" s="2"/>
      <c r="B4" s="6"/>
      <c r="C4" s="54"/>
      <c r="D4" s="54"/>
      <c r="E4" s="55"/>
      <c r="F4" s="8"/>
      <c r="G4" s="56"/>
      <c r="H4" s="3"/>
      <c r="I4" s="14"/>
      <c r="J4" s="7"/>
      <c r="K4" s="3"/>
      <c r="L4" s="14"/>
      <c r="M4" s="7"/>
      <c r="N4" s="3"/>
      <c r="O4" s="14"/>
      <c r="P4" s="7"/>
      <c r="Q4" s="7"/>
      <c r="R4" s="7"/>
      <c r="S4" s="7"/>
      <c r="T4" s="12"/>
      <c r="U4" s="3"/>
      <c r="V4" s="4"/>
      <c r="W4" s="5"/>
      <c r="X4" s="5"/>
      <c r="Y4" s="3"/>
      <c r="Z4" s="5"/>
      <c r="AA4" s="5"/>
      <c r="AB4" s="175">
        <f>IF(ISBLANK(AA4),-90,(-((AA4)-SUM(AD4:AF4,AC4))))</f>
        <v>-90</v>
      </c>
      <c r="AC4" s="369"/>
    </row>
    <row r="5" spans="1:29" ht="33.75" x14ac:dyDescent="0.25">
      <c r="A5" s="275">
        <v>0.39583333333333331</v>
      </c>
      <c r="B5" s="266" t="s">
        <v>104</v>
      </c>
      <c r="C5" s="276">
        <v>27</v>
      </c>
      <c r="D5" s="276" t="s">
        <v>10</v>
      </c>
      <c r="E5" s="277" t="s">
        <v>4</v>
      </c>
      <c r="F5" s="278" t="s">
        <v>88</v>
      </c>
      <c r="G5" s="279" t="s">
        <v>89</v>
      </c>
      <c r="H5" s="101" t="s">
        <v>10</v>
      </c>
      <c r="I5" s="280" t="s">
        <v>10</v>
      </c>
      <c r="J5" s="281" t="s">
        <v>10</v>
      </c>
      <c r="K5" s="102" t="s">
        <v>10</v>
      </c>
      <c r="L5" s="280" t="s">
        <v>10</v>
      </c>
      <c r="M5" s="281" t="s">
        <v>10</v>
      </c>
      <c r="N5" s="387">
        <f t="shared" ref="N5:N11" si="0">IF(ISBLANK(P5),0,(P5-O5+1))</f>
        <v>3</v>
      </c>
      <c r="O5" s="381">
        <v>4096</v>
      </c>
      <c r="P5" s="382">
        <v>4098</v>
      </c>
      <c r="Q5" s="104" t="s">
        <v>10</v>
      </c>
      <c r="R5" s="105" t="s">
        <v>10</v>
      </c>
      <c r="S5" s="388">
        <v>1</v>
      </c>
      <c r="T5" s="31" t="s">
        <v>10</v>
      </c>
      <c r="U5" s="290" t="s">
        <v>10</v>
      </c>
      <c r="V5" s="291" t="s">
        <v>10</v>
      </c>
      <c r="W5" s="292" t="s">
        <v>10</v>
      </c>
      <c r="X5" s="292" t="s">
        <v>10</v>
      </c>
      <c r="Y5" s="290" t="s">
        <v>10</v>
      </c>
      <c r="Z5" s="292" t="s">
        <v>10</v>
      </c>
      <c r="AA5" s="293" t="s">
        <v>10</v>
      </c>
      <c r="AB5" s="368" t="e">
        <f t="shared" ref="AB5:AB44" si="1">IF(ISBLANK(J5),-90,(-((Q5)-SUM(U5:X5,AA5))))</f>
        <v>#VALUE!</v>
      </c>
      <c r="AC5" s="371" t="s">
        <v>172</v>
      </c>
    </row>
    <row r="6" spans="1:29" ht="36" x14ac:dyDescent="0.25">
      <c r="A6" s="275">
        <v>0.41666666666666669</v>
      </c>
      <c r="B6" s="266" t="s">
        <v>78</v>
      </c>
      <c r="C6" s="276">
        <v>91</v>
      </c>
      <c r="D6" s="276" t="s">
        <v>10</v>
      </c>
      <c r="E6" s="287" t="s">
        <v>105</v>
      </c>
      <c r="F6" s="278" t="s">
        <v>113</v>
      </c>
      <c r="G6" s="279" t="s">
        <v>90</v>
      </c>
      <c r="H6" s="101" t="s">
        <v>10</v>
      </c>
      <c r="I6" s="280" t="s">
        <v>10</v>
      </c>
      <c r="J6" s="281" t="s">
        <v>10</v>
      </c>
      <c r="K6" s="102" t="s">
        <v>10</v>
      </c>
      <c r="L6" s="280" t="s">
        <v>10</v>
      </c>
      <c r="M6" s="281" t="s">
        <v>10</v>
      </c>
      <c r="N6" s="387">
        <f t="shared" ref="N6" si="2">IF(ISBLANK(P6),0,(P6-O6+1))</f>
        <v>9</v>
      </c>
      <c r="O6" s="381">
        <v>4099</v>
      </c>
      <c r="P6" s="382">
        <v>4107</v>
      </c>
      <c r="Q6" s="104" t="s">
        <v>10</v>
      </c>
      <c r="R6" s="105" t="s">
        <v>10</v>
      </c>
      <c r="S6" s="388">
        <v>2</v>
      </c>
      <c r="T6" s="31" t="s">
        <v>10</v>
      </c>
      <c r="U6" s="290" t="s">
        <v>10</v>
      </c>
      <c r="V6" s="291" t="s">
        <v>10</v>
      </c>
      <c r="W6" s="292" t="s">
        <v>10</v>
      </c>
      <c r="X6" s="292" t="s">
        <v>10</v>
      </c>
      <c r="Y6" s="290" t="s">
        <v>10</v>
      </c>
      <c r="Z6" s="292" t="s">
        <v>10</v>
      </c>
      <c r="AA6" s="293" t="s">
        <v>10</v>
      </c>
      <c r="AB6" s="368" t="e">
        <f t="shared" si="1"/>
        <v>#VALUE!</v>
      </c>
      <c r="AC6" s="372" t="s">
        <v>173</v>
      </c>
    </row>
    <row r="7" spans="1:29" x14ac:dyDescent="0.25">
      <c r="A7" s="271" t="s">
        <v>112</v>
      </c>
      <c r="B7" s="272" t="s">
        <v>106</v>
      </c>
      <c r="C7" s="271" t="s">
        <v>112</v>
      </c>
      <c r="D7" s="271" t="s">
        <v>10</v>
      </c>
      <c r="E7" s="271" t="s">
        <v>112</v>
      </c>
      <c r="F7" s="271" t="s">
        <v>112</v>
      </c>
      <c r="G7" s="126"/>
      <c r="H7" s="101" t="s">
        <v>10</v>
      </c>
      <c r="I7" s="273" t="s">
        <v>10</v>
      </c>
      <c r="J7" s="274" t="s">
        <v>10</v>
      </c>
      <c r="K7" s="102" t="s">
        <v>10</v>
      </c>
      <c r="L7" s="273" t="s">
        <v>10</v>
      </c>
      <c r="M7" s="274" t="s">
        <v>10</v>
      </c>
      <c r="N7" s="384">
        <f>IF(ISBLANK(P7),0,(P7-O7+1))</f>
        <v>5</v>
      </c>
      <c r="O7" s="17">
        <v>4099</v>
      </c>
      <c r="P7" s="18">
        <v>4103</v>
      </c>
      <c r="Q7" s="104" t="s">
        <v>10</v>
      </c>
      <c r="R7" s="105" t="s">
        <v>10</v>
      </c>
      <c r="S7" s="392">
        <v>1</v>
      </c>
      <c r="T7" s="31" t="s">
        <v>10</v>
      </c>
      <c r="U7" s="294" t="s">
        <v>10</v>
      </c>
      <c r="V7" s="295" t="s">
        <v>10</v>
      </c>
      <c r="W7" s="296" t="s">
        <v>10</v>
      </c>
      <c r="X7" s="296" t="s">
        <v>10</v>
      </c>
      <c r="Y7" s="294" t="s">
        <v>10</v>
      </c>
      <c r="Z7" s="296" t="s">
        <v>10</v>
      </c>
      <c r="AA7" s="297" t="s">
        <v>10</v>
      </c>
      <c r="AB7" s="368" t="e">
        <f>IF(ISBLANK(J7),-90,(-((Q7)-SUM(U7:Z7,AA7))))</f>
        <v>#VALUE!</v>
      </c>
      <c r="AC7" s="386" t="s">
        <v>183</v>
      </c>
    </row>
    <row r="8" spans="1:29" x14ac:dyDescent="0.25">
      <c r="A8" s="271" t="s">
        <v>112</v>
      </c>
      <c r="B8" s="272" t="s">
        <v>107</v>
      </c>
      <c r="C8" s="271" t="s">
        <v>112</v>
      </c>
      <c r="D8" s="271" t="s">
        <v>10</v>
      </c>
      <c r="E8" s="271" t="s">
        <v>112</v>
      </c>
      <c r="F8" s="271" t="s">
        <v>112</v>
      </c>
      <c r="G8" s="126"/>
      <c r="H8" s="101" t="s">
        <v>10</v>
      </c>
      <c r="I8" s="273" t="s">
        <v>10</v>
      </c>
      <c r="J8" s="274" t="s">
        <v>10</v>
      </c>
      <c r="K8" s="102" t="s">
        <v>10</v>
      </c>
      <c r="L8" s="273" t="s">
        <v>10</v>
      </c>
      <c r="M8" s="274" t="s">
        <v>10</v>
      </c>
      <c r="N8" s="384">
        <f>IF(ISBLANK(P8),0,(P8-O8+1))</f>
        <v>4</v>
      </c>
      <c r="O8" s="17">
        <v>4104</v>
      </c>
      <c r="P8" s="18">
        <v>4107</v>
      </c>
      <c r="Q8" s="104" t="s">
        <v>10</v>
      </c>
      <c r="R8" s="105" t="s">
        <v>10</v>
      </c>
      <c r="S8" s="392">
        <v>1</v>
      </c>
      <c r="T8" s="31" t="s">
        <v>10</v>
      </c>
      <c r="U8" s="294" t="s">
        <v>10</v>
      </c>
      <c r="V8" s="295" t="s">
        <v>10</v>
      </c>
      <c r="W8" s="296" t="s">
        <v>10</v>
      </c>
      <c r="X8" s="296" t="s">
        <v>10</v>
      </c>
      <c r="Y8" s="294" t="s">
        <v>10</v>
      </c>
      <c r="Z8" s="296" t="s">
        <v>10</v>
      </c>
      <c r="AA8" s="297" t="s">
        <v>10</v>
      </c>
      <c r="AB8" s="368" t="e">
        <f>IF(ISBLANK(J8),-90,(-((Q8)-SUM(U8:Z8,AA8))))</f>
        <v>#VALUE!</v>
      </c>
      <c r="AC8" s="386" t="s">
        <v>184</v>
      </c>
    </row>
    <row r="9" spans="1:29" ht="20.100000000000001" customHeight="1" x14ac:dyDescent="0.25">
      <c r="A9" s="81">
        <v>0.41666666666666669</v>
      </c>
      <c r="B9" s="265" t="s">
        <v>75</v>
      </c>
      <c r="C9" s="83">
        <v>35</v>
      </c>
      <c r="D9" s="83" t="s">
        <v>10</v>
      </c>
      <c r="E9" s="132" t="s">
        <v>76</v>
      </c>
      <c r="F9" s="85" t="s">
        <v>77</v>
      </c>
      <c r="G9" s="125" t="s">
        <v>114</v>
      </c>
      <c r="H9" s="87" t="s">
        <v>10</v>
      </c>
      <c r="I9" s="88" t="s">
        <v>10</v>
      </c>
      <c r="J9" s="89" t="s">
        <v>10</v>
      </c>
      <c r="K9" s="87" t="s">
        <v>10</v>
      </c>
      <c r="L9" s="88" t="s">
        <v>10</v>
      </c>
      <c r="M9" s="89" t="s">
        <v>10</v>
      </c>
      <c r="N9" s="87" t="s">
        <v>10</v>
      </c>
      <c r="O9" s="88" t="s">
        <v>10</v>
      </c>
      <c r="P9" s="89" t="s">
        <v>10</v>
      </c>
      <c r="Q9" s="237" t="s">
        <v>10</v>
      </c>
      <c r="R9" s="237" t="s">
        <v>10</v>
      </c>
      <c r="S9" s="237" t="s">
        <v>10</v>
      </c>
      <c r="T9" s="91" t="s">
        <v>10</v>
      </c>
      <c r="U9" s="241" t="s">
        <v>10</v>
      </c>
      <c r="V9" s="242" t="s">
        <v>10</v>
      </c>
      <c r="W9" s="230" t="s">
        <v>10</v>
      </c>
      <c r="X9" s="230" t="s">
        <v>10</v>
      </c>
      <c r="Y9" s="241" t="s">
        <v>10</v>
      </c>
      <c r="Z9" s="230" t="s">
        <v>10</v>
      </c>
      <c r="AA9" s="243" t="s">
        <v>10</v>
      </c>
      <c r="AB9" s="368" t="e">
        <f t="shared" si="1"/>
        <v>#VALUE!</v>
      </c>
      <c r="AC9" s="373" t="s">
        <v>66</v>
      </c>
    </row>
    <row r="10" spans="1:29" ht="20.100000000000001" customHeight="1" x14ac:dyDescent="0.25">
      <c r="A10" s="51">
        <v>0.41666666666666669</v>
      </c>
      <c r="B10" s="267" t="s">
        <v>100</v>
      </c>
      <c r="C10" s="57">
        <v>25</v>
      </c>
      <c r="D10" s="269">
        <f>25-16</f>
        <v>9</v>
      </c>
      <c r="E10" s="130" t="s">
        <v>98</v>
      </c>
      <c r="F10" s="52"/>
      <c r="G10" s="123" t="s">
        <v>99</v>
      </c>
      <c r="H10" s="389">
        <f t="shared" ref="H10" si="3">IF(ISBLANK(J10),0,(J10-I10+1))</f>
        <v>4</v>
      </c>
      <c r="I10" s="390">
        <v>4330</v>
      </c>
      <c r="J10" s="391">
        <v>4333</v>
      </c>
      <c r="K10" s="102" t="s">
        <v>10</v>
      </c>
      <c r="L10" s="19" t="s">
        <v>10</v>
      </c>
      <c r="M10" s="20" t="s">
        <v>10</v>
      </c>
      <c r="N10" s="103" t="s">
        <v>10</v>
      </c>
      <c r="O10" s="19" t="s">
        <v>10</v>
      </c>
      <c r="P10" s="20" t="s">
        <v>10</v>
      </c>
      <c r="Q10" s="104">
        <f>3+0</f>
        <v>3</v>
      </c>
      <c r="R10" s="105" t="s">
        <v>10</v>
      </c>
      <c r="S10" s="383" t="s">
        <v>10</v>
      </c>
      <c r="T10" s="31">
        <f t="shared" ref="T10" si="4">A10+TIME(2,0,0)</f>
        <v>0.5</v>
      </c>
      <c r="U10" s="107">
        <v>0</v>
      </c>
      <c r="V10" s="108">
        <v>0</v>
      </c>
      <c r="W10" s="109">
        <v>1</v>
      </c>
      <c r="X10" s="109">
        <v>0</v>
      </c>
      <c r="Y10" s="107">
        <v>0</v>
      </c>
      <c r="Z10" s="109">
        <v>0</v>
      </c>
      <c r="AA10" s="110">
        <v>2</v>
      </c>
      <c r="AB10" s="368">
        <f t="shared" si="1"/>
        <v>0</v>
      </c>
      <c r="AC10" s="374" t="s">
        <v>166</v>
      </c>
    </row>
    <row r="11" spans="1:29" ht="36" x14ac:dyDescent="0.25">
      <c r="A11" s="275">
        <v>0.42708333333333331</v>
      </c>
      <c r="B11" s="266" t="s">
        <v>87</v>
      </c>
      <c r="C11" s="276">
        <v>30</v>
      </c>
      <c r="D11" s="276" t="s">
        <v>10</v>
      </c>
      <c r="E11" s="277" t="s">
        <v>4</v>
      </c>
      <c r="F11" s="278" t="s">
        <v>88</v>
      </c>
      <c r="G11" s="279" t="s">
        <v>92</v>
      </c>
      <c r="H11" s="101" t="s">
        <v>10</v>
      </c>
      <c r="I11" s="280" t="s">
        <v>10</v>
      </c>
      <c r="J11" s="281" t="s">
        <v>10</v>
      </c>
      <c r="K11" s="102" t="s">
        <v>10</v>
      </c>
      <c r="L11" s="280" t="s">
        <v>10</v>
      </c>
      <c r="M11" s="281" t="s">
        <v>10</v>
      </c>
      <c r="N11" s="387">
        <f t="shared" si="0"/>
        <v>9</v>
      </c>
      <c r="O11" s="381">
        <v>4108</v>
      </c>
      <c r="P11" s="382">
        <v>4116</v>
      </c>
      <c r="Q11" s="104" t="s">
        <v>10</v>
      </c>
      <c r="R11" s="105" t="s">
        <v>10</v>
      </c>
      <c r="S11" s="383">
        <v>2</v>
      </c>
      <c r="T11" s="31" t="s">
        <v>10</v>
      </c>
      <c r="U11" s="290" t="s">
        <v>10</v>
      </c>
      <c r="V11" s="291" t="s">
        <v>10</v>
      </c>
      <c r="W11" s="292" t="s">
        <v>10</v>
      </c>
      <c r="X11" s="292" t="s">
        <v>10</v>
      </c>
      <c r="Y11" s="290" t="s">
        <v>10</v>
      </c>
      <c r="Z11" s="292" t="s">
        <v>10</v>
      </c>
      <c r="AA11" s="293" t="s">
        <v>10</v>
      </c>
      <c r="AB11" s="368" t="e">
        <f t="shared" si="1"/>
        <v>#VALUE!</v>
      </c>
      <c r="AC11" s="372" t="s">
        <v>174</v>
      </c>
    </row>
    <row r="12" spans="1:29" x14ac:dyDescent="0.25">
      <c r="A12" s="271" t="s">
        <v>112</v>
      </c>
      <c r="B12" s="272" t="s">
        <v>106</v>
      </c>
      <c r="C12" s="271" t="s">
        <v>112</v>
      </c>
      <c r="D12" s="271" t="s">
        <v>112</v>
      </c>
      <c r="E12" s="271" t="s">
        <v>112</v>
      </c>
      <c r="F12" s="271" t="s">
        <v>112</v>
      </c>
      <c r="G12" s="126" t="s">
        <v>191</v>
      </c>
      <c r="H12" s="101" t="s">
        <v>10</v>
      </c>
      <c r="I12" s="273" t="s">
        <v>10</v>
      </c>
      <c r="J12" s="274" t="s">
        <v>10</v>
      </c>
      <c r="K12" s="102" t="s">
        <v>10</v>
      </c>
      <c r="L12" s="273" t="s">
        <v>10</v>
      </c>
      <c r="M12" s="274" t="s">
        <v>10</v>
      </c>
      <c r="N12" s="387">
        <f>IF(ISBLANK(P12),0,(P12-O12+1))</f>
        <v>4</v>
      </c>
      <c r="O12" s="17">
        <v>4108</v>
      </c>
      <c r="P12" s="18">
        <v>4111</v>
      </c>
      <c r="Q12" s="104" t="s">
        <v>10</v>
      </c>
      <c r="R12" s="105" t="s">
        <v>10</v>
      </c>
      <c r="S12" s="392">
        <v>1</v>
      </c>
      <c r="T12" s="31" t="s">
        <v>10</v>
      </c>
      <c r="U12" s="294" t="s">
        <v>10</v>
      </c>
      <c r="V12" s="295" t="s">
        <v>10</v>
      </c>
      <c r="W12" s="296" t="s">
        <v>10</v>
      </c>
      <c r="X12" s="296" t="s">
        <v>10</v>
      </c>
      <c r="Y12" s="294" t="s">
        <v>10</v>
      </c>
      <c r="Z12" s="296" t="s">
        <v>10</v>
      </c>
      <c r="AA12" s="297" t="s">
        <v>10</v>
      </c>
      <c r="AB12" s="175" t="e">
        <f t="shared" ref="AB12:AB13" si="5">IF(ISBLANK(J12),-90,(-((Q12)-SUM(U12:Z12,AA12))))</f>
        <v>#VALUE!</v>
      </c>
      <c r="AC12" s="386" t="s">
        <v>185</v>
      </c>
    </row>
    <row r="13" spans="1:29" x14ac:dyDescent="0.25">
      <c r="A13" s="271" t="s">
        <v>112</v>
      </c>
      <c r="B13" s="272" t="s">
        <v>107</v>
      </c>
      <c r="C13" s="271" t="s">
        <v>112</v>
      </c>
      <c r="D13" s="271" t="s">
        <v>112</v>
      </c>
      <c r="E13" s="271" t="s">
        <v>112</v>
      </c>
      <c r="F13" s="271" t="s">
        <v>112</v>
      </c>
      <c r="G13" s="126" t="s">
        <v>193</v>
      </c>
      <c r="H13" s="101" t="s">
        <v>10</v>
      </c>
      <c r="I13" s="273" t="s">
        <v>10</v>
      </c>
      <c r="J13" s="274" t="s">
        <v>10</v>
      </c>
      <c r="K13" s="102" t="s">
        <v>10</v>
      </c>
      <c r="L13" s="273" t="s">
        <v>10</v>
      </c>
      <c r="M13" s="274" t="s">
        <v>10</v>
      </c>
      <c r="N13" s="387">
        <f>IF(ISBLANK(P13),0,(P13-O13+1))</f>
        <v>5</v>
      </c>
      <c r="O13" s="17">
        <v>4112</v>
      </c>
      <c r="P13" s="18">
        <v>4116</v>
      </c>
      <c r="Q13" s="104" t="s">
        <v>10</v>
      </c>
      <c r="R13" s="105" t="s">
        <v>10</v>
      </c>
      <c r="S13" s="392">
        <v>1</v>
      </c>
      <c r="T13" s="31" t="s">
        <v>10</v>
      </c>
      <c r="U13" s="294" t="s">
        <v>10</v>
      </c>
      <c r="V13" s="295" t="s">
        <v>10</v>
      </c>
      <c r="W13" s="296" t="s">
        <v>10</v>
      </c>
      <c r="X13" s="296" t="s">
        <v>10</v>
      </c>
      <c r="Y13" s="294" t="s">
        <v>10</v>
      </c>
      <c r="Z13" s="296" t="s">
        <v>10</v>
      </c>
      <c r="AA13" s="297" t="s">
        <v>10</v>
      </c>
      <c r="AB13" s="175" t="e">
        <f t="shared" si="5"/>
        <v>#VALUE!</v>
      </c>
      <c r="AC13" s="386" t="s">
        <v>186</v>
      </c>
    </row>
    <row r="14" spans="1:29" ht="36" x14ac:dyDescent="0.25">
      <c r="A14" s="275">
        <v>0.42708333333333331</v>
      </c>
      <c r="B14" s="266" t="s">
        <v>79</v>
      </c>
      <c r="C14" s="276">
        <v>107</v>
      </c>
      <c r="D14" s="276" t="s">
        <v>10</v>
      </c>
      <c r="E14" s="287" t="s">
        <v>105</v>
      </c>
      <c r="F14" s="278" t="s">
        <v>113</v>
      </c>
      <c r="G14" s="279" t="s">
        <v>91</v>
      </c>
      <c r="H14" s="101" t="s">
        <v>10</v>
      </c>
      <c r="I14" s="280" t="s">
        <v>10</v>
      </c>
      <c r="J14" s="281" t="s">
        <v>10</v>
      </c>
      <c r="K14" s="102" t="s">
        <v>10</v>
      </c>
      <c r="L14" s="280" t="s">
        <v>10</v>
      </c>
      <c r="M14" s="281" t="s">
        <v>10</v>
      </c>
      <c r="N14" s="387">
        <v>11</v>
      </c>
      <c r="O14" s="381" t="s">
        <v>165</v>
      </c>
      <c r="P14" s="382" t="s">
        <v>165</v>
      </c>
      <c r="Q14" s="104" t="s">
        <v>10</v>
      </c>
      <c r="R14" s="105" t="s">
        <v>10</v>
      </c>
      <c r="S14" s="383">
        <v>2</v>
      </c>
      <c r="T14" s="31" t="s">
        <v>10</v>
      </c>
      <c r="U14" s="290" t="s">
        <v>10</v>
      </c>
      <c r="V14" s="291" t="s">
        <v>10</v>
      </c>
      <c r="W14" s="292" t="s">
        <v>10</v>
      </c>
      <c r="X14" s="292" t="s">
        <v>10</v>
      </c>
      <c r="Y14" s="290" t="s">
        <v>10</v>
      </c>
      <c r="Z14" s="292" t="s">
        <v>10</v>
      </c>
      <c r="AA14" s="293" t="s">
        <v>10</v>
      </c>
      <c r="AB14" s="368" t="e">
        <f t="shared" si="1"/>
        <v>#VALUE!</v>
      </c>
      <c r="AC14" s="375" t="s">
        <v>175</v>
      </c>
    </row>
    <row r="15" spans="1:29" ht="12" customHeight="1" x14ac:dyDescent="0.25">
      <c r="A15" s="271" t="s">
        <v>112</v>
      </c>
      <c r="B15" s="272" t="s">
        <v>106</v>
      </c>
      <c r="C15" s="271" t="s">
        <v>112</v>
      </c>
      <c r="D15" s="271" t="s">
        <v>112</v>
      </c>
      <c r="E15" s="271" t="s">
        <v>112</v>
      </c>
      <c r="F15" s="271" t="s">
        <v>190</v>
      </c>
      <c r="G15" s="271" t="s">
        <v>189</v>
      </c>
      <c r="H15" s="101" t="s">
        <v>10</v>
      </c>
      <c r="I15" s="273" t="s">
        <v>10</v>
      </c>
      <c r="J15" s="274" t="s">
        <v>10</v>
      </c>
      <c r="K15" s="102" t="s">
        <v>10</v>
      </c>
      <c r="L15" s="273" t="s">
        <v>10</v>
      </c>
      <c r="M15" s="274" t="s">
        <v>10</v>
      </c>
      <c r="N15" s="103">
        <f t="shared" ref="N15:N16" si="6">IF(ISBLANK(P15),0,(P15-O15+1))</f>
        <v>7</v>
      </c>
      <c r="O15" s="17">
        <v>4116</v>
      </c>
      <c r="P15" s="18">
        <v>4122</v>
      </c>
      <c r="Q15" s="104" t="s">
        <v>10</v>
      </c>
      <c r="R15" s="105" t="s">
        <v>10</v>
      </c>
      <c r="S15" s="392">
        <v>1</v>
      </c>
      <c r="T15" s="31" t="s">
        <v>10</v>
      </c>
      <c r="U15" s="294" t="s">
        <v>10</v>
      </c>
      <c r="V15" s="295" t="s">
        <v>10</v>
      </c>
      <c r="W15" s="296" t="s">
        <v>10</v>
      </c>
      <c r="X15" s="296" t="s">
        <v>10</v>
      </c>
      <c r="Y15" s="294" t="s">
        <v>10</v>
      </c>
      <c r="Z15" s="296" t="s">
        <v>10</v>
      </c>
      <c r="AA15" s="297" t="s">
        <v>10</v>
      </c>
      <c r="AB15" s="175" t="e">
        <f>IF(ISBLANK(J15),-90,(-((Q15)-SUM(U15:Z15,AA15))))</f>
        <v>#VALUE!</v>
      </c>
      <c r="AC15" s="386" t="s">
        <v>187</v>
      </c>
    </row>
    <row r="16" spans="1:29" ht="12" customHeight="1" x14ac:dyDescent="0.25">
      <c r="A16" s="271" t="s">
        <v>112</v>
      </c>
      <c r="B16" s="272" t="s">
        <v>107</v>
      </c>
      <c r="C16" s="271" t="s">
        <v>112</v>
      </c>
      <c r="D16" s="271" t="s">
        <v>112</v>
      </c>
      <c r="E16" s="271" t="s">
        <v>112</v>
      </c>
      <c r="F16" s="271" t="s">
        <v>112</v>
      </c>
      <c r="G16" s="271" t="s">
        <v>189</v>
      </c>
      <c r="H16" s="101" t="s">
        <v>10</v>
      </c>
      <c r="I16" s="273" t="s">
        <v>10</v>
      </c>
      <c r="J16" s="274" t="s">
        <v>10</v>
      </c>
      <c r="K16" s="102" t="s">
        <v>10</v>
      </c>
      <c r="L16" s="273" t="s">
        <v>10</v>
      </c>
      <c r="M16" s="274" t="s">
        <v>10</v>
      </c>
      <c r="N16" s="103">
        <f t="shared" si="6"/>
        <v>4</v>
      </c>
      <c r="O16" s="17">
        <v>4132</v>
      </c>
      <c r="P16" s="18">
        <v>4135</v>
      </c>
      <c r="Q16" s="104" t="s">
        <v>10</v>
      </c>
      <c r="R16" s="105" t="s">
        <v>10</v>
      </c>
      <c r="S16" s="392">
        <v>1</v>
      </c>
      <c r="T16" s="31" t="s">
        <v>10</v>
      </c>
      <c r="U16" s="294" t="s">
        <v>10</v>
      </c>
      <c r="V16" s="295" t="s">
        <v>10</v>
      </c>
      <c r="W16" s="296" t="s">
        <v>10</v>
      </c>
      <c r="X16" s="296" t="s">
        <v>10</v>
      </c>
      <c r="Y16" s="294" t="s">
        <v>10</v>
      </c>
      <c r="Z16" s="296" t="s">
        <v>10</v>
      </c>
      <c r="AA16" s="297" t="s">
        <v>10</v>
      </c>
      <c r="AB16" s="175" t="e">
        <f>IF(ISBLANK(J16),-90,(-((Q16)-SUM(U16:Z16,AA16))))</f>
        <v>#VALUE!</v>
      </c>
      <c r="AC16" s="386" t="s">
        <v>188</v>
      </c>
    </row>
    <row r="17" spans="1:29" ht="20.100000000000001" customHeight="1" x14ac:dyDescent="0.25">
      <c r="A17" s="51">
        <v>0.45833333333333331</v>
      </c>
      <c r="B17" s="267" t="s">
        <v>100</v>
      </c>
      <c r="C17" s="57">
        <v>25</v>
      </c>
      <c r="D17" s="268">
        <f>25-11</f>
        <v>14</v>
      </c>
      <c r="E17" s="130" t="s">
        <v>98</v>
      </c>
      <c r="F17" s="52"/>
      <c r="G17" s="123" t="s">
        <v>95</v>
      </c>
      <c r="H17" s="389">
        <f t="shared" ref="H17:H34" si="7">IF(ISBLANK(J17),0,(J17-I17+1))</f>
        <v>14</v>
      </c>
      <c r="I17" s="390">
        <v>4334</v>
      </c>
      <c r="J17" s="391">
        <v>4347</v>
      </c>
      <c r="K17" s="102" t="s">
        <v>10</v>
      </c>
      <c r="L17" s="19" t="s">
        <v>10</v>
      </c>
      <c r="M17" s="20" t="s">
        <v>10</v>
      </c>
      <c r="N17" s="103" t="s">
        <v>10</v>
      </c>
      <c r="O17" s="19" t="s">
        <v>10</v>
      </c>
      <c r="P17" s="20" t="s">
        <v>10</v>
      </c>
      <c r="Q17" s="104">
        <f>5+8</f>
        <v>13</v>
      </c>
      <c r="R17" s="105" t="s">
        <v>10</v>
      </c>
      <c r="S17" s="383" t="s">
        <v>10</v>
      </c>
      <c r="T17" s="31">
        <f t="shared" ref="T17" si="8">A17+TIME(2,0,0)</f>
        <v>0.54166666666666663</v>
      </c>
      <c r="U17" s="107">
        <v>0</v>
      </c>
      <c r="V17" s="108">
        <v>0</v>
      </c>
      <c r="W17" s="109">
        <v>2</v>
      </c>
      <c r="X17" s="109">
        <v>4</v>
      </c>
      <c r="Y17" s="107">
        <v>0</v>
      </c>
      <c r="Z17" s="109">
        <v>0</v>
      </c>
      <c r="AA17" s="110">
        <v>7</v>
      </c>
      <c r="AB17" s="368">
        <f t="shared" si="1"/>
        <v>0</v>
      </c>
      <c r="AC17" s="374" t="s">
        <v>167</v>
      </c>
    </row>
    <row r="18" spans="1:29" ht="27" x14ac:dyDescent="0.25">
      <c r="A18" s="275">
        <v>0.45833333333333331</v>
      </c>
      <c r="B18" s="266" t="s">
        <v>80</v>
      </c>
      <c r="C18" s="276">
        <v>25</v>
      </c>
      <c r="D18" s="276" t="s">
        <v>10</v>
      </c>
      <c r="E18" s="277" t="s">
        <v>4</v>
      </c>
      <c r="F18" s="278" t="s">
        <v>88</v>
      </c>
      <c r="G18" s="279" t="s">
        <v>93</v>
      </c>
      <c r="H18" s="101" t="s">
        <v>10</v>
      </c>
      <c r="I18" s="280" t="s">
        <v>10</v>
      </c>
      <c r="J18" s="281" t="s">
        <v>10</v>
      </c>
      <c r="K18" s="102" t="s">
        <v>10</v>
      </c>
      <c r="L18" s="280" t="s">
        <v>10</v>
      </c>
      <c r="M18" s="281" t="s">
        <v>10</v>
      </c>
      <c r="N18" s="387">
        <f t="shared" ref="N18" si="9">IF(ISBLANK(P18),0,(P18-O18+1))</f>
        <v>4</v>
      </c>
      <c r="O18" s="381">
        <v>4123</v>
      </c>
      <c r="P18" s="382">
        <v>4126</v>
      </c>
      <c r="Q18" s="104" t="s">
        <v>10</v>
      </c>
      <c r="R18" s="105" t="s">
        <v>10</v>
      </c>
      <c r="S18" s="383">
        <v>1</v>
      </c>
      <c r="T18" s="31" t="s">
        <v>10</v>
      </c>
      <c r="U18" s="290" t="s">
        <v>10</v>
      </c>
      <c r="V18" s="291" t="s">
        <v>10</v>
      </c>
      <c r="W18" s="292" t="s">
        <v>10</v>
      </c>
      <c r="X18" s="292" t="s">
        <v>10</v>
      </c>
      <c r="Y18" s="290" t="s">
        <v>10</v>
      </c>
      <c r="Z18" s="292" t="s">
        <v>10</v>
      </c>
      <c r="AA18" s="293" t="s">
        <v>10</v>
      </c>
      <c r="AB18" s="368" t="e">
        <f t="shared" si="1"/>
        <v>#VALUE!</v>
      </c>
      <c r="AC18" s="376" t="s">
        <v>176</v>
      </c>
    </row>
    <row r="19" spans="1:29" ht="20.100000000000001" customHeight="1" x14ac:dyDescent="0.25">
      <c r="A19" s="51">
        <v>0.5</v>
      </c>
      <c r="B19" s="267" t="s">
        <v>100</v>
      </c>
      <c r="C19" s="57">
        <v>25</v>
      </c>
      <c r="D19" s="268">
        <f>25-11</f>
        <v>14</v>
      </c>
      <c r="E19" s="130" t="s">
        <v>98</v>
      </c>
      <c r="F19" s="52"/>
      <c r="G19" s="123" t="s">
        <v>31</v>
      </c>
      <c r="H19" s="101">
        <f t="shared" si="7"/>
        <v>5</v>
      </c>
      <c r="I19" s="19">
        <v>4348</v>
      </c>
      <c r="J19" s="20">
        <v>4352</v>
      </c>
      <c r="K19" s="102" t="s">
        <v>10</v>
      </c>
      <c r="L19" s="19" t="s">
        <v>10</v>
      </c>
      <c r="M19" s="20" t="s">
        <v>10</v>
      </c>
      <c r="N19" s="103" t="s">
        <v>10</v>
      </c>
      <c r="O19" s="19" t="s">
        <v>10</v>
      </c>
      <c r="P19" s="20" t="s">
        <v>10</v>
      </c>
      <c r="Q19" s="104">
        <f>4+1</f>
        <v>5</v>
      </c>
      <c r="R19" s="105" t="s">
        <v>10</v>
      </c>
      <c r="S19" s="383" t="s">
        <v>10</v>
      </c>
      <c r="T19" s="31">
        <f t="shared" ref="T19:T36" si="10">A19+TIME(2,0,0)</f>
        <v>0.58333333333333337</v>
      </c>
      <c r="U19" s="107">
        <v>0</v>
      </c>
      <c r="V19" s="108">
        <v>0</v>
      </c>
      <c r="W19" s="109">
        <v>2</v>
      </c>
      <c r="X19" s="109">
        <v>0</v>
      </c>
      <c r="Y19" s="107">
        <v>0</v>
      </c>
      <c r="Z19" s="109">
        <v>0</v>
      </c>
      <c r="AA19" s="110">
        <v>3</v>
      </c>
      <c r="AB19" s="368">
        <f t="shared" si="1"/>
        <v>0</v>
      </c>
      <c r="AC19" s="377" t="s">
        <v>168</v>
      </c>
    </row>
    <row r="20" spans="1:29" ht="27" x14ac:dyDescent="0.25">
      <c r="A20" s="275">
        <v>0.5</v>
      </c>
      <c r="B20" s="266" t="s">
        <v>81</v>
      </c>
      <c r="C20" s="276">
        <v>30</v>
      </c>
      <c r="D20" s="276" t="s">
        <v>10</v>
      </c>
      <c r="E20" s="277" t="s">
        <v>4</v>
      </c>
      <c r="F20" s="278" t="s">
        <v>88</v>
      </c>
      <c r="G20" s="279" t="s">
        <v>89</v>
      </c>
      <c r="H20" s="101" t="s">
        <v>10</v>
      </c>
      <c r="I20" s="280" t="s">
        <v>10</v>
      </c>
      <c r="J20" s="281" t="s">
        <v>10</v>
      </c>
      <c r="K20" s="102" t="s">
        <v>10</v>
      </c>
      <c r="L20" s="280" t="s">
        <v>10</v>
      </c>
      <c r="M20" s="281" t="s">
        <v>10</v>
      </c>
      <c r="N20" s="103">
        <f t="shared" ref="N20" si="11">IF(ISBLANK(P20),0,(P20-O20+1))</f>
        <v>5</v>
      </c>
      <c r="O20" s="280">
        <v>4127</v>
      </c>
      <c r="P20" s="281">
        <v>4131</v>
      </c>
      <c r="Q20" s="104" t="s">
        <v>10</v>
      </c>
      <c r="R20" s="105" t="s">
        <v>10</v>
      </c>
      <c r="S20" s="383">
        <v>1</v>
      </c>
      <c r="T20" s="31" t="s">
        <v>10</v>
      </c>
      <c r="U20" s="290" t="s">
        <v>10</v>
      </c>
      <c r="V20" s="291" t="s">
        <v>10</v>
      </c>
      <c r="W20" s="292" t="s">
        <v>10</v>
      </c>
      <c r="X20" s="292" t="s">
        <v>10</v>
      </c>
      <c r="Y20" s="290" t="s">
        <v>10</v>
      </c>
      <c r="Z20" s="292" t="s">
        <v>10</v>
      </c>
      <c r="AA20" s="293" t="s">
        <v>10</v>
      </c>
      <c r="AB20" s="368" t="e">
        <f t="shared" si="1"/>
        <v>#VALUE!</v>
      </c>
      <c r="AC20" s="376" t="s">
        <v>177</v>
      </c>
    </row>
    <row r="21" spans="1:29" ht="20.100000000000001" customHeight="1" x14ac:dyDescent="0.25">
      <c r="A21" s="51">
        <v>0.52083333333333337</v>
      </c>
      <c r="B21" s="267" t="s">
        <v>97</v>
      </c>
      <c r="C21" s="57">
        <v>35</v>
      </c>
      <c r="D21" s="270">
        <f>35-0</f>
        <v>35</v>
      </c>
      <c r="E21" s="130" t="s">
        <v>98</v>
      </c>
      <c r="F21" s="52"/>
      <c r="G21" s="123" t="s">
        <v>92</v>
      </c>
      <c r="H21" s="101">
        <f t="shared" si="7"/>
        <v>13</v>
      </c>
      <c r="I21" s="19">
        <v>4353</v>
      </c>
      <c r="J21" s="20">
        <v>4365</v>
      </c>
      <c r="K21" s="102" t="s">
        <v>10</v>
      </c>
      <c r="L21" s="19" t="s">
        <v>10</v>
      </c>
      <c r="M21" s="20" t="s">
        <v>10</v>
      </c>
      <c r="N21" s="103" t="s">
        <v>10</v>
      </c>
      <c r="O21" s="19" t="s">
        <v>10</v>
      </c>
      <c r="P21" s="20" t="s">
        <v>10</v>
      </c>
      <c r="Q21" s="104">
        <f>10+3</f>
        <v>13</v>
      </c>
      <c r="R21" s="105" t="s">
        <v>10</v>
      </c>
      <c r="S21" s="383" t="s">
        <v>10</v>
      </c>
      <c r="T21" s="31">
        <f t="shared" si="10"/>
        <v>0.60416666666666674</v>
      </c>
      <c r="U21" s="107">
        <v>0</v>
      </c>
      <c r="V21" s="108">
        <v>1</v>
      </c>
      <c r="W21" s="109">
        <v>5</v>
      </c>
      <c r="X21" s="109">
        <v>3</v>
      </c>
      <c r="Y21" s="107">
        <v>0</v>
      </c>
      <c r="Z21" s="109">
        <v>0</v>
      </c>
      <c r="AA21" s="110">
        <v>5</v>
      </c>
      <c r="AB21" s="368">
        <f t="shared" si="1"/>
        <v>1</v>
      </c>
      <c r="AC21" s="378"/>
    </row>
    <row r="22" spans="1:29" ht="20.100000000000001" customHeight="1" x14ac:dyDescent="0.25">
      <c r="A22" s="51">
        <v>0.53125</v>
      </c>
      <c r="B22" s="267" t="s">
        <v>97</v>
      </c>
      <c r="C22" s="289">
        <v>45</v>
      </c>
      <c r="D22" s="269">
        <f>45-41</f>
        <v>4</v>
      </c>
      <c r="E22" s="130" t="s">
        <v>98</v>
      </c>
      <c r="F22" s="288" t="s">
        <v>116</v>
      </c>
      <c r="G22" s="367" t="s">
        <v>69</v>
      </c>
      <c r="H22" s="101">
        <f t="shared" si="7"/>
        <v>7</v>
      </c>
      <c r="I22" s="19">
        <v>4366</v>
      </c>
      <c r="J22" s="20">
        <v>4372</v>
      </c>
      <c r="K22" s="102" t="s">
        <v>10</v>
      </c>
      <c r="L22" s="19" t="s">
        <v>10</v>
      </c>
      <c r="M22" s="20" t="s">
        <v>10</v>
      </c>
      <c r="N22" s="103" t="s">
        <v>10</v>
      </c>
      <c r="O22" s="19" t="s">
        <v>10</v>
      </c>
      <c r="P22" s="20" t="s">
        <v>10</v>
      </c>
      <c r="Q22" s="104">
        <f>5+2</f>
        <v>7</v>
      </c>
      <c r="R22" s="105" t="s">
        <v>10</v>
      </c>
      <c r="S22" s="383" t="s">
        <v>10</v>
      </c>
      <c r="T22" s="31">
        <f t="shared" si="10"/>
        <v>0.61458333333333337</v>
      </c>
      <c r="U22" s="107">
        <v>0</v>
      </c>
      <c r="V22" s="108">
        <v>0</v>
      </c>
      <c r="W22" s="109">
        <v>1</v>
      </c>
      <c r="X22" s="109">
        <v>1</v>
      </c>
      <c r="Y22" s="107">
        <v>0</v>
      </c>
      <c r="Z22" s="109">
        <v>1</v>
      </c>
      <c r="AA22" s="110">
        <v>4</v>
      </c>
      <c r="AB22" s="368">
        <f>IF(ISBLANK(J22),-90,(-((Q22)-SUM(U22:X22,AA22))))</f>
        <v>-1</v>
      </c>
      <c r="AC22" s="379" t="s">
        <v>169</v>
      </c>
    </row>
    <row r="23" spans="1:29" ht="20.100000000000001" customHeight="1" x14ac:dyDescent="0.25">
      <c r="A23" s="51">
        <v>4.1666666666666664E-2</v>
      </c>
      <c r="B23" s="267" t="s">
        <v>97</v>
      </c>
      <c r="C23" s="289">
        <v>45</v>
      </c>
      <c r="D23" s="270">
        <f>45-1</f>
        <v>44</v>
      </c>
      <c r="E23" s="130" t="s">
        <v>98</v>
      </c>
      <c r="F23" s="52"/>
      <c r="G23" s="123" t="s">
        <v>93</v>
      </c>
      <c r="H23" s="101">
        <f t="shared" si="7"/>
        <v>14</v>
      </c>
      <c r="I23" s="19">
        <v>4373</v>
      </c>
      <c r="J23" s="20">
        <v>4386</v>
      </c>
      <c r="K23" s="102" t="s">
        <v>10</v>
      </c>
      <c r="L23" s="19" t="s">
        <v>10</v>
      </c>
      <c r="M23" s="20" t="s">
        <v>10</v>
      </c>
      <c r="N23" s="103" t="s">
        <v>10</v>
      </c>
      <c r="O23" s="19" t="s">
        <v>10</v>
      </c>
      <c r="P23" s="20" t="s">
        <v>10</v>
      </c>
      <c r="Q23" s="104">
        <f>12+2</f>
        <v>14</v>
      </c>
      <c r="R23" s="105" t="s">
        <v>10</v>
      </c>
      <c r="S23" s="383" t="s">
        <v>10</v>
      </c>
      <c r="T23" s="31">
        <f t="shared" si="10"/>
        <v>0.125</v>
      </c>
      <c r="U23" s="107">
        <v>0</v>
      </c>
      <c r="V23" s="108">
        <v>0</v>
      </c>
      <c r="W23" s="109">
        <v>4</v>
      </c>
      <c r="X23" s="109">
        <v>2</v>
      </c>
      <c r="Y23" s="107">
        <v>0</v>
      </c>
      <c r="Z23" s="109">
        <v>0</v>
      </c>
      <c r="AA23" s="110">
        <v>9</v>
      </c>
      <c r="AB23" s="368">
        <f t="shared" si="1"/>
        <v>1</v>
      </c>
      <c r="AC23" s="374" t="s">
        <v>170</v>
      </c>
    </row>
    <row r="24" spans="1:29" ht="27" x14ac:dyDescent="0.25">
      <c r="A24" s="275">
        <v>4.1666666666666664E-2</v>
      </c>
      <c r="B24" s="266" t="s">
        <v>82</v>
      </c>
      <c r="C24" s="276">
        <v>35</v>
      </c>
      <c r="D24" s="276" t="s">
        <v>10</v>
      </c>
      <c r="E24" s="277" t="s">
        <v>4</v>
      </c>
      <c r="F24" s="278" t="s">
        <v>88</v>
      </c>
      <c r="G24" s="279" t="s">
        <v>94</v>
      </c>
      <c r="H24" s="101" t="s">
        <v>10</v>
      </c>
      <c r="I24" s="280" t="s">
        <v>10</v>
      </c>
      <c r="J24" s="281" t="s">
        <v>10</v>
      </c>
      <c r="K24" s="102" t="s">
        <v>10</v>
      </c>
      <c r="L24" s="280" t="s">
        <v>10</v>
      </c>
      <c r="M24" s="281" t="s">
        <v>10</v>
      </c>
      <c r="N24" s="103">
        <f t="shared" ref="N24" si="12">IF(ISBLANK(P24),0,(P24-O24+1))</f>
        <v>8</v>
      </c>
      <c r="O24" s="280">
        <v>4136</v>
      </c>
      <c r="P24" s="281">
        <v>4143</v>
      </c>
      <c r="Q24" s="104" t="s">
        <v>10</v>
      </c>
      <c r="R24" s="105" t="s">
        <v>10</v>
      </c>
      <c r="S24" s="383">
        <v>2</v>
      </c>
      <c r="T24" s="31" t="s">
        <v>10</v>
      </c>
      <c r="U24" s="290" t="s">
        <v>10</v>
      </c>
      <c r="V24" s="291" t="s">
        <v>10</v>
      </c>
      <c r="W24" s="292" t="s">
        <v>10</v>
      </c>
      <c r="X24" s="292" t="s">
        <v>10</v>
      </c>
      <c r="Y24" s="290" t="s">
        <v>10</v>
      </c>
      <c r="Z24" s="292" t="s">
        <v>10</v>
      </c>
      <c r="AA24" s="293" t="s">
        <v>10</v>
      </c>
      <c r="AB24" s="368" t="e">
        <f t="shared" si="1"/>
        <v>#VALUE!</v>
      </c>
      <c r="AC24" s="376" t="s">
        <v>178</v>
      </c>
    </row>
    <row r="25" spans="1:29" x14ac:dyDescent="0.25">
      <c r="A25" s="271" t="s">
        <v>112</v>
      </c>
      <c r="B25" s="272" t="s">
        <v>106</v>
      </c>
      <c r="C25" s="271" t="s">
        <v>112</v>
      </c>
      <c r="D25" s="271" t="s">
        <v>112</v>
      </c>
      <c r="E25" s="271" t="s">
        <v>112</v>
      </c>
      <c r="F25" s="271" t="s">
        <v>112</v>
      </c>
      <c r="G25" s="126" t="s">
        <v>191</v>
      </c>
      <c r="H25" s="101" t="s">
        <v>10</v>
      </c>
      <c r="I25" s="273" t="s">
        <v>10</v>
      </c>
      <c r="J25" s="274" t="s">
        <v>10</v>
      </c>
      <c r="K25" s="102" t="s">
        <v>10</v>
      </c>
      <c r="L25" s="273" t="s">
        <v>10</v>
      </c>
      <c r="M25" s="274" t="s">
        <v>10</v>
      </c>
      <c r="N25" s="103">
        <f>IF(ISBLANK(P25),0,(P25-O25+1))</f>
        <v>0</v>
      </c>
      <c r="O25" s="273"/>
      <c r="P25" s="274"/>
      <c r="Q25" s="104" t="s">
        <v>10</v>
      </c>
      <c r="R25" s="105" t="s">
        <v>10</v>
      </c>
      <c r="S25" s="392">
        <v>1</v>
      </c>
      <c r="T25" s="31" t="s">
        <v>10</v>
      </c>
      <c r="U25" s="294" t="s">
        <v>10</v>
      </c>
      <c r="V25" s="295" t="s">
        <v>10</v>
      </c>
      <c r="W25" s="296" t="s">
        <v>10</v>
      </c>
      <c r="X25" s="296" t="s">
        <v>10</v>
      </c>
      <c r="Y25" s="294" t="s">
        <v>10</v>
      </c>
      <c r="Z25" s="296" t="s">
        <v>10</v>
      </c>
      <c r="AA25" s="297" t="s">
        <v>10</v>
      </c>
      <c r="AB25" s="175" t="e">
        <f t="shared" ref="AB25:AB26" si="13">IF(ISBLANK(J25),-90,(-((Q25)-SUM(U25:Z25,AA25))))</f>
        <v>#VALUE!</v>
      </c>
      <c r="AC25" s="386"/>
    </row>
    <row r="26" spans="1:29" x14ac:dyDescent="0.25">
      <c r="A26" s="271" t="s">
        <v>112</v>
      </c>
      <c r="B26" s="272" t="s">
        <v>107</v>
      </c>
      <c r="C26" s="271" t="s">
        <v>112</v>
      </c>
      <c r="D26" s="271" t="s">
        <v>112</v>
      </c>
      <c r="E26" s="271" t="s">
        <v>112</v>
      </c>
      <c r="F26" s="271" t="s">
        <v>112</v>
      </c>
      <c r="G26" s="126" t="s">
        <v>192</v>
      </c>
      <c r="H26" s="101" t="s">
        <v>10</v>
      </c>
      <c r="I26" s="273" t="s">
        <v>10</v>
      </c>
      <c r="J26" s="274" t="s">
        <v>10</v>
      </c>
      <c r="K26" s="102" t="s">
        <v>10</v>
      </c>
      <c r="L26" s="273" t="s">
        <v>10</v>
      </c>
      <c r="M26" s="274" t="s">
        <v>10</v>
      </c>
      <c r="N26" s="103">
        <f>IF(ISBLANK(P26),0,(P26-O26+1))</f>
        <v>0</v>
      </c>
      <c r="O26" s="273"/>
      <c r="P26" s="274"/>
      <c r="Q26" s="104" t="s">
        <v>10</v>
      </c>
      <c r="R26" s="105" t="s">
        <v>10</v>
      </c>
      <c r="S26" s="392">
        <v>1</v>
      </c>
      <c r="T26" s="31" t="s">
        <v>10</v>
      </c>
      <c r="U26" s="294" t="s">
        <v>10</v>
      </c>
      <c r="V26" s="295" t="s">
        <v>10</v>
      </c>
      <c r="W26" s="296" t="s">
        <v>10</v>
      </c>
      <c r="X26" s="296" t="s">
        <v>10</v>
      </c>
      <c r="Y26" s="294" t="s">
        <v>10</v>
      </c>
      <c r="Z26" s="296" t="s">
        <v>10</v>
      </c>
      <c r="AA26" s="297" t="s">
        <v>10</v>
      </c>
      <c r="AB26" s="175" t="e">
        <f t="shared" si="13"/>
        <v>#VALUE!</v>
      </c>
      <c r="AC26" s="386"/>
    </row>
    <row r="27" spans="1:29" ht="20.100000000000001" customHeight="1" x14ac:dyDescent="0.25">
      <c r="A27" s="51">
        <v>5.2083333333333336E-2</v>
      </c>
      <c r="B27" s="267" t="s">
        <v>97</v>
      </c>
      <c r="C27" s="289">
        <v>45</v>
      </c>
      <c r="D27" s="269">
        <f>45-31</f>
        <v>14</v>
      </c>
      <c r="E27" s="130" t="s">
        <v>98</v>
      </c>
      <c r="F27" s="288" t="s">
        <v>116</v>
      </c>
      <c r="G27" s="123" t="s">
        <v>69</v>
      </c>
      <c r="H27" s="101">
        <f t="shared" si="7"/>
        <v>7</v>
      </c>
      <c r="I27" s="19">
        <v>4387</v>
      </c>
      <c r="J27" s="20">
        <v>4393</v>
      </c>
      <c r="K27" s="102" t="s">
        <v>10</v>
      </c>
      <c r="L27" s="19" t="s">
        <v>10</v>
      </c>
      <c r="M27" s="20" t="s">
        <v>10</v>
      </c>
      <c r="N27" s="103" t="s">
        <v>10</v>
      </c>
      <c r="O27" s="19" t="s">
        <v>10</v>
      </c>
      <c r="P27" s="20" t="s">
        <v>10</v>
      </c>
      <c r="Q27" s="104">
        <f>4+3</f>
        <v>7</v>
      </c>
      <c r="R27" s="105" t="s">
        <v>10</v>
      </c>
      <c r="S27" s="383" t="s">
        <v>10</v>
      </c>
      <c r="T27" s="31">
        <f t="shared" si="10"/>
        <v>0.13541666666666666</v>
      </c>
      <c r="U27" s="107">
        <v>0</v>
      </c>
      <c r="V27" s="108">
        <v>0</v>
      </c>
      <c r="W27" s="109">
        <v>1</v>
      </c>
      <c r="X27" s="109">
        <v>1</v>
      </c>
      <c r="Y27" s="107">
        <v>0</v>
      </c>
      <c r="Z27" s="109">
        <v>0</v>
      </c>
      <c r="AA27" s="110">
        <v>5</v>
      </c>
      <c r="AB27" s="368">
        <f t="shared" si="1"/>
        <v>0</v>
      </c>
      <c r="AC27" s="379" t="s">
        <v>116</v>
      </c>
    </row>
    <row r="28" spans="1:29" ht="27" x14ac:dyDescent="0.25">
      <c r="A28" s="51">
        <v>6.25E-2</v>
      </c>
      <c r="B28" s="267" t="s">
        <v>97</v>
      </c>
      <c r="C28" s="289">
        <v>45</v>
      </c>
      <c r="D28" s="270">
        <f>45-8</f>
        <v>37</v>
      </c>
      <c r="E28" s="130" t="s">
        <v>98</v>
      </c>
      <c r="F28" s="52"/>
      <c r="G28" s="123" t="s">
        <v>102</v>
      </c>
      <c r="H28" s="101">
        <f t="shared" si="7"/>
        <v>4</v>
      </c>
      <c r="I28" s="19">
        <v>4394</v>
      </c>
      <c r="J28" s="20">
        <v>4397</v>
      </c>
      <c r="K28" s="102" t="s">
        <v>10</v>
      </c>
      <c r="L28" s="19" t="s">
        <v>10</v>
      </c>
      <c r="M28" s="20" t="s">
        <v>10</v>
      </c>
      <c r="N28" s="103" t="s">
        <v>10</v>
      </c>
      <c r="O28" s="19" t="s">
        <v>10</v>
      </c>
      <c r="P28" s="20" t="s">
        <v>10</v>
      </c>
      <c r="Q28" s="104">
        <f>4+0</f>
        <v>4</v>
      </c>
      <c r="R28" s="105" t="s">
        <v>10</v>
      </c>
      <c r="S28" s="383" t="s">
        <v>10</v>
      </c>
      <c r="T28" s="31">
        <f t="shared" si="10"/>
        <v>0.14583333333333331</v>
      </c>
      <c r="U28" s="107">
        <v>0</v>
      </c>
      <c r="V28" s="108">
        <v>1</v>
      </c>
      <c r="W28" s="109">
        <v>2</v>
      </c>
      <c r="X28" s="109">
        <v>0</v>
      </c>
      <c r="Y28" s="107">
        <v>0</v>
      </c>
      <c r="Z28" s="109">
        <v>0</v>
      </c>
      <c r="AA28" s="110">
        <v>1</v>
      </c>
      <c r="AB28" s="368">
        <f t="shared" si="1"/>
        <v>0</v>
      </c>
      <c r="AC28" s="377" t="s">
        <v>179</v>
      </c>
    </row>
    <row r="29" spans="1:29" ht="20.100000000000001" customHeight="1" x14ac:dyDescent="0.25">
      <c r="A29" s="51">
        <v>8.3333333333333329E-2</v>
      </c>
      <c r="B29" s="267" t="s">
        <v>97</v>
      </c>
      <c r="C29" s="289">
        <v>45</v>
      </c>
      <c r="D29" s="270">
        <f>45-8</f>
        <v>37</v>
      </c>
      <c r="E29" s="130" t="s">
        <v>98</v>
      </c>
      <c r="F29" s="52"/>
      <c r="G29" s="123" t="s">
        <v>3</v>
      </c>
      <c r="H29" s="101">
        <f t="shared" si="7"/>
        <v>19</v>
      </c>
      <c r="I29" s="19">
        <v>4398</v>
      </c>
      <c r="J29" s="20">
        <v>4416</v>
      </c>
      <c r="K29" s="102" t="s">
        <v>10</v>
      </c>
      <c r="L29" s="19" t="s">
        <v>10</v>
      </c>
      <c r="M29" s="20" t="s">
        <v>10</v>
      </c>
      <c r="N29" s="103" t="s">
        <v>10</v>
      </c>
      <c r="O29" s="19" t="s">
        <v>10</v>
      </c>
      <c r="P29" s="20" t="s">
        <v>10</v>
      </c>
      <c r="Q29" s="104">
        <f>14+4</f>
        <v>18</v>
      </c>
      <c r="R29" s="105" t="s">
        <v>10</v>
      </c>
      <c r="S29" s="383" t="s">
        <v>10</v>
      </c>
      <c r="T29" s="31">
        <f t="shared" si="10"/>
        <v>0.16666666666666666</v>
      </c>
      <c r="U29" s="107">
        <v>0</v>
      </c>
      <c r="V29" s="108">
        <v>1</v>
      </c>
      <c r="W29" s="109">
        <v>5</v>
      </c>
      <c r="X29" s="109">
        <v>3</v>
      </c>
      <c r="Y29" s="107">
        <v>0</v>
      </c>
      <c r="Z29" s="109">
        <v>0</v>
      </c>
      <c r="AA29" s="110">
        <v>9</v>
      </c>
      <c r="AB29" s="368">
        <f t="shared" si="1"/>
        <v>0</v>
      </c>
      <c r="AC29" s="378"/>
    </row>
    <row r="30" spans="1:29" ht="20.100000000000001" customHeight="1" x14ac:dyDescent="0.25">
      <c r="A30" s="51">
        <v>0.10416666666666667</v>
      </c>
      <c r="B30" s="267" t="s">
        <v>97</v>
      </c>
      <c r="C30" s="289">
        <v>45</v>
      </c>
      <c r="D30" s="270" t="s">
        <v>117</v>
      </c>
      <c r="E30" s="130" t="s">
        <v>98</v>
      </c>
      <c r="F30" s="288" t="s">
        <v>116</v>
      </c>
      <c r="G30" s="123" t="s">
        <v>69</v>
      </c>
      <c r="H30" s="101">
        <f t="shared" si="7"/>
        <v>22</v>
      </c>
      <c r="I30" s="19">
        <v>4417</v>
      </c>
      <c r="J30" s="20">
        <v>4438</v>
      </c>
      <c r="K30" s="102" t="s">
        <v>10</v>
      </c>
      <c r="L30" s="19" t="s">
        <v>10</v>
      </c>
      <c r="M30" s="20" t="s">
        <v>10</v>
      </c>
      <c r="N30" s="103" t="s">
        <v>10</v>
      </c>
      <c r="O30" s="19" t="s">
        <v>10</v>
      </c>
      <c r="P30" s="20" t="s">
        <v>10</v>
      </c>
      <c r="Q30" s="104">
        <f>15+5</f>
        <v>20</v>
      </c>
      <c r="R30" s="105" t="s">
        <v>10</v>
      </c>
      <c r="S30" s="383" t="s">
        <v>10</v>
      </c>
      <c r="T30" s="31">
        <f t="shared" si="10"/>
        <v>0.1875</v>
      </c>
      <c r="U30" s="107">
        <v>0</v>
      </c>
      <c r="V30" s="108">
        <v>0</v>
      </c>
      <c r="W30" s="109">
        <v>6</v>
      </c>
      <c r="X30" s="109">
        <v>2</v>
      </c>
      <c r="Y30" s="107">
        <v>0</v>
      </c>
      <c r="Z30" s="109">
        <v>0</v>
      </c>
      <c r="AA30" s="110">
        <v>12</v>
      </c>
      <c r="AB30" s="368">
        <f t="shared" si="1"/>
        <v>0</v>
      </c>
      <c r="AC30" s="379" t="s">
        <v>116</v>
      </c>
    </row>
    <row r="31" spans="1:29" ht="20.100000000000001" customHeight="1" x14ac:dyDescent="0.25">
      <c r="A31" s="51">
        <v>0.125</v>
      </c>
      <c r="B31" s="267" t="s">
        <v>97</v>
      </c>
      <c r="C31" s="289">
        <v>45</v>
      </c>
      <c r="D31" s="270">
        <f>45-23</f>
        <v>22</v>
      </c>
      <c r="E31" s="130" t="s">
        <v>98</v>
      </c>
      <c r="F31" s="52"/>
      <c r="G31" s="123" t="s">
        <v>103</v>
      </c>
      <c r="H31" s="101">
        <f t="shared" si="7"/>
        <v>15</v>
      </c>
      <c r="I31" s="19">
        <v>4439</v>
      </c>
      <c r="J31" s="20">
        <v>4453</v>
      </c>
      <c r="K31" s="102" t="s">
        <v>10</v>
      </c>
      <c r="L31" s="19" t="s">
        <v>10</v>
      </c>
      <c r="M31" s="20" t="s">
        <v>10</v>
      </c>
      <c r="N31" s="103" t="s">
        <v>10</v>
      </c>
      <c r="O31" s="19" t="s">
        <v>10</v>
      </c>
      <c r="P31" s="20" t="s">
        <v>10</v>
      </c>
      <c r="Q31" s="104">
        <f>10+6</f>
        <v>16</v>
      </c>
      <c r="R31" s="105" t="s">
        <v>10</v>
      </c>
      <c r="S31" s="383" t="s">
        <v>10</v>
      </c>
      <c r="T31" s="31">
        <f t="shared" si="10"/>
        <v>0.20833333333333331</v>
      </c>
      <c r="U31" s="107">
        <v>8</v>
      </c>
      <c r="V31" s="108">
        <v>0</v>
      </c>
      <c r="W31" s="109">
        <v>2</v>
      </c>
      <c r="X31" s="109">
        <v>0</v>
      </c>
      <c r="Y31" s="107">
        <v>0</v>
      </c>
      <c r="Z31" s="109">
        <v>1</v>
      </c>
      <c r="AA31" s="110">
        <v>5</v>
      </c>
      <c r="AB31" s="368">
        <f t="shared" si="1"/>
        <v>-1</v>
      </c>
      <c r="AC31" s="374" t="s">
        <v>171</v>
      </c>
    </row>
    <row r="32" spans="1:29" ht="27" x14ac:dyDescent="0.25">
      <c r="A32" s="275">
        <v>0.125</v>
      </c>
      <c r="B32" s="266" t="s">
        <v>83</v>
      </c>
      <c r="C32" s="276">
        <v>32</v>
      </c>
      <c r="D32" s="276" t="s">
        <v>10</v>
      </c>
      <c r="E32" s="277" t="s">
        <v>4</v>
      </c>
      <c r="F32" s="278" t="s">
        <v>88</v>
      </c>
      <c r="G32" s="279" t="s">
        <v>95</v>
      </c>
      <c r="H32" s="101" t="s">
        <v>10</v>
      </c>
      <c r="I32" s="280" t="s">
        <v>10</v>
      </c>
      <c r="J32" s="281" t="s">
        <v>10</v>
      </c>
      <c r="K32" s="102" t="s">
        <v>10</v>
      </c>
      <c r="L32" s="280" t="s">
        <v>10</v>
      </c>
      <c r="M32" s="281" t="s">
        <v>10</v>
      </c>
      <c r="N32" s="103">
        <f t="shared" ref="N32:N33" si="14">IF(ISBLANK(P32),0,(P32-O32+1))</f>
        <v>5</v>
      </c>
      <c r="O32" s="280">
        <v>4152</v>
      </c>
      <c r="P32" s="281">
        <v>4156</v>
      </c>
      <c r="Q32" s="104" t="s">
        <v>10</v>
      </c>
      <c r="R32" s="105" t="s">
        <v>10</v>
      </c>
      <c r="S32" s="383">
        <v>1</v>
      </c>
      <c r="T32" s="31" t="s">
        <v>10</v>
      </c>
      <c r="U32" s="290" t="s">
        <v>10</v>
      </c>
      <c r="V32" s="291" t="s">
        <v>10</v>
      </c>
      <c r="W32" s="292" t="s">
        <v>10</v>
      </c>
      <c r="X32" s="292" t="s">
        <v>10</v>
      </c>
      <c r="Y32" s="290" t="s">
        <v>10</v>
      </c>
      <c r="Z32" s="292" t="s">
        <v>10</v>
      </c>
      <c r="AA32" s="293" t="s">
        <v>10</v>
      </c>
      <c r="AB32" s="368" t="e">
        <f t="shared" si="1"/>
        <v>#VALUE!</v>
      </c>
      <c r="AC32" s="376" t="s">
        <v>180</v>
      </c>
    </row>
    <row r="33" spans="1:29" ht="27" x14ac:dyDescent="0.25">
      <c r="A33" s="275">
        <v>0.125</v>
      </c>
      <c r="B33" s="266" t="s">
        <v>84</v>
      </c>
      <c r="C33" s="276">
        <v>47</v>
      </c>
      <c r="D33" s="276" t="s">
        <v>10</v>
      </c>
      <c r="E33" s="277" t="s">
        <v>4</v>
      </c>
      <c r="F33" s="278" t="s">
        <v>88</v>
      </c>
      <c r="G33" s="279" t="s">
        <v>92</v>
      </c>
      <c r="H33" s="101" t="s">
        <v>10</v>
      </c>
      <c r="I33" s="280" t="s">
        <v>10</v>
      </c>
      <c r="J33" s="281" t="s">
        <v>10</v>
      </c>
      <c r="K33" s="102" t="s">
        <v>10</v>
      </c>
      <c r="L33" s="280" t="s">
        <v>10</v>
      </c>
      <c r="M33" s="281" t="s">
        <v>10</v>
      </c>
      <c r="N33" s="103">
        <f t="shared" si="14"/>
        <v>4</v>
      </c>
      <c r="O33" s="280">
        <v>4144</v>
      </c>
      <c r="P33" s="281">
        <v>4147</v>
      </c>
      <c r="Q33" s="104" t="s">
        <v>10</v>
      </c>
      <c r="R33" s="105" t="s">
        <v>10</v>
      </c>
      <c r="S33" s="383">
        <v>1</v>
      </c>
      <c r="T33" s="31" t="s">
        <v>10</v>
      </c>
      <c r="U33" s="290" t="s">
        <v>10</v>
      </c>
      <c r="V33" s="291" t="s">
        <v>10</v>
      </c>
      <c r="W33" s="292" t="s">
        <v>10</v>
      </c>
      <c r="X33" s="292" t="s">
        <v>10</v>
      </c>
      <c r="Y33" s="290" t="s">
        <v>10</v>
      </c>
      <c r="Z33" s="292" t="s">
        <v>10</v>
      </c>
      <c r="AA33" s="293" t="s">
        <v>10</v>
      </c>
      <c r="AB33" s="368" t="e">
        <f t="shared" si="1"/>
        <v>#VALUE!</v>
      </c>
      <c r="AC33" s="376" t="s">
        <v>181</v>
      </c>
    </row>
    <row r="34" spans="1:29" ht="20.100000000000001" customHeight="1" x14ac:dyDescent="0.25">
      <c r="A34" s="51">
        <v>0.16666666666666666</v>
      </c>
      <c r="B34" s="267" t="s">
        <v>97</v>
      </c>
      <c r="C34" s="289">
        <v>45</v>
      </c>
      <c r="D34" s="270">
        <f>45-4</f>
        <v>41</v>
      </c>
      <c r="E34" s="130" t="s">
        <v>98</v>
      </c>
      <c r="F34" s="52"/>
      <c r="G34" s="123" t="s">
        <v>3</v>
      </c>
      <c r="H34" s="101">
        <f t="shared" si="7"/>
        <v>9</v>
      </c>
      <c r="I34" s="19">
        <v>4454</v>
      </c>
      <c r="J34" s="20">
        <v>4462</v>
      </c>
      <c r="K34" s="102" t="s">
        <v>10</v>
      </c>
      <c r="L34" s="19" t="s">
        <v>10</v>
      </c>
      <c r="M34" s="20" t="s">
        <v>10</v>
      </c>
      <c r="N34" s="103" t="s">
        <v>10</v>
      </c>
      <c r="O34" s="19" t="s">
        <v>10</v>
      </c>
      <c r="P34" s="20" t="s">
        <v>10</v>
      </c>
      <c r="Q34" s="104">
        <f>8+1</f>
        <v>9</v>
      </c>
      <c r="R34" s="105" t="s">
        <v>10</v>
      </c>
      <c r="S34" s="383" t="s">
        <v>10</v>
      </c>
      <c r="T34" s="31">
        <f t="shared" si="10"/>
        <v>0.25</v>
      </c>
      <c r="U34" s="107">
        <v>0</v>
      </c>
      <c r="V34" s="108">
        <v>0</v>
      </c>
      <c r="W34" s="109">
        <v>6</v>
      </c>
      <c r="X34" s="109">
        <v>1</v>
      </c>
      <c r="Y34" s="107">
        <v>0</v>
      </c>
      <c r="Z34" s="109">
        <v>0</v>
      </c>
      <c r="AA34" s="110">
        <v>2</v>
      </c>
      <c r="AB34" s="368">
        <f t="shared" si="1"/>
        <v>0</v>
      </c>
      <c r="AC34" s="378"/>
    </row>
    <row r="35" spans="1:29" ht="27" x14ac:dyDescent="0.25">
      <c r="A35" s="275">
        <v>0.16666666666666666</v>
      </c>
      <c r="B35" s="266" t="s">
        <v>85</v>
      </c>
      <c r="C35" s="276">
        <v>42</v>
      </c>
      <c r="D35" s="276" t="s">
        <v>10</v>
      </c>
      <c r="E35" s="277" t="s">
        <v>4</v>
      </c>
      <c r="F35" s="278" t="s">
        <v>88</v>
      </c>
      <c r="G35" s="279" t="s">
        <v>28</v>
      </c>
      <c r="H35" s="101" t="s">
        <v>10</v>
      </c>
      <c r="I35" s="280" t="s">
        <v>10</v>
      </c>
      <c r="J35" s="281" t="s">
        <v>10</v>
      </c>
      <c r="K35" s="102" t="s">
        <v>10</v>
      </c>
      <c r="L35" s="280" t="s">
        <v>10</v>
      </c>
      <c r="M35" s="281" t="s">
        <v>10</v>
      </c>
      <c r="N35" s="103">
        <f t="shared" ref="N35" si="15">IF(ISBLANK(P35),0,(P35-O35+1))</f>
        <v>4</v>
      </c>
      <c r="O35" s="280">
        <v>4157</v>
      </c>
      <c r="P35" s="281">
        <v>4160</v>
      </c>
      <c r="Q35" s="104" t="s">
        <v>10</v>
      </c>
      <c r="R35" s="105" t="s">
        <v>10</v>
      </c>
      <c r="S35" s="383">
        <v>1</v>
      </c>
      <c r="T35" s="31" t="s">
        <v>10</v>
      </c>
      <c r="U35" s="290" t="s">
        <v>10</v>
      </c>
      <c r="V35" s="291" t="s">
        <v>10</v>
      </c>
      <c r="W35" s="292" t="s">
        <v>10</v>
      </c>
      <c r="X35" s="292" t="s">
        <v>10</v>
      </c>
      <c r="Y35" s="290" t="s">
        <v>10</v>
      </c>
      <c r="Z35" s="292" t="s">
        <v>10</v>
      </c>
      <c r="AA35" s="293" t="s">
        <v>10</v>
      </c>
      <c r="AB35" s="368" t="e">
        <f t="shared" si="1"/>
        <v>#VALUE!</v>
      </c>
      <c r="AC35" s="376" t="s">
        <v>182</v>
      </c>
    </row>
    <row r="36" spans="1:29" ht="19.5" customHeight="1" x14ac:dyDescent="0.25">
      <c r="A36" s="51">
        <v>0.1875</v>
      </c>
      <c r="B36" s="267" t="s">
        <v>97</v>
      </c>
      <c r="C36" s="289">
        <v>45</v>
      </c>
      <c r="D36" s="270" t="s">
        <v>117</v>
      </c>
      <c r="E36" s="130" t="s">
        <v>98</v>
      </c>
      <c r="F36" s="288" t="s">
        <v>116</v>
      </c>
      <c r="G36" s="123" t="s">
        <v>69</v>
      </c>
      <c r="H36" s="101">
        <f t="shared" ref="H36" si="16">IF(ISBLANK(J36),0,(J36-I36+1))</f>
        <v>7</v>
      </c>
      <c r="I36" s="19">
        <v>4463</v>
      </c>
      <c r="J36" s="20">
        <v>4469</v>
      </c>
      <c r="K36" s="102" t="s">
        <v>10</v>
      </c>
      <c r="L36" s="19" t="s">
        <v>10</v>
      </c>
      <c r="M36" s="20" t="s">
        <v>10</v>
      </c>
      <c r="N36" s="103" t="s">
        <v>10</v>
      </c>
      <c r="O36" s="19" t="s">
        <v>10</v>
      </c>
      <c r="P36" s="20" t="s">
        <v>10</v>
      </c>
      <c r="Q36" s="104">
        <f>7+0</f>
        <v>7</v>
      </c>
      <c r="R36" s="105" t="s">
        <v>10</v>
      </c>
      <c r="S36" s="383" t="s">
        <v>10</v>
      </c>
      <c r="T36" s="31">
        <f t="shared" si="10"/>
        <v>0.27083333333333331</v>
      </c>
      <c r="U36" s="107">
        <v>0</v>
      </c>
      <c r="V36" s="108">
        <v>3</v>
      </c>
      <c r="W36" s="109">
        <v>3</v>
      </c>
      <c r="X36" s="109">
        <v>0</v>
      </c>
      <c r="Y36" s="107">
        <v>0</v>
      </c>
      <c r="Z36" s="109">
        <v>0</v>
      </c>
      <c r="AA36" s="110">
        <v>1</v>
      </c>
      <c r="AB36" s="368">
        <f t="shared" si="1"/>
        <v>0</v>
      </c>
      <c r="AC36" s="379" t="s">
        <v>116</v>
      </c>
    </row>
    <row r="37" spans="1:29" ht="19.5" customHeight="1" thickBot="1" x14ac:dyDescent="0.3">
      <c r="A37" s="81">
        <v>0.3125</v>
      </c>
      <c r="B37" s="265" t="s">
        <v>86</v>
      </c>
      <c r="C37" s="83">
        <v>35</v>
      </c>
      <c r="D37" s="83" t="s">
        <v>10</v>
      </c>
      <c r="E37" s="132" t="s">
        <v>10</v>
      </c>
      <c r="F37" s="85" t="s">
        <v>77</v>
      </c>
      <c r="G37" s="125" t="s">
        <v>96</v>
      </c>
      <c r="H37" s="87" t="s">
        <v>10</v>
      </c>
      <c r="I37" s="88" t="s">
        <v>10</v>
      </c>
      <c r="J37" s="89" t="s">
        <v>10</v>
      </c>
      <c r="K37" s="87" t="s">
        <v>10</v>
      </c>
      <c r="L37" s="88" t="s">
        <v>10</v>
      </c>
      <c r="M37" s="89" t="s">
        <v>10</v>
      </c>
      <c r="N37" s="87" t="s">
        <v>10</v>
      </c>
      <c r="O37" s="88" t="s">
        <v>10</v>
      </c>
      <c r="P37" s="89" t="s">
        <v>10</v>
      </c>
      <c r="Q37" s="104" t="s">
        <v>10</v>
      </c>
      <c r="R37" s="105" t="s">
        <v>10</v>
      </c>
      <c r="S37" s="383" t="s">
        <v>10</v>
      </c>
      <c r="T37" s="91" t="s">
        <v>10</v>
      </c>
      <c r="U37" s="241" t="s">
        <v>10</v>
      </c>
      <c r="V37" s="242" t="s">
        <v>10</v>
      </c>
      <c r="W37" s="230" t="s">
        <v>10</v>
      </c>
      <c r="X37" s="230" t="s">
        <v>10</v>
      </c>
      <c r="Y37" s="241" t="s">
        <v>10</v>
      </c>
      <c r="Z37" s="230" t="s">
        <v>10</v>
      </c>
      <c r="AA37" s="243" t="s">
        <v>10</v>
      </c>
      <c r="AB37" s="368" t="e">
        <f t="shared" si="1"/>
        <v>#VALUE!</v>
      </c>
      <c r="AC37" s="380" t="s">
        <v>66</v>
      </c>
    </row>
    <row r="38" spans="1:29" ht="19.5" hidden="1" customHeight="1" x14ac:dyDescent="0.25">
      <c r="A38" s="68">
        <v>0.41666666666666669</v>
      </c>
      <c r="B38" s="69" t="s">
        <v>25</v>
      </c>
      <c r="C38" s="70">
        <v>24</v>
      </c>
      <c r="D38" s="70">
        <v>24</v>
      </c>
      <c r="E38" s="70" t="s">
        <v>26</v>
      </c>
      <c r="F38" s="71" t="s">
        <v>30</v>
      </c>
      <c r="G38" s="72" t="s">
        <v>31</v>
      </c>
      <c r="H38" s="73" t="s">
        <v>10</v>
      </c>
      <c r="I38" s="74" t="s">
        <v>10</v>
      </c>
      <c r="J38" s="75" t="s">
        <v>10</v>
      </c>
      <c r="K38" s="73" t="s">
        <v>10</v>
      </c>
      <c r="L38" s="74" t="s">
        <v>10</v>
      </c>
      <c r="M38" s="75" t="s">
        <v>10</v>
      </c>
      <c r="N38" s="73" t="s">
        <v>10</v>
      </c>
      <c r="O38" s="74" t="s">
        <v>10</v>
      </c>
      <c r="P38" s="75" t="s">
        <v>10</v>
      </c>
      <c r="Q38" s="104" t="s">
        <v>10</v>
      </c>
      <c r="R38" s="105" t="s">
        <v>10</v>
      </c>
      <c r="S38" s="106" t="s">
        <v>10</v>
      </c>
      <c r="T38" s="76" t="s">
        <v>10</v>
      </c>
      <c r="U38" s="238" t="s">
        <v>10</v>
      </c>
      <c r="V38" s="239" t="s">
        <v>10</v>
      </c>
      <c r="W38" s="232" t="s">
        <v>10</v>
      </c>
      <c r="X38" s="232" t="s">
        <v>10</v>
      </c>
      <c r="Y38" s="238" t="s">
        <v>10</v>
      </c>
      <c r="Z38" s="232" t="s">
        <v>10</v>
      </c>
      <c r="AA38" s="240" t="s">
        <v>10</v>
      </c>
      <c r="AB38" s="175" t="e">
        <f t="shared" si="1"/>
        <v>#VALUE!</v>
      </c>
      <c r="AC38" s="370" t="s">
        <v>66</v>
      </c>
    </row>
    <row r="39" spans="1:29" ht="19.5" hidden="1" customHeight="1" x14ac:dyDescent="0.25">
      <c r="A39" s="68">
        <v>0.5</v>
      </c>
      <c r="B39" s="69" t="s">
        <v>32</v>
      </c>
      <c r="C39" s="70">
        <v>36</v>
      </c>
      <c r="D39" s="70">
        <v>36</v>
      </c>
      <c r="E39" s="70" t="s">
        <v>26</v>
      </c>
      <c r="F39" s="71" t="s">
        <v>33</v>
      </c>
      <c r="G39" s="72" t="s">
        <v>28</v>
      </c>
      <c r="H39" s="73" t="s">
        <v>10</v>
      </c>
      <c r="I39" s="74" t="s">
        <v>10</v>
      </c>
      <c r="J39" s="75" t="s">
        <v>10</v>
      </c>
      <c r="K39" s="73" t="s">
        <v>10</v>
      </c>
      <c r="L39" s="74" t="s">
        <v>10</v>
      </c>
      <c r="M39" s="75" t="s">
        <v>10</v>
      </c>
      <c r="N39" s="73" t="s">
        <v>10</v>
      </c>
      <c r="O39" s="74" t="s">
        <v>10</v>
      </c>
      <c r="P39" s="75" t="s">
        <v>10</v>
      </c>
      <c r="Q39" s="104" t="s">
        <v>10</v>
      </c>
      <c r="R39" s="105" t="s">
        <v>10</v>
      </c>
      <c r="S39" s="106" t="s">
        <v>10</v>
      </c>
      <c r="T39" s="76" t="s">
        <v>10</v>
      </c>
      <c r="U39" s="238" t="s">
        <v>10</v>
      </c>
      <c r="V39" s="239" t="s">
        <v>10</v>
      </c>
      <c r="W39" s="232" t="s">
        <v>10</v>
      </c>
      <c r="X39" s="232" t="s">
        <v>10</v>
      </c>
      <c r="Y39" s="238" t="s">
        <v>10</v>
      </c>
      <c r="Z39" s="232" t="s">
        <v>10</v>
      </c>
      <c r="AA39" s="240" t="s">
        <v>10</v>
      </c>
      <c r="AB39" s="175" t="e">
        <f t="shared" si="1"/>
        <v>#VALUE!</v>
      </c>
      <c r="AC39" s="250" t="s">
        <v>66</v>
      </c>
    </row>
    <row r="40" spans="1:29" ht="19.5" hidden="1" customHeight="1" x14ac:dyDescent="0.25">
      <c r="A40" s="68">
        <v>0.5</v>
      </c>
      <c r="B40" s="69" t="s">
        <v>32</v>
      </c>
      <c r="C40" s="70">
        <v>36</v>
      </c>
      <c r="D40" s="70">
        <v>36</v>
      </c>
      <c r="E40" s="70" t="s">
        <v>26</v>
      </c>
      <c r="F40" s="71" t="s">
        <v>34</v>
      </c>
      <c r="G40" s="72" t="s">
        <v>3</v>
      </c>
      <c r="H40" s="73" t="s">
        <v>10</v>
      </c>
      <c r="I40" s="74" t="s">
        <v>10</v>
      </c>
      <c r="J40" s="75" t="s">
        <v>10</v>
      </c>
      <c r="K40" s="73" t="s">
        <v>10</v>
      </c>
      <c r="L40" s="74" t="s">
        <v>10</v>
      </c>
      <c r="M40" s="75" t="s">
        <v>10</v>
      </c>
      <c r="N40" s="73" t="s">
        <v>10</v>
      </c>
      <c r="O40" s="74" t="s">
        <v>10</v>
      </c>
      <c r="P40" s="75" t="s">
        <v>10</v>
      </c>
      <c r="Q40" s="104" t="s">
        <v>10</v>
      </c>
      <c r="R40" s="105" t="s">
        <v>10</v>
      </c>
      <c r="S40" s="106" t="s">
        <v>10</v>
      </c>
      <c r="T40" s="76" t="s">
        <v>10</v>
      </c>
      <c r="U40" s="238" t="s">
        <v>10</v>
      </c>
      <c r="V40" s="239" t="s">
        <v>10</v>
      </c>
      <c r="W40" s="232" t="s">
        <v>10</v>
      </c>
      <c r="X40" s="232" t="s">
        <v>10</v>
      </c>
      <c r="Y40" s="238" t="s">
        <v>10</v>
      </c>
      <c r="Z40" s="232" t="s">
        <v>10</v>
      </c>
      <c r="AA40" s="240" t="s">
        <v>10</v>
      </c>
      <c r="AB40" s="175" t="e">
        <f t="shared" si="1"/>
        <v>#VALUE!</v>
      </c>
      <c r="AC40" s="250" t="s">
        <v>66</v>
      </c>
    </row>
    <row r="41" spans="1:29" ht="19.5" hidden="1" customHeight="1" x14ac:dyDescent="0.25">
      <c r="A41" s="68">
        <v>0.5</v>
      </c>
      <c r="B41" s="69" t="s">
        <v>32</v>
      </c>
      <c r="C41" s="70">
        <v>36</v>
      </c>
      <c r="D41" s="70">
        <v>36</v>
      </c>
      <c r="E41" s="70" t="s">
        <v>26</v>
      </c>
      <c r="F41" s="71" t="s">
        <v>35</v>
      </c>
      <c r="G41" s="72" t="s">
        <v>31</v>
      </c>
      <c r="H41" s="73" t="s">
        <v>10</v>
      </c>
      <c r="I41" s="74" t="s">
        <v>10</v>
      </c>
      <c r="J41" s="75" t="s">
        <v>10</v>
      </c>
      <c r="K41" s="73" t="s">
        <v>10</v>
      </c>
      <c r="L41" s="74" t="s">
        <v>10</v>
      </c>
      <c r="M41" s="75" t="s">
        <v>10</v>
      </c>
      <c r="N41" s="73" t="s">
        <v>10</v>
      </c>
      <c r="O41" s="74" t="s">
        <v>10</v>
      </c>
      <c r="P41" s="75" t="s">
        <v>10</v>
      </c>
      <c r="Q41" s="104" t="s">
        <v>10</v>
      </c>
      <c r="R41" s="105" t="s">
        <v>10</v>
      </c>
      <c r="S41" s="106" t="s">
        <v>10</v>
      </c>
      <c r="T41" s="76" t="s">
        <v>10</v>
      </c>
      <c r="U41" s="238" t="s">
        <v>10</v>
      </c>
      <c r="V41" s="239" t="s">
        <v>10</v>
      </c>
      <c r="W41" s="232" t="s">
        <v>10</v>
      </c>
      <c r="X41" s="232" t="s">
        <v>10</v>
      </c>
      <c r="Y41" s="238" t="s">
        <v>10</v>
      </c>
      <c r="Z41" s="232" t="s">
        <v>10</v>
      </c>
      <c r="AA41" s="240" t="s">
        <v>10</v>
      </c>
      <c r="AB41" s="175" t="e">
        <f t="shared" si="1"/>
        <v>#VALUE!</v>
      </c>
      <c r="AC41" s="250" t="s">
        <v>66</v>
      </c>
    </row>
    <row r="42" spans="1:29" ht="20.100000000000001" hidden="1" customHeight="1" x14ac:dyDescent="0.25">
      <c r="A42" s="81" t="s">
        <v>36</v>
      </c>
      <c r="B42" s="82" t="s">
        <v>37</v>
      </c>
      <c r="C42" s="83">
        <v>100</v>
      </c>
      <c r="D42" s="83">
        <v>100</v>
      </c>
      <c r="E42" s="84" t="s">
        <v>4</v>
      </c>
      <c r="F42" s="85" t="s">
        <v>38</v>
      </c>
      <c r="G42" s="86" t="s">
        <v>39</v>
      </c>
      <c r="H42" s="87" t="s">
        <v>10</v>
      </c>
      <c r="I42" s="88" t="s">
        <v>10</v>
      </c>
      <c r="J42" s="89" t="s">
        <v>10</v>
      </c>
      <c r="K42" s="87" t="s">
        <v>10</v>
      </c>
      <c r="L42" s="88" t="s">
        <v>10</v>
      </c>
      <c r="M42" s="89" t="s">
        <v>10</v>
      </c>
      <c r="N42" s="87" t="s">
        <v>10</v>
      </c>
      <c r="O42" s="88" t="s">
        <v>10</v>
      </c>
      <c r="P42" s="89" t="s">
        <v>10</v>
      </c>
      <c r="Q42" s="237" t="s">
        <v>10</v>
      </c>
      <c r="R42" s="237" t="s">
        <v>10</v>
      </c>
      <c r="S42" s="237" t="s">
        <v>10</v>
      </c>
      <c r="T42" s="91" t="s">
        <v>10</v>
      </c>
      <c r="U42" s="241" t="s">
        <v>10</v>
      </c>
      <c r="V42" s="242" t="s">
        <v>10</v>
      </c>
      <c r="W42" s="230" t="s">
        <v>10</v>
      </c>
      <c r="X42" s="230" t="s">
        <v>10</v>
      </c>
      <c r="Y42" s="241" t="s">
        <v>10</v>
      </c>
      <c r="Z42" s="230" t="s">
        <v>10</v>
      </c>
      <c r="AA42" s="243" t="s">
        <v>10</v>
      </c>
      <c r="AB42" s="175" t="e">
        <f t="shared" si="1"/>
        <v>#VALUE!</v>
      </c>
      <c r="AC42" s="251" t="s">
        <v>66</v>
      </c>
    </row>
    <row r="43" spans="1:29" ht="30" hidden="1" customHeight="1" x14ac:dyDescent="0.25">
      <c r="A43" s="58"/>
      <c r="B43" s="59"/>
      <c r="C43" s="60"/>
      <c r="D43" s="60" t="s">
        <v>10</v>
      </c>
      <c r="E43" s="61"/>
      <c r="F43" s="62"/>
      <c r="G43" s="63"/>
      <c r="H43" s="101">
        <f>IF(ISBLANK(J43),0,(J43-I43+1))</f>
        <v>0</v>
      </c>
      <c r="I43" s="247"/>
      <c r="J43" s="248"/>
      <c r="K43" s="102" t="s">
        <v>10</v>
      </c>
      <c r="L43" s="247" t="s">
        <v>10</v>
      </c>
      <c r="M43" s="248" t="s">
        <v>10</v>
      </c>
      <c r="N43" s="103">
        <f>IF(ISBLANK(P43),0,(P43-O43+1))</f>
        <v>0</v>
      </c>
      <c r="O43" s="247"/>
      <c r="P43" s="248"/>
      <c r="Q43" s="104"/>
      <c r="R43" s="105" t="s">
        <v>10</v>
      </c>
      <c r="S43" s="106"/>
      <c r="T43" s="13" t="s">
        <v>10</v>
      </c>
      <c r="U43" s="244" t="s">
        <v>10</v>
      </c>
      <c r="V43" s="183" t="s">
        <v>10</v>
      </c>
      <c r="W43" s="245" t="s">
        <v>10</v>
      </c>
      <c r="X43" s="245" t="s">
        <v>10</v>
      </c>
      <c r="Y43" s="244" t="s">
        <v>10</v>
      </c>
      <c r="Z43" s="245" t="s">
        <v>10</v>
      </c>
      <c r="AA43" s="246" t="s">
        <v>10</v>
      </c>
      <c r="AB43" s="175">
        <f t="shared" si="1"/>
        <v>-90</v>
      </c>
      <c r="AC43" s="62"/>
    </row>
    <row r="44" spans="1:29" ht="5.25" customHeight="1" thickBot="1" x14ac:dyDescent="0.3">
      <c r="A44" s="2"/>
      <c r="B44" s="6"/>
      <c r="C44" s="54"/>
      <c r="D44" s="54"/>
      <c r="E44" s="55"/>
      <c r="F44" s="8"/>
      <c r="G44" s="56"/>
      <c r="H44" s="7"/>
      <c r="I44" s="15"/>
      <c r="J44" s="9"/>
      <c r="K44" s="7"/>
      <c r="L44" s="15"/>
      <c r="M44" s="9"/>
      <c r="N44" s="7"/>
      <c r="O44" s="15"/>
      <c r="P44" s="9"/>
      <c r="Q44" s="11"/>
      <c r="R44" s="11"/>
      <c r="S44" s="11"/>
      <c r="T44" s="12"/>
      <c r="U44" s="3"/>
      <c r="V44" s="4"/>
      <c r="W44" s="5"/>
      <c r="X44" s="5"/>
      <c r="Y44" s="3"/>
      <c r="Z44" s="5"/>
      <c r="AA44" s="5"/>
      <c r="AB44" s="175">
        <f t="shared" si="1"/>
        <v>-90</v>
      </c>
      <c r="AC44" s="8"/>
    </row>
    <row r="45" spans="1:29" ht="15" customHeight="1" thickBot="1" x14ac:dyDescent="0.3">
      <c r="B45" s="21"/>
      <c r="C45"/>
      <c r="D45"/>
      <c r="F45" s="22"/>
      <c r="G45" s="49"/>
      <c r="H45" s="479" t="str">
        <f>H2</f>
        <v># Shot</v>
      </c>
      <c r="K45" s="494" t="str">
        <f>K2</f>
        <v># Shot</v>
      </c>
      <c r="N45" s="482" t="str">
        <f>N2</f>
        <v># Shot</v>
      </c>
      <c r="Q45" s="485" t="s">
        <v>9</v>
      </c>
      <c r="R45" s="486"/>
      <c r="S45" s="487"/>
      <c r="U45" s="488" t="str">
        <f t="shared" ref="U45:AA45" si="17">U2</f>
        <v>Bypass</v>
      </c>
      <c r="V45" s="491" t="str">
        <f t="shared" si="17"/>
        <v>No Show</v>
      </c>
      <c r="W45" s="470" t="str">
        <f t="shared" si="17"/>
        <v>Decline</v>
      </c>
      <c r="X45" s="470" t="str">
        <f t="shared" si="17"/>
        <v>Xtra Sheets</v>
      </c>
      <c r="Y45" s="488" t="str">
        <f t="shared" si="17"/>
        <v>Digital</v>
      </c>
      <c r="Z45" s="470" t="str">
        <f t="shared" si="17"/>
        <v>Stolen</v>
      </c>
      <c r="AA45" s="441" t="str">
        <f t="shared" si="17"/>
        <v># Sales 
(if known)</v>
      </c>
      <c r="AC45" s="22"/>
    </row>
    <row r="46" spans="1:29" ht="15.75" customHeight="1" x14ac:dyDescent="0.25">
      <c r="G46" s="49"/>
      <c r="H46" s="480"/>
      <c r="K46" s="495"/>
      <c r="N46" s="483"/>
      <c r="Q46" s="475" t="str">
        <f>Q3</f>
        <v>Green 
Screen</v>
      </c>
      <c r="R46" s="497" t="str">
        <f>R3</f>
        <v>Star</v>
      </c>
      <c r="S46" s="477" t="str">
        <f>S3</f>
        <v>Private</v>
      </c>
      <c r="U46" s="489"/>
      <c r="V46" s="492"/>
      <c r="W46" s="471"/>
      <c r="X46" s="471"/>
      <c r="Y46" s="489"/>
      <c r="Z46" s="471"/>
      <c r="AA46" s="473"/>
    </row>
    <row r="47" spans="1:29" ht="15.75" customHeight="1" thickBot="1" x14ac:dyDescent="0.3">
      <c r="G47" s="49"/>
      <c r="H47" s="481"/>
      <c r="K47" s="496"/>
      <c r="N47" s="484"/>
      <c r="Q47" s="476"/>
      <c r="R47" s="498"/>
      <c r="S47" s="478"/>
      <c r="U47" s="490"/>
      <c r="V47" s="493"/>
      <c r="W47" s="472"/>
      <c r="X47" s="472"/>
      <c r="Y47" s="490"/>
      <c r="Z47" s="472"/>
      <c r="AA47" s="474"/>
    </row>
    <row r="48" spans="1:29" ht="37.5" customHeight="1" thickBot="1" x14ac:dyDescent="0.3">
      <c r="G48" s="49"/>
      <c r="H48" s="111">
        <f>SUM(H4:H44)</f>
        <v>140</v>
      </c>
      <c r="K48" s="111">
        <f>SUM(K4:K44)</f>
        <v>0</v>
      </c>
      <c r="N48" s="385">
        <f>SUM(N4:N6,N11:N14,N18,N20,N24,N32,N33,N35)</f>
        <v>71</v>
      </c>
      <c r="Q48" s="111">
        <f>SUM(Q4:Q44)</f>
        <v>136</v>
      </c>
      <c r="R48" s="111">
        <f>SUM(R4:R44)</f>
        <v>0</v>
      </c>
      <c r="S48" s="385">
        <f>SUM(S4:S6,S11:S14,S18,S20,S24,S32,S33,S35)</f>
        <v>16</v>
      </c>
      <c r="U48" s="112">
        <f t="shared" ref="U48:AA48" si="18">SUM(U4:U44)</f>
        <v>8</v>
      </c>
      <c r="V48" s="113">
        <f t="shared" si="18"/>
        <v>6</v>
      </c>
      <c r="W48" s="114">
        <f t="shared" si="18"/>
        <v>40</v>
      </c>
      <c r="X48" s="114">
        <f t="shared" si="18"/>
        <v>17</v>
      </c>
      <c r="Y48" s="112">
        <f t="shared" si="18"/>
        <v>0</v>
      </c>
      <c r="Z48" s="114">
        <f t="shared" si="18"/>
        <v>2</v>
      </c>
      <c r="AA48" s="113">
        <f t="shared" si="18"/>
        <v>65</v>
      </c>
    </row>
    <row r="49" spans="5:24" ht="4.5" customHeight="1" x14ac:dyDescent="0.25"/>
    <row r="50" spans="5:24" ht="4.5" customHeight="1" thickBot="1" x14ac:dyDescent="0.3"/>
    <row r="51" spans="5:24" ht="27.75" customHeight="1" thickBot="1" x14ac:dyDescent="0.3">
      <c r="E51" s="135">
        <f>C5+94+37+C14+C18+C20+47+C32+48+47</f>
        <v>494</v>
      </c>
      <c r="F51" s="136" t="s">
        <v>40</v>
      </c>
      <c r="H51" s="137">
        <f>H48+K48+N48</f>
        <v>211</v>
      </c>
      <c r="I51" s="467" t="s">
        <v>41</v>
      </c>
      <c r="J51" s="468"/>
      <c r="P51" s="137">
        <f>Q48+R48+S48</f>
        <v>152</v>
      </c>
      <c r="Q51" s="467" t="s">
        <v>42</v>
      </c>
      <c r="R51" s="469"/>
      <c r="S51" s="468"/>
      <c r="U51" s="138">
        <f>SUM(U48:Z48)</f>
        <v>73</v>
      </c>
      <c r="V51" s="467" t="s">
        <v>43</v>
      </c>
      <c r="W51" s="469"/>
      <c r="X51" s="468"/>
    </row>
    <row r="52" spans="5:24" ht="27.75" customHeight="1" x14ac:dyDescent="0.25"/>
    <row r="53" spans="5:24" ht="27.75" customHeight="1" x14ac:dyDescent="0.25"/>
    <row r="57" spans="5:24" ht="6" customHeight="1" x14ac:dyDescent="0.25"/>
  </sheetData>
  <mergeCells count="34">
    <mergeCell ref="U45:U47"/>
    <mergeCell ref="V45:V47"/>
    <mergeCell ref="I51:J51"/>
    <mergeCell ref="V51:X51"/>
    <mergeCell ref="W45:W47"/>
    <mergeCell ref="X45:X47"/>
    <mergeCell ref="Q51:S51"/>
    <mergeCell ref="Q46:Q47"/>
    <mergeCell ref="R46:R47"/>
    <mergeCell ref="S46:S47"/>
    <mergeCell ref="H45:H47"/>
    <mergeCell ref="K45:K47"/>
    <mergeCell ref="N45:N47"/>
    <mergeCell ref="Q45:S45"/>
    <mergeCell ref="Q2:S2"/>
    <mergeCell ref="U2:U3"/>
    <mergeCell ref="V2:V3"/>
    <mergeCell ref="W2:W3"/>
    <mergeCell ref="X2:X3"/>
    <mergeCell ref="A1:G2"/>
    <mergeCell ref="H1:P1"/>
    <mergeCell ref="H2:H3"/>
    <mergeCell ref="I2:J2"/>
    <mergeCell ref="K2:K3"/>
    <mergeCell ref="L2:M2"/>
    <mergeCell ref="N2:N3"/>
    <mergeCell ref="O2:P2"/>
    <mergeCell ref="Z2:Z3"/>
    <mergeCell ref="Y45:Y47"/>
    <mergeCell ref="Z45:Z47"/>
    <mergeCell ref="AB2:AB3"/>
    <mergeCell ref="AA2:AA3"/>
    <mergeCell ref="Y2:Y3"/>
    <mergeCell ref="AA45:AA47"/>
  </mergeCells>
  <conditionalFormatting sqref="D10 D17 D19 D21:D23 D27:D31 D34 D36">
    <cfRule type="cellIs" dxfId="10" priority="1" operator="greaterThanOrEqual">
      <formula>25</formula>
    </cfRule>
    <cfRule type="cellIs" dxfId="9" priority="2" operator="greaterThanOrEqual">
      <formula>12</formula>
    </cfRule>
    <cfRule type="cellIs" dxfId="8" priority="3" operator="lessThan">
      <formula>12</formula>
    </cfRule>
  </conditionalFormatting>
  <conditionalFormatting sqref="AB2 AB4:AB44">
    <cfRule type="cellIs" dxfId="7" priority="4" stopIfTrue="1" operator="equal">
      <formula>-90</formula>
    </cfRule>
  </conditionalFormatting>
  <conditionalFormatting sqref="AB4:AB44">
    <cfRule type="cellIs" dxfId="6" priority="5" operator="equal">
      <formula>0</formula>
    </cfRule>
    <cfRule type="cellIs" dxfId="5" priority="6" operator="lessThan">
      <formula>0</formula>
    </cfRule>
    <cfRule type="cellIs" dxfId="4" priority="7" operator="greaterThan">
      <formula>0</formula>
    </cfRule>
  </conditionalFormatting>
  <printOptions horizontalCentered="1"/>
  <pageMargins left="0.25" right="0.25" top="0.28999999999999998" bottom="0.21" header="0.3" footer="0.2"/>
  <pageSetup scale="65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I32"/>
  <sheetViews>
    <sheetView tabSelected="1" zoomScale="80" zoomScaleNormal="80" workbookViewId="0">
      <pane ySplit="2" topLeftCell="A3" activePane="bottomLeft" state="frozen"/>
      <selection activeCell="R10" sqref="R10:V10"/>
      <selection pane="bottomLeft" activeCell="Q21" activeCellId="1" sqref="Q14 Q21"/>
    </sheetView>
  </sheetViews>
  <sheetFormatPr defaultRowHeight="15" x14ac:dyDescent="0.25"/>
  <cols>
    <col min="1" max="1" width="8.28515625" customWidth="1"/>
    <col min="2" max="2" width="8.7109375" style="22" bestFit="1" customWidth="1"/>
    <col min="3" max="4" width="11.42578125" style="214" customWidth="1"/>
    <col min="5" max="5" width="6.5703125" style="214" customWidth="1"/>
    <col min="6" max="7" width="4.140625" style="214" bestFit="1" customWidth="1"/>
    <col min="8" max="8" width="6.28515625" style="214" customWidth="1"/>
    <col min="9" max="9" width="7.5703125" style="225" customWidth="1"/>
    <col min="10" max="10" width="2.28515625" style="200" customWidth="1"/>
    <col min="11" max="11" width="7.5703125" style="226" customWidth="1"/>
    <col min="12" max="12" width="3.85546875" style="214" bestFit="1" customWidth="1"/>
    <col min="13" max="13" width="3.85546875" style="214" customWidth="1"/>
    <col min="14" max="14" width="3.7109375" style="214" bestFit="1" customWidth="1"/>
    <col min="15" max="15" width="3.7109375" style="214" customWidth="1"/>
    <col min="16" max="17" width="3.7109375" style="214" bestFit="1" customWidth="1"/>
    <col min="18" max="21" width="12.42578125" style="227" customWidth="1"/>
    <col min="22" max="22" width="14.5703125" style="227" customWidth="1"/>
    <col min="23" max="24" width="4.140625" style="200" bestFit="1" customWidth="1"/>
    <col min="25" max="25" width="2.28515625" style="200" bestFit="1" customWidth="1"/>
    <col min="26" max="28" width="4.140625" style="200" bestFit="1" customWidth="1"/>
    <col min="29" max="29" width="2.28515625" style="200" bestFit="1" customWidth="1"/>
    <col min="30" max="32" width="4.140625" style="200" bestFit="1" customWidth="1"/>
    <col min="33" max="33" width="2.28515625" style="200" bestFit="1" customWidth="1"/>
    <col min="34" max="35" width="4.140625" style="200" bestFit="1" customWidth="1"/>
  </cols>
  <sheetData>
    <row r="1" spans="1:35" s="153" customFormat="1" ht="66.75" x14ac:dyDescent="0.25">
      <c r="A1" s="139">
        <v>45377</v>
      </c>
      <c r="B1" s="22"/>
      <c r="C1" s="140" t="s">
        <v>45</v>
      </c>
      <c r="D1" s="141" t="s">
        <v>46</v>
      </c>
      <c r="E1" s="142" t="s">
        <v>47</v>
      </c>
      <c r="F1" s="143" t="s">
        <v>48</v>
      </c>
      <c r="G1" s="143" t="s">
        <v>12</v>
      </c>
      <c r="H1" s="144" t="s">
        <v>49</v>
      </c>
      <c r="I1" s="233" t="s">
        <v>50</v>
      </c>
      <c r="J1" s="145" t="s">
        <v>51</v>
      </c>
      <c r="K1" s="146" t="s">
        <v>52</v>
      </c>
      <c r="L1" s="147" t="s">
        <v>53</v>
      </c>
      <c r="M1" s="148" t="s">
        <v>54</v>
      </c>
      <c r="N1" s="149" t="s">
        <v>55</v>
      </c>
      <c r="O1" s="150" t="s">
        <v>12</v>
      </c>
      <c r="P1" s="151" t="s">
        <v>56</v>
      </c>
      <c r="Q1" s="152" t="s">
        <v>11</v>
      </c>
      <c r="R1" s="523" t="s">
        <v>57</v>
      </c>
      <c r="S1" s="524"/>
      <c r="T1" s="524"/>
      <c r="U1" s="524"/>
      <c r="V1" s="524"/>
      <c r="W1" s="253" t="s">
        <v>58</v>
      </c>
      <c r="X1" s="259" t="s">
        <v>72</v>
      </c>
      <c r="Y1" s="260"/>
      <c r="Z1" s="261" t="s">
        <v>73</v>
      </c>
      <c r="AA1" s="257" t="s">
        <v>59</v>
      </c>
      <c r="AB1" s="262" t="s">
        <v>72</v>
      </c>
      <c r="AC1" s="263"/>
      <c r="AD1" s="264" t="s">
        <v>73</v>
      </c>
      <c r="AE1" s="258" t="s">
        <v>60</v>
      </c>
      <c r="AF1" s="394" t="s">
        <v>72</v>
      </c>
      <c r="AG1" s="395"/>
      <c r="AH1" s="396" t="s">
        <v>73</v>
      </c>
      <c r="AI1" s="397" t="s">
        <v>194</v>
      </c>
    </row>
    <row r="2" spans="1:35" ht="7.5" customHeight="1" x14ac:dyDescent="0.25">
      <c r="A2" s="154"/>
      <c r="B2" s="155"/>
      <c r="C2" s="156"/>
      <c r="D2" s="157"/>
      <c r="E2" s="158">
        <v>0</v>
      </c>
      <c r="F2" s="159"/>
      <c r="G2" s="159"/>
      <c r="H2" s="160">
        <v>0</v>
      </c>
      <c r="I2" s="161"/>
      <c r="J2" s="162"/>
      <c r="K2" s="163"/>
      <c r="L2" s="164"/>
      <c r="M2" s="159"/>
      <c r="N2" s="165"/>
      <c r="O2" s="166"/>
      <c r="P2" s="167"/>
      <c r="Q2" s="168"/>
      <c r="R2" s="525"/>
      <c r="S2" s="526"/>
      <c r="T2" s="526"/>
      <c r="U2" s="526"/>
      <c r="V2" s="526"/>
      <c r="W2" s="229"/>
      <c r="X2" s="254"/>
      <c r="Y2" s="256"/>
      <c r="Z2" s="255"/>
      <c r="AA2" s="229"/>
      <c r="AB2" s="254"/>
      <c r="AC2" s="256"/>
      <c r="AD2" s="255"/>
      <c r="AE2" s="229"/>
      <c r="AF2" s="254"/>
      <c r="AG2" s="256"/>
      <c r="AH2" s="255"/>
      <c r="AI2" s="229"/>
    </row>
    <row r="3" spans="1:35" s="182" customFormat="1" ht="21" customHeight="1" x14ac:dyDescent="0.25">
      <c r="A3" s="283">
        <v>0.39583333333333331</v>
      </c>
      <c r="B3" s="423" t="s">
        <v>89</v>
      </c>
      <c r="C3" s="424" t="s">
        <v>10</v>
      </c>
      <c r="D3" s="425" t="s">
        <v>10</v>
      </c>
      <c r="E3" s="172" t="s">
        <v>10</v>
      </c>
      <c r="F3" s="426" t="s">
        <v>10</v>
      </c>
      <c r="G3" s="426" t="s">
        <v>10</v>
      </c>
      <c r="H3" s="174" t="s">
        <v>10</v>
      </c>
      <c r="I3" s="427" t="s">
        <v>10</v>
      </c>
      <c r="J3" s="175" t="e">
        <f>IF(ISBLANK(I3),-90,(-((I3)-SUM(L3:Q3,K3))))</f>
        <v>#VALUE!</v>
      </c>
      <c r="K3" s="428" t="s">
        <v>10</v>
      </c>
      <c r="L3" s="429" t="s">
        <v>10</v>
      </c>
      <c r="M3" s="426" t="s">
        <v>10</v>
      </c>
      <c r="N3" s="430" t="s">
        <v>10</v>
      </c>
      <c r="O3" s="431" t="s">
        <v>10</v>
      </c>
      <c r="P3" s="429" t="s">
        <v>10</v>
      </c>
      <c r="Q3" s="432" t="s">
        <v>10</v>
      </c>
      <c r="R3" s="527" t="s">
        <v>196</v>
      </c>
      <c r="S3" s="528"/>
      <c r="T3" s="528"/>
      <c r="U3" s="528"/>
      <c r="V3" s="529"/>
      <c r="W3" s="426">
        <v>27</v>
      </c>
      <c r="X3" s="430" t="s">
        <v>10</v>
      </c>
      <c r="Y3" s="433" t="s">
        <v>10</v>
      </c>
      <c r="Z3" s="429" t="s">
        <v>10</v>
      </c>
      <c r="AA3" s="401" t="s">
        <v>10</v>
      </c>
      <c r="AB3" s="430" t="s">
        <v>10</v>
      </c>
      <c r="AC3" s="433" t="s">
        <v>10</v>
      </c>
      <c r="AD3" s="429" t="s">
        <v>10</v>
      </c>
      <c r="AE3" s="405" t="s">
        <v>10</v>
      </c>
      <c r="AF3" s="430" t="s">
        <v>10</v>
      </c>
      <c r="AG3" s="433" t="s">
        <v>10</v>
      </c>
      <c r="AH3" s="429" t="s">
        <v>10</v>
      </c>
      <c r="AI3" s="409" t="s">
        <v>10</v>
      </c>
    </row>
    <row r="4" spans="1:35" s="182" customFormat="1" ht="18.75" customHeight="1" x14ac:dyDescent="0.25">
      <c r="A4" s="283">
        <v>0.41666666666666669</v>
      </c>
      <c r="B4" s="423" t="s">
        <v>90</v>
      </c>
      <c r="C4" s="424" t="s">
        <v>10</v>
      </c>
      <c r="D4" s="425" t="s">
        <v>10</v>
      </c>
      <c r="E4" s="172" t="s">
        <v>10</v>
      </c>
      <c r="F4" s="426" t="s">
        <v>10</v>
      </c>
      <c r="G4" s="426" t="s">
        <v>10</v>
      </c>
      <c r="H4" s="174" t="s">
        <v>10</v>
      </c>
      <c r="I4" s="427" t="s">
        <v>10</v>
      </c>
      <c r="J4" s="175" t="e">
        <f t="shared" ref="J4:J27" si="0">IF(ISBLANK(I4),-90,(-((I4)-SUM(L4:Q4,K4))))</f>
        <v>#VALUE!</v>
      </c>
      <c r="K4" s="428" t="s">
        <v>10</v>
      </c>
      <c r="L4" s="429" t="s">
        <v>10</v>
      </c>
      <c r="M4" s="426" t="s">
        <v>10</v>
      </c>
      <c r="N4" s="430" t="s">
        <v>10</v>
      </c>
      <c r="O4" s="431" t="s">
        <v>10</v>
      </c>
      <c r="P4" s="429" t="s">
        <v>10</v>
      </c>
      <c r="Q4" s="432" t="s">
        <v>10</v>
      </c>
      <c r="R4" s="527" t="s">
        <v>195</v>
      </c>
      <c r="S4" s="528"/>
      <c r="T4" s="528"/>
      <c r="U4" s="528"/>
      <c r="V4" s="529"/>
      <c r="W4" s="426">
        <v>94</v>
      </c>
      <c r="X4" s="430" t="s">
        <v>10</v>
      </c>
      <c r="Y4" s="433" t="s">
        <v>10</v>
      </c>
      <c r="Z4" s="429" t="s">
        <v>10</v>
      </c>
      <c r="AA4" s="401" t="s">
        <v>10</v>
      </c>
      <c r="AB4" s="430" t="s">
        <v>10</v>
      </c>
      <c r="AC4" s="433" t="s">
        <v>10</v>
      </c>
      <c r="AD4" s="429" t="s">
        <v>10</v>
      </c>
      <c r="AE4" s="405" t="s">
        <v>10</v>
      </c>
      <c r="AF4" s="430" t="s">
        <v>10</v>
      </c>
      <c r="AG4" s="433" t="s">
        <v>10</v>
      </c>
      <c r="AH4" s="429" t="s">
        <v>10</v>
      </c>
      <c r="AI4" s="409" t="s">
        <v>10</v>
      </c>
    </row>
    <row r="5" spans="1:35" s="182" customFormat="1" x14ac:dyDescent="0.25">
      <c r="A5" s="95">
        <v>0.41666666666666669</v>
      </c>
      <c r="B5" s="86" t="s">
        <v>114</v>
      </c>
      <c r="C5" s="420" t="s">
        <v>10</v>
      </c>
      <c r="D5" s="421" t="s">
        <v>10</v>
      </c>
      <c r="E5" s="172" t="s">
        <v>10</v>
      </c>
      <c r="F5" s="415" t="s">
        <v>10</v>
      </c>
      <c r="G5" s="415" t="s">
        <v>10</v>
      </c>
      <c r="H5" s="174" t="s">
        <v>10</v>
      </c>
      <c r="I5" s="241" t="s">
        <v>10</v>
      </c>
      <c r="J5" s="175" t="e">
        <f t="shared" si="0"/>
        <v>#VALUE!</v>
      </c>
      <c r="K5" s="230" t="s">
        <v>10</v>
      </c>
      <c r="L5" s="416" t="s">
        <v>10</v>
      </c>
      <c r="M5" s="415" t="s">
        <v>10</v>
      </c>
      <c r="N5" s="417" t="s">
        <v>10</v>
      </c>
      <c r="O5" s="418" t="s">
        <v>10</v>
      </c>
      <c r="P5" s="416" t="s">
        <v>10</v>
      </c>
      <c r="Q5" s="419" t="s">
        <v>10</v>
      </c>
      <c r="R5" s="514" t="s">
        <v>66</v>
      </c>
      <c r="S5" s="515"/>
      <c r="T5" s="515"/>
      <c r="U5" s="515"/>
      <c r="V5" s="516"/>
      <c r="W5" s="415" t="s">
        <v>10</v>
      </c>
      <c r="X5" s="417" t="s">
        <v>10</v>
      </c>
      <c r="Y5" s="422" t="s">
        <v>10</v>
      </c>
      <c r="Z5" s="416" t="s">
        <v>10</v>
      </c>
      <c r="AA5" s="401" t="s">
        <v>10</v>
      </c>
      <c r="AB5" s="417" t="s">
        <v>10</v>
      </c>
      <c r="AC5" s="422" t="s">
        <v>10</v>
      </c>
      <c r="AD5" s="416" t="s">
        <v>10</v>
      </c>
      <c r="AE5" s="405" t="s">
        <v>10</v>
      </c>
      <c r="AF5" s="417" t="s">
        <v>10</v>
      </c>
      <c r="AG5" s="422" t="s">
        <v>10</v>
      </c>
      <c r="AH5" s="416" t="s">
        <v>10</v>
      </c>
      <c r="AI5" s="409" t="s">
        <v>10</v>
      </c>
    </row>
    <row r="6" spans="1:35" s="182" customFormat="1" ht="26.25" customHeight="1" x14ac:dyDescent="0.25">
      <c r="A6" s="169">
        <v>0.41666666666666669</v>
      </c>
      <c r="B6" s="231" t="s">
        <v>99</v>
      </c>
      <c r="C6" s="170">
        <v>4330</v>
      </c>
      <c r="D6" s="171">
        <v>4333</v>
      </c>
      <c r="E6" s="172">
        <f t="shared" ref="E6:E26" si="1">IF(ISBLANK(D6),0,(D6-C6+1))</f>
        <v>4</v>
      </c>
      <c r="F6" s="173">
        <v>1</v>
      </c>
      <c r="G6" s="173">
        <v>0</v>
      </c>
      <c r="H6" s="174">
        <f t="shared" ref="H6:H26" si="2">E6-G6-F6</f>
        <v>3</v>
      </c>
      <c r="I6" s="236">
        <f>3+0</f>
        <v>3</v>
      </c>
      <c r="J6" s="175">
        <f t="shared" si="0"/>
        <v>0</v>
      </c>
      <c r="K6" s="176">
        <v>2</v>
      </c>
      <c r="L6" s="177">
        <v>0</v>
      </c>
      <c r="M6" s="178">
        <v>0</v>
      </c>
      <c r="N6" s="179">
        <v>1</v>
      </c>
      <c r="O6" s="180">
        <v>0</v>
      </c>
      <c r="P6" s="177">
        <v>0</v>
      </c>
      <c r="Q6" s="181">
        <v>0</v>
      </c>
      <c r="R6" s="517" t="s">
        <v>166</v>
      </c>
      <c r="S6" s="518"/>
      <c r="T6" s="518"/>
      <c r="U6" s="518"/>
      <c r="V6" s="519"/>
      <c r="W6" s="184" t="s">
        <v>10</v>
      </c>
      <c r="X6" s="398"/>
      <c r="Y6" s="399" t="s">
        <v>74</v>
      </c>
      <c r="Z6" s="400"/>
      <c r="AA6" s="401">
        <f t="shared" ref="AA6:AA26" si="3">X6+Z6</f>
        <v>0</v>
      </c>
      <c r="AB6" s="402"/>
      <c r="AC6" s="403" t="s">
        <v>74</v>
      </c>
      <c r="AD6" s="404"/>
      <c r="AE6" s="405">
        <f t="shared" ref="AE6:AE26" si="4">AB6+AD6</f>
        <v>0</v>
      </c>
      <c r="AF6" s="406"/>
      <c r="AG6" s="407" t="s">
        <v>74</v>
      </c>
      <c r="AH6" s="408"/>
      <c r="AI6" s="409">
        <f t="shared" ref="AI6:AI26" si="5">AF6+AH6</f>
        <v>0</v>
      </c>
    </row>
    <row r="7" spans="1:35" s="182" customFormat="1" ht="20.25" customHeight="1" x14ac:dyDescent="0.25">
      <c r="A7" s="283">
        <v>0.42708333333333331</v>
      </c>
      <c r="B7" s="423" t="s">
        <v>92</v>
      </c>
      <c r="C7" s="424" t="s">
        <v>10</v>
      </c>
      <c r="D7" s="425" t="s">
        <v>10</v>
      </c>
      <c r="E7" s="172" t="s">
        <v>10</v>
      </c>
      <c r="F7" s="426" t="s">
        <v>10</v>
      </c>
      <c r="G7" s="426" t="s">
        <v>10</v>
      </c>
      <c r="H7" s="174" t="s">
        <v>10</v>
      </c>
      <c r="I7" s="427" t="s">
        <v>10</v>
      </c>
      <c r="J7" s="175" t="e">
        <f t="shared" si="0"/>
        <v>#VALUE!</v>
      </c>
      <c r="K7" s="428" t="s">
        <v>10</v>
      </c>
      <c r="L7" s="429" t="s">
        <v>10</v>
      </c>
      <c r="M7" s="426" t="s">
        <v>10</v>
      </c>
      <c r="N7" s="430" t="s">
        <v>10</v>
      </c>
      <c r="O7" s="431" t="s">
        <v>10</v>
      </c>
      <c r="P7" s="429" t="s">
        <v>10</v>
      </c>
      <c r="Q7" s="432" t="s">
        <v>10</v>
      </c>
      <c r="R7" s="527" t="s">
        <v>197</v>
      </c>
      <c r="S7" s="528"/>
      <c r="T7" s="528"/>
      <c r="U7" s="528"/>
      <c r="V7" s="529"/>
      <c r="W7" s="426">
        <v>37</v>
      </c>
      <c r="X7" s="430" t="s">
        <v>10</v>
      </c>
      <c r="Y7" s="433" t="s">
        <v>10</v>
      </c>
      <c r="Z7" s="429" t="s">
        <v>10</v>
      </c>
      <c r="AA7" s="401" t="s">
        <v>10</v>
      </c>
      <c r="AB7" s="430" t="s">
        <v>10</v>
      </c>
      <c r="AC7" s="433" t="s">
        <v>10</v>
      </c>
      <c r="AD7" s="429" t="s">
        <v>10</v>
      </c>
      <c r="AE7" s="405" t="s">
        <v>10</v>
      </c>
      <c r="AF7" s="430" t="s">
        <v>10</v>
      </c>
      <c r="AG7" s="433" t="s">
        <v>10</v>
      </c>
      <c r="AH7" s="429" t="s">
        <v>10</v>
      </c>
      <c r="AI7" s="409" t="s">
        <v>10</v>
      </c>
    </row>
    <row r="8" spans="1:35" s="182" customFormat="1" ht="20.25" customHeight="1" x14ac:dyDescent="0.25">
      <c r="A8" s="283">
        <v>0.42708333333333331</v>
      </c>
      <c r="B8" s="423" t="s">
        <v>91</v>
      </c>
      <c r="C8" s="424" t="s">
        <v>10</v>
      </c>
      <c r="D8" s="425" t="s">
        <v>10</v>
      </c>
      <c r="E8" s="172" t="s">
        <v>10</v>
      </c>
      <c r="F8" s="426" t="s">
        <v>10</v>
      </c>
      <c r="G8" s="426" t="s">
        <v>10</v>
      </c>
      <c r="H8" s="174" t="s">
        <v>10</v>
      </c>
      <c r="I8" s="427" t="s">
        <v>10</v>
      </c>
      <c r="J8" s="175" t="e">
        <f t="shared" si="0"/>
        <v>#VALUE!</v>
      </c>
      <c r="K8" s="428" t="s">
        <v>10</v>
      </c>
      <c r="L8" s="429" t="s">
        <v>10</v>
      </c>
      <c r="M8" s="426" t="s">
        <v>10</v>
      </c>
      <c r="N8" s="430" t="s">
        <v>10</v>
      </c>
      <c r="O8" s="431" t="s">
        <v>10</v>
      </c>
      <c r="P8" s="429" t="s">
        <v>10</v>
      </c>
      <c r="Q8" s="432" t="s">
        <v>10</v>
      </c>
      <c r="R8" s="527" t="s">
        <v>198</v>
      </c>
      <c r="S8" s="528"/>
      <c r="T8" s="528"/>
      <c r="U8" s="528"/>
      <c r="V8" s="529"/>
      <c r="W8" s="426">
        <v>107</v>
      </c>
      <c r="X8" s="430" t="s">
        <v>10</v>
      </c>
      <c r="Y8" s="433" t="s">
        <v>10</v>
      </c>
      <c r="Z8" s="429" t="s">
        <v>10</v>
      </c>
      <c r="AA8" s="401" t="s">
        <v>10</v>
      </c>
      <c r="AB8" s="430" t="s">
        <v>10</v>
      </c>
      <c r="AC8" s="433" t="s">
        <v>10</v>
      </c>
      <c r="AD8" s="429" t="s">
        <v>10</v>
      </c>
      <c r="AE8" s="405" t="s">
        <v>10</v>
      </c>
      <c r="AF8" s="430" t="s">
        <v>10</v>
      </c>
      <c r="AG8" s="433" t="s">
        <v>10</v>
      </c>
      <c r="AH8" s="429" t="s">
        <v>10</v>
      </c>
      <c r="AI8" s="409" t="s">
        <v>10</v>
      </c>
    </row>
    <row r="9" spans="1:35" s="182" customFormat="1" ht="26.25" customHeight="1" x14ac:dyDescent="0.25">
      <c r="A9" s="169">
        <v>0.45833333333333331</v>
      </c>
      <c r="B9" s="231" t="s">
        <v>95</v>
      </c>
      <c r="C9" s="170">
        <v>4334</v>
      </c>
      <c r="D9" s="171">
        <v>4347</v>
      </c>
      <c r="E9" s="172">
        <f t="shared" si="1"/>
        <v>14</v>
      </c>
      <c r="F9" s="173">
        <v>1</v>
      </c>
      <c r="G9" s="173">
        <v>8</v>
      </c>
      <c r="H9" s="174">
        <f t="shared" si="2"/>
        <v>5</v>
      </c>
      <c r="I9" s="236">
        <f>5+8</f>
        <v>13</v>
      </c>
      <c r="J9" s="175">
        <f t="shared" si="0"/>
        <v>0</v>
      </c>
      <c r="K9" s="176">
        <v>7</v>
      </c>
      <c r="L9" s="177">
        <v>0</v>
      </c>
      <c r="M9" s="178">
        <v>0</v>
      </c>
      <c r="N9" s="179">
        <v>2</v>
      </c>
      <c r="O9" s="180">
        <v>4</v>
      </c>
      <c r="P9" s="177">
        <v>0</v>
      </c>
      <c r="Q9" s="181">
        <v>0</v>
      </c>
      <c r="R9" s="517" t="s">
        <v>167</v>
      </c>
      <c r="S9" s="518"/>
      <c r="T9" s="518"/>
      <c r="U9" s="518"/>
      <c r="V9" s="519"/>
      <c r="W9" s="184" t="s">
        <v>10</v>
      </c>
      <c r="X9" s="398"/>
      <c r="Y9" s="399" t="s">
        <v>74</v>
      </c>
      <c r="Z9" s="400"/>
      <c r="AA9" s="401">
        <f t="shared" si="3"/>
        <v>0</v>
      </c>
      <c r="AB9" s="402"/>
      <c r="AC9" s="403" t="s">
        <v>74</v>
      </c>
      <c r="AD9" s="404"/>
      <c r="AE9" s="405">
        <f t="shared" si="4"/>
        <v>0</v>
      </c>
      <c r="AF9" s="406"/>
      <c r="AG9" s="407" t="s">
        <v>74</v>
      </c>
      <c r="AH9" s="408"/>
      <c r="AI9" s="409">
        <f t="shared" si="5"/>
        <v>0</v>
      </c>
    </row>
    <row r="10" spans="1:35" s="182" customFormat="1" ht="20.25" customHeight="1" x14ac:dyDescent="0.25">
      <c r="A10" s="283">
        <v>0.45833333333333331</v>
      </c>
      <c r="B10" s="423" t="s">
        <v>93</v>
      </c>
      <c r="C10" s="424" t="s">
        <v>10</v>
      </c>
      <c r="D10" s="425" t="s">
        <v>10</v>
      </c>
      <c r="E10" s="172" t="s">
        <v>10</v>
      </c>
      <c r="F10" s="426" t="s">
        <v>10</v>
      </c>
      <c r="G10" s="426" t="s">
        <v>10</v>
      </c>
      <c r="H10" s="174" t="s">
        <v>10</v>
      </c>
      <c r="I10" s="427" t="s">
        <v>10</v>
      </c>
      <c r="J10" s="175" t="e">
        <f t="shared" ref="J10" si="6">IF(ISBLANK(I10),-90,(-((I10)-SUM(L10:Q10,K10))))</f>
        <v>#VALUE!</v>
      </c>
      <c r="K10" s="428" t="s">
        <v>10</v>
      </c>
      <c r="L10" s="429" t="s">
        <v>10</v>
      </c>
      <c r="M10" s="426" t="s">
        <v>10</v>
      </c>
      <c r="N10" s="430" t="s">
        <v>10</v>
      </c>
      <c r="O10" s="431" t="s">
        <v>10</v>
      </c>
      <c r="P10" s="429" t="s">
        <v>10</v>
      </c>
      <c r="Q10" s="432" t="s">
        <v>10</v>
      </c>
      <c r="R10" s="527" t="s">
        <v>199</v>
      </c>
      <c r="S10" s="528"/>
      <c r="T10" s="528"/>
      <c r="U10" s="528"/>
      <c r="V10" s="529"/>
      <c r="W10" s="426">
        <v>25</v>
      </c>
      <c r="X10" s="430" t="s">
        <v>10</v>
      </c>
      <c r="Y10" s="433" t="s">
        <v>10</v>
      </c>
      <c r="Z10" s="429" t="s">
        <v>10</v>
      </c>
      <c r="AA10" s="401" t="s">
        <v>10</v>
      </c>
      <c r="AB10" s="430" t="s">
        <v>10</v>
      </c>
      <c r="AC10" s="433" t="s">
        <v>10</v>
      </c>
      <c r="AD10" s="429" t="s">
        <v>10</v>
      </c>
      <c r="AE10" s="405" t="s">
        <v>10</v>
      </c>
      <c r="AF10" s="430" t="s">
        <v>10</v>
      </c>
      <c r="AG10" s="433" t="s">
        <v>10</v>
      </c>
      <c r="AH10" s="429" t="s">
        <v>10</v>
      </c>
      <c r="AI10" s="409" t="s">
        <v>10</v>
      </c>
    </row>
    <row r="11" spans="1:35" s="182" customFormat="1" ht="26.25" customHeight="1" x14ac:dyDescent="0.25">
      <c r="A11" s="169">
        <v>0.5</v>
      </c>
      <c r="B11" s="231" t="s">
        <v>31</v>
      </c>
      <c r="C11" s="170">
        <v>4348</v>
      </c>
      <c r="D11" s="171">
        <v>4352</v>
      </c>
      <c r="E11" s="172">
        <f t="shared" si="1"/>
        <v>5</v>
      </c>
      <c r="F11" s="173">
        <v>0</v>
      </c>
      <c r="G11" s="173">
        <v>1</v>
      </c>
      <c r="H11" s="174">
        <f t="shared" si="2"/>
        <v>4</v>
      </c>
      <c r="I11" s="236">
        <f>4+1</f>
        <v>5</v>
      </c>
      <c r="J11" s="175">
        <f t="shared" si="0"/>
        <v>0</v>
      </c>
      <c r="K11" s="176">
        <v>3</v>
      </c>
      <c r="L11" s="177">
        <v>0</v>
      </c>
      <c r="M11" s="178">
        <v>0</v>
      </c>
      <c r="N11" s="179">
        <v>2</v>
      </c>
      <c r="O11" s="180">
        <v>0</v>
      </c>
      <c r="P11" s="177">
        <v>0</v>
      </c>
      <c r="Q11" s="181">
        <v>0</v>
      </c>
      <c r="R11" s="520" t="s">
        <v>168</v>
      </c>
      <c r="S11" s="521"/>
      <c r="T11" s="521"/>
      <c r="U11" s="521"/>
      <c r="V11" s="522"/>
      <c r="W11" s="184" t="s">
        <v>10</v>
      </c>
      <c r="X11" s="398"/>
      <c r="Y11" s="399" t="s">
        <v>74</v>
      </c>
      <c r="Z11" s="400"/>
      <c r="AA11" s="401">
        <f t="shared" si="3"/>
        <v>0</v>
      </c>
      <c r="AB11" s="402"/>
      <c r="AC11" s="403" t="s">
        <v>74</v>
      </c>
      <c r="AD11" s="404"/>
      <c r="AE11" s="405">
        <f t="shared" si="4"/>
        <v>0</v>
      </c>
      <c r="AF11" s="406"/>
      <c r="AG11" s="407" t="s">
        <v>74</v>
      </c>
      <c r="AH11" s="408"/>
      <c r="AI11" s="409">
        <f t="shared" si="5"/>
        <v>0</v>
      </c>
    </row>
    <row r="12" spans="1:35" s="182" customFormat="1" ht="23.25" customHeight="1" x14ac:dyDescent="0.25">
      <c r="A12" s="283">
        <v>0.5</v>
      </c>
      <c r="B12" s="423" t="s">
        <v>89</v>
      </c>
      <c r="C12" s="424" t="s">
        <v>10</v>
      </c>
      <c r="D12" s="425" t="s">
        <v>10</v>
      </c>
      <c r="E12" s="172" t="s">
        <v>10</v>
      </c>
      <c r="F12" s="426" t="s">
        <v>10</v>
      </c>
      <c r="G12" s="426" t="s">
        <v>10</v>
      </c>
      <c r="H12" s="174" t="s">
        <v>10</v>
      </c>
      <c r="I12" s="427" t="s">
        <v>10</v>
      </c>
      <c r="J12" s="175" t="e">
        <f t="shared" ref="J12" si="7">IF(ISBLANK(I12),-90,(-((I12)-SUM(L12:Q12,K12))))</f>
        <v>#VALUE!</v>
      </c>
      <c r="K12" s="428" t="s">
        <v>10</v>
      </c>
      <c r="L12" s="429" t="s">
        <v>10</v>
      </c>
      <c r="M12" s="426" t="s">
        <v>10</v>
      </c>
      <c r="N12" s="430" t="s">
        <v>10</v>
      </c>
      <c r="O12" s="431" t="s">
        <v>10</v>
      </c>
      <c r="P12" s="429" t="s">
        <v>10</v>
      </c>
      <c r="Q12" s="432" t="s">
        <v>10</v>
      </c>
      <c r="R12" s="527" t="s">
        <v>204</v>
      </c>
      <c r="S12" s="528"/>
      <c r="T12" s="528"/>
      <c r="U12" s="528"/>
      <c r="V12" s="529"/>
      <c r="W12" s="426">
        <v>30</v>
      </c>
      <c r="X12" s="430" t="s">
        <v>10</v>
      </c>
      <c r="Y12" s="433" t="s">
        <v>10</v>
      </c>
      <c r="Z12" s="429" t="s">
        <v>10</v>
      </c>
      <c r="AA12" s="401" t="s">
        <v>10</v>
      </c>
      <c r="AB12" s="430" t="s">
        <v>10</v>
      </c>
      <c r="AC12" s="433" t="s">
        <v>10</v>
      </c>
      <c r="AD12" s="429" t="s">
        <v>10</v>
      </c>
      <c r="AE12" s="405" t="s">
        <v>10</v>
      </c>
      <c r="AF12" s="430" t="s">
        <v>10</v>
      </c>
      <c r="AG12" s="433" t="s">
        <v>10</v>
      </c>
      <c r="AH12" s="429" t="s">
        <v>10</v>
      </c>
      <c r="AI12" s="409" t="s">
        <v>10</v>
      </c>
    </row>
    <row r="13" spans="1:35" s="182" customFormat="1" ht="26.25" customHeight="1" x14ac:dyDescent="0.25">
      <c r="A13" s="169">
        <v>0.52083333333333337</v>
      </c>
      <c r="B13" s="231" t="s">
        <v>92</v>
      </c>
      <c r="C13" s="170">
        <v>4353</v>
      </c>
      <c r="D13" s="171">
        <v>4365</v>
      </c>
      <c r="E13" s="172">
        <f t="shared" si="1"/>
        <v>13</v>
      </c>
      <c r="F13" s="173">
        <v>0</v>
      </c>
      <c r="G13" s="173">
        <v>3</v>
      </c>
      <c r="H13" s="174">
        <f t="shared" si="2"/>
        <v>10</v>
      </c>
      <c r="I13" s="236">
        <f>10+3</f>
        <v>13</v>
      </c>
      <c r="J13" s="175">
        <f t="shared" si="0"/>
        <v>1</v>
      </c>
      <c r="K13" s="176">
        <v>5</v>
      </c>
      <c r="L13" s="177">
        <v>0</v>
      </c>
      <c r="M13" s="178">
        <v>1</v>
      </c>
      <c r="N13" s="179">
        <v>5</v>
      </c>
      <c r="O13" s="180">
        <v>3</v>
      </c>
      <c r="P13" s="177">
        <v>0</v>
      </c>
      <c r="Q13" s="181">
        <v>0</v>
      </c>
      <c r="R13" s="508"/>
      <c r="S13" s="509"/>
      <c r="T13" s="509"/>
      <c r="U13" s="509"/>
      <c r="V13" s="510"/>
      <c r="W13" s="184" t="s">
        <v>10</v>
      </c>
      <c r="X13" s="398"/>
      <c r="Y13" s="399" t="s">
        <v>74</v>
      </c>
      <c r="Z13" s="400"/>
      <c r="AA13" s="401">
        <f t="shared" si="3"/>
        <v>0</v>
      </c>
      <c r="AB13" s="402"/>
      <c r="AC13" s="403" t="s">
        <v>74</v>
      </c>
      <c r="AD13" s="404"/>
      <c r="AE13" s="405">
        <f t="shared" si="4"/>
        <v>0</v>
      </c>
      <c r="AF13" s="406"/>
      <c r="AG13" s="407" t="s">
        <v>74</v>
      </c>
      <c r="AH13" s="408"/>
      <c r="AI13" s="409">
        <f t="shared" si="5"/>
        <v>0</v>
      </c>
    </row>
    <row r="14" spans="1:35" s="182" customFormat="1" ht="26.25" customHeight="1" x14ac:dyDescent="0.25">
      <c r="A14" s="169">
        <v>0.53125</v>
      </c>
      <c r="B14" s="231" t="s">
        <v>69</v>
      </c>
      <c r="C14" s="170">
        <v>4366</v>
      </c>
      <c r="D14" s="171">
        <v>4372</v>
      </c>
      <c r="E14" s="172">
        <f t="shared" si="1"/>
        <v>7</v>
      </c>
      <c r="F14" s="173">
        <v>0</v>
      </c>
      <c r="G14" s="173">
        <v>2</v>
      </c>
      <c r="H14" s="174">
        <f t="shared" si="2"/>
        <v>5</v>
      </c>
      <c r="I14" s="236">
        <f>5+2</f>
        <v>7</v>
      </c>
      <c r="J14" s="175">
        <f t="shared" si="0"/>
        <v>0</v>
      </c>
      <c r="K14" s="176">
        <v>4</v>
      </c>
      <c r="L14" s="177">
        <v>0</v>
      </c>
      <c r="M14" s="178">
        <v>0</v>
      </c>
      <c r="N14" s="179">
        <v>1</v>
      </c>
      <c r="O14" s="180">
        <v>1</v>
      </c>
      <c r="P14" s="177">
        <v>0</v>
      </c>
      <c r="Q14" s="531">
        <v>1</v>
      </c>
      <c r="R14" s="511" t="s">
        <v>169</v>
      </c>
      <c r="S14" s="512"/>
      <c r="T14" s="512"/>
      <c r="U14" s="512"/>
      <c r="V14" s="513"/>
      <c r="W14" s="184" t="s">
        <v>10</v>
      </c>
      <c r="X14" s="398"/>
      <c r="Y14" s="399" t="s">
        <v>74</v>
      </c>
      <c r="Z14" s="400"/>
      <c r="AA14" s="401">
        <f t="shared" si="3"/>
        <v>0</v>
      </c>
      <c r="AB14" s="402"/>
      <c r="AC14" s="403" t="s">
        <v>74</v>
      </c>
      <c r="AD14" s="404"/>
      <c r="AE14" s="405">
        <f t="shared" si="4"/>
        <v>0</v>
      </c>
      <c r="AF14" s="406"/>
      <c r="AG14" s="407" t="s">
        <v>74</v>
      </c>
      <c r="AH14" s="408"/>
      <c r="AI14" s="409">
        <f t="shared" si="5"/>
        <v>0</v>
      </c>
    </row>
    <row r="15" spans="1:35" s="182" customFormat="1" ht="26.25" customHeight="1" x14ac:dyDescent="0.25">
      <c r="A15" s="169">
        <v>4.1666666666666664E-2</v>
      </c>
      <c r="B15" s="231" t="s">
        <v>93</v>
      </c>
      <c r="C15" s="170">
        <v>4373</v>
      </c>
      <c r="D15" s="171">
        <v>4386</v>
      </c>
      <c r="E15" s="172">
        <f t="shared" si="1"/>
        <v>14</v>
      </c>
      <c r="F15" s="173">
        <v>0</v>
      </c>
      <c r="G15" s="173">
        <v>2</v>
      </c>
      <c r="H15" s="174">
        <f t="shared" si="2"/>
        <v>12</v>
      </c>
      <c r="I15" s="236">
        <f>12+2</f>
        <v>14</v>
      </c>
      <c r="J15" s="175">
        <f t="shared" si="0"/>
        <v>1</v>
      </c>
      <c r="K15" s="176">
        <v>9</v>
      </c>
      <c r="L15" s="177">
        <v>0</v>
      </c>
      <c r="M15" s="178">
        <v>0</v>
      </c>
      <c r="N15" s="179">
        <v>4</v>
      </c>
      <c r="O15" s="180">
        <v>2</v>
      </c>
      <c r="P15" s="177">
        <v>0</v>
      </c>
      <c r="Q15" s="181">
        <v>0</v>
      </c>
      <c r="R15" s="517" t="s">
        <v>170</v>
      </c>
      <c r="S15" s="518"/>
      <c r="T15" s="518"/>
      <c r="U15" s="518"/>
      <c r="V15" s="519"/>
      <c r="W15" s="184" t="s">
        <v>10</v>
      </c>
      <c r="X15" s="398"/>
      <c r="Y15" s="399" t="s">
        <v>74</v>
      </c>
      <c r="Z15" s="400"/>
      <c r="AA15" s="401">
        <f t="shared" si="3"/>
        <v>0</v>
      </c>
      <c r="AB15" s="402"/>
      <c r="AC15" s="403" t="s">
        <v>74</v>
      </c>
      <c r="AD15" s="404"/>
      <c r="AE15" s="405">
        <f t="shared" si="4"/>
        <v>0</v>
      </c>
      <c r="AF15" s="406"/>
      <c r="AG15" s="407" t="s">
        <v>74</v>
      </c>
      <c r="AH15" s="408"/>
      <c r="AI15" s="409">
        <f t="shared" si="5"/>
        <v>0</v>
      </c>
    </row>
    <row r="16" spans="1:35" s="182" customFormat="1" ht="19.5" customHeight="1" x14ac:dyDescent="0.25">
      <c r="A16" s="283">
        <v>4.1666666666666664E-2</v>
      </c>
      <c r="B16" s="423" t="s">
        <v>94</v>
      </c>
      <c r="C16" s="424" t="s">
        <v>10</v>
      </c>
      <c r="D16" s="425" t="s">
        <v>10</v>
      </c>
      <c r="E16" s="172" t="s">
        <v>10</v>
      </c>
      <c r="F16" s="426" t="s">
        <v>10</v>
      </c>
      <c r="G16" s="426" t="s">
        <v>10</v>
      </c>
      <c r="H16" s="174" t="s">
        <v>10</v>
      </c>
      <c r="I16" s="427" t="s">
        <v>10</v>
      </c>
      <c r="J16" s="175" t="e">
        <f t="shared" si="0"/>
        <v>#VALUE!</v>
      </c>
      <c r="K16" s="428" t="s">
        <v>10</v>
      </c>
      <c r="L16" s="429" t="s">
        <v>10</v>
      </c>
      <c r="M16" s="426" t="s">
        <v>10</v>
      </c>
      <c r="N16" s="430" t="s">
        <v>10</v>
      </c>
      <c r="O16" s="431" t="s">
        <v>10</v>
      </c>
      <c r="P16" s="429" t="s">
        <v>10</v>
      </c>
      <c r="Q16" s="432" t="s">
        <v>10</v>
      </c>
      <c r="R16" s="527" t="s">
        <v>200</v>
      </c>
      <c r="S16" s="528"/>
      <c r="T16" s="528"/>
      <c r="U16" s="528"/>
      <c r="V16" s="529"/>
      <c r="W16" s="426">
        <v>47</v>
      </c>
      <c r="X16" s="430" t="s">
        <v>10</v>
      </c>
      <c r="Y16" s="433" t="s">
        <v>10</v>
      </c>
      <c r="Z16" s="429" t="s">
        <v>10</v>
      </c>
      <c r="AA16" s="401" t="s">
        <v>10</v>
      </c>
      <c r="AB16" s="430" t="s">
        <v>10</v>
      </c>
      <c r="AC16" s="433" t="s">
        <v>10</v>
      </c>
      <c r="AD16" s="429" t="s">
        <v>10</v>
      </c>
      <c r="AE16" s="405" t="s">
        <v>10</v>
      </c>
      <c r="AF16" s="430" t="s">
        <v>10</v>
      </c>
      <c r="AG16" s="433" t="s">
        <v>10</v>
      </c>
      <c r="AH16" s="429" t="s">
        <v>10</v>
      </c>
      <c r="AI16" s="409" t="s">
        <v>10</v>
      </c>
    </row>
    <row r="17" spans="1:35" s="182" customFormat="1" ht="26.25" customHeight="1" x14ac:dyDescent="0.25">
      <c r="A17" s="169">
        <v>5.2083333333333336E-2</v>
      </c>
      <c r="B17" s="231" t="s">
        <v>69</v>
      </c>
      <c r="C17" s="170">
        <v>4387</v>
      </c>
      <c r="D17" s="171">
        <v>4393</v>
      </c>
      <c r="E17" s="172">
        <f t="shared" si="1"/>
        <v>7</v>
      </c>
      <c r="F17" s="173">
        <v>0</v>
      </c>
      <c r="G17" s="173">
        <v>3</v>
      </c>
      <c r="H17" s="174">
        <f t="shared" si="2"/>
        <v>4</v>
      </c>
      <c r="I17" s="236">
        <f>4+3</f>
        <v>7</v>
      </c>
      <c r="J17" s="175">
        <f t="shared" si="0"/>
        <v>0</v>
      </c>
      <c r="K17" s="176">
        <v>5</v>
      </c>
      <c r="L17" s="177">
        <v>0</v>
      </c>
      <c r="M17" s="178">
        <v>0</v>
      </c>
      <c r="N17" s="179">
        <v>1</v>
      </c>
      <c r="O17" s="180">
        <v>1</v>
      </c>
      <c r="P17" s="177">
        <v>0</v>
      </c>
      <c r="Q17" s="181">
        <v>0</v>
      </c>
      <c r="R17" s="511" t="s">
        <v>116</v>
      </c>
      <c r="S17" s="512"/>
      <c r="T17" s="512"/>
      <c r="U17" s="512"/>
      <c r="V17" s="513"/>
      <c r="W17" s="184" t="s">
        <v>10</v>
      </c>
      <c r="X17" s="398"/>
      <c r="Y17" s="399" t="s">
        <v>74</v>
      </c>
      <c r="Z17" s="400"/>
      <c r="AA17" s="401">
        <f t="shared" si="3"/>
        <v>0</v>
      </c>
      <c r="AB17" s="402"/>
      <c r="AC17" s="403" t="s">
        <v>74</v>
      </c>
      <c r="AD17" s="404"/>
      <c r="AE17" s="405">
        <f t="shared" si="4"/>
        <v>0</v>
      </c>
      <c r="AF17" s="406"/>
      <c r="AG17" s="407" t="s">
        <v>74</v>
      </c>
      <c r="AH17" s="408"/>
      <c r="AI17" s="409">
        <f t="shared" si="5"/>
        <v>0</v>
      </c>
    </row>
    <row r="18" spans="1:35" s="182" customFormat="1" ht="26.25" customHeight="1" x14ac:dyDescent="0.25">
      <c r="A18" s="169">
        <v>6.25E-2</v>
      </c>
      <c r="B18" s="231" t="s">
        <v>102</v>
      </c>
      <c r="C18" s="170">
        <v>4394</v>
      </c>
      <c r="D18" s="171">
        <v>4397</v>
      </c>
      <c r="E18" s="172">
        <f t="shared" si="1"/>
        <v>4</v>
      </c>
      <c r="F18" s="173">
        <v>0</v>
      </c>
      <c r="G18" s="173">
        <v>0</v>
      </c>
      <c r="H18" s="174">
        <f t="shared" si="2"/>
        <v>4</v>
      </c>
      <c r="I18" s="236">
        <f>4+0</f>
        <v>4</v>
      </c>
      <c r="J18" s="175">
        <f t="shared" si="0"/>
        <v>0</v>
      </c>
      <c r="K18" s="176">
        <v>1</v>
      </c>
      <c r="L18" s="177">
        <v>0</v>
      </c>
      <c r="M18" s="178">
        <v>1</v>
      </c>
      <c r="N18" s="179">
        <v>2</v>
      </c>
      <c r="O18" s="180">
        <v>0</v>
      </c>
      <c r="P18" s="177">
        <v>0</v>
      </c>
      <c r="Q18" s="181">
        <v>0</v>
      </c>
      <c r="R18" s="520" t="s">
        <v>179</v>
      </c>
      <c r="S18" s="521"/>
      <c r="T18" s="521"/>
      <c r="U18" s="521"/>
      <c r="V18" s="522"/>
      <c r="W18" s="184" t="s">
        <v>10</v>
      </c>
      <c r="X18" s="398"/>
      <c r="Y18" s="399" t="s">
        <v>74</v>
      </c>
      <c r="Z18" s="400"/>
      <c r="AA18" s="401">
        <f t="shared" si="3"/>
        <v>0</v>
      </c>
      <c r="AB18" s="402"/>
      <c r="AC18" s="403" t="s">
        <v>74</v>
      </c>
      <c r="AD18" s="404"/>
      <c r="AE18" s="405">
        <f t="shared" si="4"/>
        <v>0</v>
      </c>
      <c r="AF18" s="406"/>
      <c r="AG18" s="407" t="s">
        <v>74</v>
      </c>
      <c r="AH18" s="408"/>
      <c r="AI18" s="409">
        <f t="shared" si="5"/>
        <v>0</v>
      </c>
    </row>
    <row r="19" spans="1:35" s="182" customFormat="1" ht="26.25" customHeight="1" x14ac:dyDescent="0.25">
      <c r="A19" s="169">
        <v>8.3333333333333329E-2</v>
      </c>
      <c r="B19" s="231" t="s">
        <v>3</v>
      </c>
      <c r="C19" s="170">
        <v>4398</v>
      </c>
      <c r="D19" s="171">
        <v>4416</v>
      </c>
      <c r="E19" s="172">
        <f t="shared" si="1"/>
        <v>19</v>
      </c>
      <c r="F19" s="173">
        <v>1</v>
      </c>
      <c r="G19" s="173">
        <v>4</v>
      </c>
      <c r="H19" s="174">
        <f t="shared" si="2"/>
        <v>14</v>
      </c>
      <c r="I19" s="236">
        <f>14+4</f>
        <v>18</v>
      </c>
      <c r="J19" s="175">
        <f t="shared" si="0"/>
        <v>0</v>
      </c>
      <c r="K19" s="176">
        <v>9</v>
      </c>
      <c r="L19" s="177">
        <v>0</v>
      </c>
      <c r="M19" s="178">
        <v>1</v>
      </c>
      <c r="N19" s="179">
        <v>5</v>
      </c>
      <c r="O19" s="180">
        <v>3</v>
      </c>
      <c r="P19" s="177">
        <v>0</v>
      </c>
      <c r="Q19" s="181">
        <v>0</v>
      </c>
      <c r="R19" s="508"/>
      <c r="S19" s="509"/>
      <c r="T19" s="509"/>
      <c r="U19" s="509"/>
      <c r="V19" s="510"/>
      <c r="W19" s="184" t="s">
        <v>10</v>
      </c>
      <c r="X19" s="398"/>
      <c r="Y19" s="399" t="s">
        <v>74</v>
      </c>
      <c r="Z19" s="400"/>
      <c r="AA19" s="401">
        <f t="shared" si="3"/>
        <v>0</v>
      </c>
      <c r="AB19" s="402"/>
      <c r="AC19" s="403" t="s">
        <v>74</v>
      </c>
      <c r="AD19" s="404"/>
      <c r="AE19" s="405">
        <f t="shared" si="4"/>
        <v>0</v>
      </c>
      <c r="AF19" s="406"/>
      <c r="AG19" s="407" t="s">
        <v>74</v>
      </c>
      <c r="AH19" s="408"/>
      <c r="AI19" s="409">
        <f t="shared" si="5"/>
        <v>0</v>
      </c>
    </row>
    <row r="20" spans="1:35" s="182" customFormat="1" ht="26.25" customHeight="1" x14ac:dyDescent="0.25">
      <c r="A20" s="169">
        <v>0.10416666666666667</v>
      </c>
      <c r="B20" s="231" t="s">
        <v>69</v>
      </c>
      <c r="C20" s="170">
        <v>4417</v>
      </c>
      <c r="D20" s="171">
        <v>4438</v>
      </c>
      <c r="E20" s="172">
        <f t="shared" si="1"/>
        <v>22</v>
      </c>
      <c r="F20" s="393">
        <v>2</v>
      </c>
      <c r="G20" s="173">
        <v>5</v>
      </c>
      <c r="H20" s="174">
        <f t="shared" si="2"/>
        <v>15</v>
      </c>
      <c r="I20" s="236">
        <f>15+5</f>
        <v>20</v>
      </c>
      <c r="J20" s="175">
        <f t="shared" si="0"/>
        <v>0</v>
      </c>
      <c r="K20" s="176">
        <v>12</v>
      </c>
      <c r="L20" s="177">
        <v>0</v>
      </c>
      <c r="M20" s="178">
        <v>0</v>
      </c>
      <c r="N20" s="179">
        <v>6</v>
      </c>
      <c r="O20" s="180">
        <v>2</v>
      </c>
      <c r="P20" s="177">
        <v>0</v>
      </c>
      <c r="Q20" s="181">
        <v>0</v>
      </c>
      <c r="R20" s="511" t="s">
        <v>116</v>
      </c>
      <c r="S20" s="512"/>
      <c r="T20" s="512"/>
      <c r="U20" s="512"/>
      <c r="V20" s="513"/>
      <c r="W20" s="184" t="s">
        <v>10</v>
      </c>
      <c r="X20" s="398"/>
      <c r="Y20" s="399" t="s">
        <v>74</v>
      </c>
      <c r="Z20" s="400"/>
      <c r="AA20" s="401">
        <f t="shared" si="3"/>
        <v>0</v>
      </c>
      <c r="AB20" s="402"/>
      <c r="AC20" s="403" t="s">
        <v>74</v>
      </c>
      <c r="AD20" s="404"/>
      <c r="AE20" s="405">
        <f t="shared" si="4"/>
        <v>0</v>
      </c>
      <c r="AF20" s="406"/>
      <c r="AG20" s="407" t="s">
        <v>74</v>
      </c>
      <c r="AH20" s="408"/>
      <c r="AI20" s="409">
        <f t="shared" si="5"/>
        <v>0</v>
      </c>
    </row>
    <row r="21" spans="1:35" s="182" customFormat="1" ht="26.25" customHeight="1" x14ac:dyDescent="0.25">
      <c r="A21" s="169">
        <v>0.125</v>
      </c>
      <c r="B21" s="231" t="s">
        <v>103</v>
      </c>
      <c r="C21" s="170">
        <v>4439</v>
      </c>
      <c r="D21" s="171">
        <v>4453</v>
      </c>
      <c r="E21" s="172">
        <f t="shared" si="1"/>
        <v>15</v>
      </c>
      <c r="F21" s="530"/>
      <c r="G21" s="173">
        <v>6</v>
      </c>
      <c r="H21" s="174">
        <f t="shared" si="2"/>
        <v>9</v>
      </c>
      <c r="I21" s="236">
        <f>10+6</f>
        <v>16</v>
      </c>
      <c r="J21" s="175">
        <f t="shared" si="0"/>
        <v>0</v>
      </c>
      <c r="K21" s="176">
        <v>5</v>
      </c>
      <c r="L21" s="177">
        <v>8</v>
      </c>
      <c r="M21" s="178">
        <v>0</v>
      </c>
      <c r="N21" s="179">
        <v>2</v>
      </c>
      <c r="O21" s="180">
        <v>0</v>
      </c>
      <c r="P21" s="177">
        <v>0</v>
      </c>
      <c r="Q21" s="531">
        <v>1</v>
      </c>
      <c r="R21" s="517" t="s">
        <v>171</v>
      </c>
      <c r="S21" s="518"/>
      <c r="T21" s="518"/>
      <c r="U21" s="518"/>
      <c r="V21" s="519"/>
      <c r="W21" s="184" t="s">
        <v>10</v>
      </c>
      <c r="X21" s="398"/>
      <c r="Y21" s="399" t="s">
        <v>74</v>
      </c>
      <c r="Z21" s="400"/>
      <c r="AA21" s="401">
        <f t="shared" si="3"/>
        <v>0</v>
      </c>
      <c r="AB21" s="402"/>
      <c r="AC21" s="403" t="s">
        <v>74</v>
      </c>
      <c r="AD21" s="404"/>
      <c r="AE21" s="405">
        <f t="shared" si="4"/>
        <v>0</v>
      </c>
      <c r="AF21" s="406"/>
      <c r="AG21" s="407" t="s">
        <v>74</v>
      </c>
      <c r="AH21" s="408"/>
      <c r="AI21" s="409">
        <f t="shared" si="5"/>
        <v>0</v>
      </c>
    </row>
    <row r="22" spans="1:35" s="182" customFormat="1" ht="21" customHeight="1" x14ac:dyDescent="0.25">
      <c r="A22" s="283">
        <v>0.125</v>
      </c>
      <c r="B22" s="423" t="s">
        <v>95</v>
      </c>
      <c r="C22" s="424" t="s">
        <v>10</v>
      </c>
      <c r="D22" s="425" t="s">
        <v>10</v>
      </c>
      <c r="E22" s="172" t="s">
        <v>10</v>
      </c>
      <c r="F22" s="426" t="s">
        <v>10</v>
      </c>
      <c r="G22" s="426" t="s">
        <v>10</v>
      </c>
      <c r="H22" s="174" t="s">
        <v>10</v>
      </c>
      <c r="I22" s="427" t="s">
        <v>10</v>
      </c>
      <c r="J22" s="175" t="e">
        <f t="shared" si="0"/>
        <v>#VALUE!</v>
      </c>
      <c r="K22" s="428" t="s">
        <v>10</v>
      </c>
      <c r="L22" s="429" t="s">
        <v>10</v>
      </c>
      <c r="M22" s="426" t="s">
        <v>10</v>
      </c>
      <c r="N22" s="430" t="s">
        <v>10</v>
      </c>
      <c r="O22" s="431" t="s">
        <v>10</v>
      </c>
      <c r="P22" s="429" t="s">
        <v>10</v>
      </c>
      <c r="Q22" s="432" t="s">
        <v>10</v>
      </c>
      <c r="R22" s="527" t="s">
        <v>201</v>
      </c>
      <c r="S22" s="528"/>
      <c r="T22" s="528"/>
      <c r="U22" s="528"/>
      <c r="V22" s="529"/>
      <c r="W22" s="426">
        <v>32</v>
      </c>
      <c r="X22" s="430" t="s">
        <v>10</v>
      </c>
      <c r="Y22" s="433" t="s">
        <v>10</v>
      </c>
      <c r="Z22" s="429" t="s">
        <v>10</v>
      </c>
      <c r="AA22" s="401" t="s">
        <v>10</v>
      </c>
      <c r="AB22" s="430" t="s">
        <v>10</v>
      </c>
      <c r="AC22" s="433" t="s">
        <v>10</v>
      </c>
      <c r="AD22" s="429" t="s">
        <v>10</v>
      </c>
      <c r="AE22" s="405" t="s">
        <v>10</v>
      </c>
      <c r="AF22" s="430" t="s">
        <v>10</v>
      </c>
      <c r="AG22" s="433" t="s">
        <v>10</v>
      </c>
      <c r="AH22" s="429" t="s">
        <v>10</v>
      </c>
      <c r="AI22" s="409" t="s">
        <v>10</v>
      </c>
    </row>
    <row r="23" spans="1:35" s="182" customFormat="1" ht="21" customHeight="1" x14ac:dyDescent="0.25">
      <c r="A23" s="283">
        <v>0.125</v>
      </c>
      <c r="B23" s="423" t="s">
        <v>92</v>
      </c>
      <c r="C23" s="424" t="s">
        <v>10</v>
      </c>
      <c r="D23" s="425" t="s">
        <v>10</v>
      </c>
      <c r="E23" s="172" t="s">
        <v>10</v>
      </c>
      <c r="F23" s="426" t="s">
        <v>10</v>
      </c>
      <c r="G23" s="426" t="s">
        <v>10</v>
      </c>
      <c r="H23" s="174" t="s">
        <v>10</v>
      </c>
      <c r="I23" s="427" t="s">
        <v>10</v>
      </c>
      <c r="J23" s="175" t="e">
        <f t="shared" si="0"/>
        <v>#VALUE!</v>
      </c>
      <c r="K23" s="428" t="s">
        <v>10</v>
      </c>
      <c r="L23" s="429" t="s">
        <v>10</v>
      </c>
      <c r="M23" s="426" t="s">
        <v>10</v>
      </c>
      <c r="N23" s="430" t="s">
        <v>10</v>
      </c>
      <c r="O23" s="431" t="s">
        <v>10</v>
      </c>
      <c r="P23" s="429" t="s">
        <v>10</v>
      </c>
      <c r="Q23" s="432" t="s">
        <v>10</v>
      </c>
      <c r="R23" s="527" t="s">
        <v>202</v>
      </c>
      <c r="S23" s="528"/>
      <c r="T23" s="528"/>
      <c r="U23" s="528"/>
      <c r="V23" s="529"/>
      <c r="W23" s="426">
        <v>48</v>
      </c>
      <c r="X23" s="430" t="s">
        <v>10</v>
      </c>
      <c r="Y23" s="433" t="s">
        <v>10</v>
      </c>
      <c r="Z23" s="429" t="s">
        <v>10</v>
      </c>
      <c r="AA23" s="401" t="s">
        <v>10</v>
      </c>
      <c r="AB23" s="430" t="s">
        <v>10</v>
      </c>
      <c r="AC23" s="433" t="s">
        <v>10</v>
      </c>
      <c r="AD23" s="429" t="s">
        <v>10</v>
      </c>
      <c r="AE23" s="405" t="s">
        <v>10</v>
      </c>
      <c r="AF23" s="430" t="s">
        <v>10</v>
      </c>
      <c r="AG23" s="433" t="s">
        <v>10</v>
      </c>
      <c r="AH23" s="429" t="s">
        <v>10</v>
      </c>
      <c r="AI23" s="409" t="s">
        <v>10</v>
      </c>
    </row>
    <row r="24" spans="1:35" s="182" customFormat="1" ht="26.25" customHeight="1" x14ac:dyDescent="0.25">
      <c r="A24" s="169">
        <v>0.16666666666666666</v>
      </c>
      <c r="B24" s="231" t="s">
        <v>3</v>
      </c>
      <c r="C24" s="170">
        <v>4454</v>
      </c>
      <c r="D24" s="171">
        <v>4462</v>
      </c>
      <c r="E24" s="172">
        <f t="shared" si="1"/>
        <v>9</v>
      </c>
      <c r="F24" s="173">
        <v>0</v>
      </c>
      <c r="G24" s="173">
        <v>1</v>
      </c>
      <c r="H24" s="174">
        <f t="shared" si="2"/>
        <v>8</v>
      </c>
      <c r="I24" s="236">
        <f>8+1</f>
        <v>9</v>
      </c>
      <c r="J24" s="175">
        <f t="shared" si="0"/>
        <v>0</v>
      </c>
      <c r="K24" s="176">
        <v>2</v>
      </c>
      <c r="L24" s="177">
        <v>0</v>
      </c>
      <c r="M24" s="178">
        <v>0</v>
      </c>
      <c r="N24" s="179">
        <v>6</v>
      </c>
      <c r="O24" s="180">
        <v>1</v>
      </c>
      <c r="P24" s="177">
        <v>0</v>
      </c>
      <c r="Q24" s="181">
        <v>0</v>
      </c>
      <c r="R24" s="508"/>
      <c r="S24" s="509"/>
      <c r="T24" s="509"/>
      <c r="U24" s="509"/>
      <c r="V24" s="510"/>
      <c r="W24" s="184" t="s">
        <v>10</v>
      </c>
      <c r="X24" s="398"/>
      <c r="Y24" s="399" t="s">
        <v>74</v>
      </c>
      <c r="Z24" s="400"/>
      <c r="AA24" s="401">
        <f t="shared" si="3"/>
        <v>0</v>
      </c>
      <c r="AB24" s="402"/>
      <c r="AC24" s="403" t="s">
        <v>74</v>
      </c>
      <c r="AD24" s="404"/>
      <c r="AE24" s="405">
        <f t="shared" si="4"/>
        <v>0</v>
      </c>
      <c r="AF24" s="406"/>
      <c r="AG24" s="407" t="s">
        <v>74</v>
      </c>
      <c r="AH24" s="408"/>
      <c r="AI24" s="409">
        <f t="shared" si="5"/>
        <v>0</v>
      </c>
    </row>
    <row r="25" spans="1:35" s="182" customFormat="1" ht="19.5" customHeight="1" x14ac:dyDescent="0.25">
      <c r="A25" s="283">
        <v>0.16666666666666666</v>
      </c>
      <c r="B25" s="423" t="s">
        <v>28</v>
      </c>
      <c r="C25" s="424" t="s">
        <v>10</v>
      </c>
      <c r="D25" s="425" t="s">
        <v>10</v>
      </c>
      <c r="E25" s="172" t="s">
        <v>10</v>
      </c>
      <c r="F25" s="426" t="s">
        <v>10</v>
      </c>
      <c r="G25" s="426" t="s">
        <v>10</v>
      </c>
      <c r="H25" s="174" t="s">
        <v>10</v>
      </c>
      <c r="I25" s="427" t="s">
        <v>10</v>
      </c>
      <c r="J25" s="175" t="e">
        <f t="shared" si="0"/>
        <v>#VALUE!</v>
      </c>
      <c r="K25" s="428" t="s">
        <v>10</v>
      </c>
      <c r="L25" s="429" t="s">
        <v>10</v>
      </c>
      <c r="M25" s="426" t="s">
        <v>10</v>
      </c>
      <c r="N25" s="430" t="s">
        <v>10</v>
      </c>
      <c r="O25" s="431" t="s">
        <v>10</v>
      </c>
      <c r="P25" s="429" t="s">
        <v>10</v>
      </c>
      <c r="Q25" s="432" t="s">
        <v>10</v>
      </c>
      <c r="R25" s="527" t="s">
        <v>203</v>
      </c>
      <c r="S25" s="528"/>
      <c r="T25" s="528"/>
      <c r="U25" s="528"/>
      <c r="V25" s="529"/>
      <c r="W25" s="426">
        <v>47</v>
      </c>
      <c r="X25" s="430" t="s">
        <v>10</v>
      </c>
      <c r="Y25" s="433" t="s">
        <v>10</v>
      </c>
      <c r="Z25" s="429" t="s">
        <v>10</v>
      </c>
      <c r="AA25" s="401" t="s">
        <v>10</v>
      </c>
      <c r="AB25" s="430" t="s">
        <v>10</v>
      </c>
      <c r="AC25" s="433" t="s">
        <v>10</v>
      </c>
      <c r="AD25" s="429" t="s">
        <v>10</v>
      </c>
      <c r="AE25" s="405" t="s">
        <v>10</v>
      </c>
      <c r="AF25" s="430" t="s">
        <v>10</v>
      </c>
      <c r="AG25" s="433" t="s">
        <v>10</v>
      </c>
      <c r="AH25" s="429" t="s">
        <v>10</v>
      </c>
      <c r="AI25" s="409" t="s">
        <v>10</v>
      </c>
    </row>
    <row r="26" spans="1:35" s="182" customFormat="1" ht="26.25" customHeight="1" x14ac:dyDescent="0.25">
      <c r="A26" s="169">
        <v>0.1875</v>
      </c>
      <c r="B26" s="231" t="s">
        <v>69</v>
      </c>
      <c r="C26" s="170">
        <v>4463</v>
      </c>
      <c r="D26" s="171">
        <v>4469</v>
      </c>
      <c r="E26" s="172">
        <f t="shared" si="1"/>
        <v>7</v>
      </c>
      <c r="F26" s="173">
        <v>0</v>
      </c>
      <c r="G26" s="173">
        <v>0</v>
      </c>
      <c r="H26" s="174">
        <f t="shared" si="2"/>
        <v>7</v>
      </c>
      <c r="I26" s="236">
        <f>7+0</f>
        <v>7</v>
      </c>
      <c r="J26" s="175">
        <f t="shared" si="0"/>
        <v>0</v>
      </c>
      <c r="K26" s="176">
        <v>1</v>
      </c>
      <c r="L26" s="177">
        <v>0</v>
      </c>
      <c r="M26" s="178">
        <v>3</v>
      </c>
      <c r="N26" s="179">
        <v>3</v>
      </c>
      <c r="O26" s="180">
        <v>0</v>
      </c>
      <c r="P26" s="177">
        <v>0</v>
      </c>
      <c r="Q26" s="181">
        <v>0</v>
      </c>
      <c r="R26" s="511" t="s">
        <v>116</v>
      </c>
      <c r="S26" s="512"/>
      <c r="T26" s="512"/>
      <c r="U26" s="512"/>
      <c r="V26" s="513"/>
      <c r="W26" s="184" t="s">
        <v>10</v>
      </c>
      <c r="X26" s="398"/>
      <c r="Y26" s="399" t="s">
        <v>74</v>
      </c>
      <c r="Z26" s="400"/>
      <c r="AA26" s="401">
        <f t="shared" si="3"/>
        <v>0</v>
      </c>
      <c r="AB26" s="402"/>
      <c r="AC26" s="403" t="s">
        <v>74</v>
      </c>
      <c r="AD26" s="404"/>
      <c r="AE26" s="405">
        <f t="shared" si="4"/>
        <v>0</v>
      </c>
      <c r="AF26" s="406"/>
      <c r="AG26" s="407" t="s">
        <v>74</v>
      </c>
      <c r="AH26" s="408"/>
      <c r="AI26" s="409">
        <f t="shared" si="5"/>
        <v>0</v>
      </c>
    </row>
    <row r="27" spans="1:35" s="182" customFormat="1" x14ac:dyDescent="0.25">
      <c r="A27" s="95">
        <v>0.3125</v>
      </c>
      <c r="B27" s="86" t="s">
        <v>96</v>
      </c>
      <c r="C27" s="420" t="s">
        <v>10</v>
      </c>
      <c r="D27" s="421" t="s">
        <v>10</v>
      </c>
      <c r="E27" s="172" t="s">
        <v>10</v>
      </c>
      <c r="F27" s="415" t="s">
        <v>10</v>
      </c>
      <c r="G27" s="415" t="s">
        <v>10</v>
      </c>
      <c r="H27" s="174" t="s">
        <v>10</v>
      </c>
      <c r="I27" s="241" t="s">
        <v>10</v>
      </c>
      <c r="J27" s="175" t="e">
        <f t="shared" si="0"/>
        <v>#VALUE!</v>
      </c>
      <c r="K27" s="230" t="s">
        <v>10</v>
      </c>
      <c r="L27" s="416" t="s">
        <v>10</v>
      </c>
      <c r="M27" s="415" t="s">
        <v>10</v>
      </c>
      <c r="N27" s="417" t="s">
        <v>10</v>
      </c>
      <c r="O27" s="418" t="s">
        <v>10</v>
      </c>
      <c r="P27" s="416" t="s">
        <v>10</v>
      </c>
      <c r="Q27" s="419" t="s">
        <v>10</v>
      </c>
      <c r="R27" s="514" t="s">
        <v>66</v>
      </c>
      <c r="S27" s="515"/>
      <c r="T27" s="515"/>
      <c r="U27" s="515"/>
      <c r="V27" s="516"/>
      <c r="W27" s="415" t="s">
        <v>10</v>
      </c>
      <c r="X27" s="417" t="s">
        <v>10</v>
      </c>
      <c r="Y27" s="422" t="s">
        <v>10</v>
      </c>
      <c r="Z27" s="416" t="s">
        <v>10</v>
      </c>
      <c r="AA27" s="401" t="s">
        <v>10</v>
      </c>
      <c r="AB27" s="417" t="s">
        <v>10</v>
      </c>
      <c r="AC27" s="422" t="s">
        <v>10</v>
      </c>
      <c r="AD27" s="416" t="s">
        <v>10</v>
      </c>
      <c r="AE27" s="405" t="s">
        <v>10</v>
      </c>
      <c r="AF27" s="417" t="s">
        <v>10</v>
      </c>
      <c r="AG27" s="422" t="s">
        <v>10</v>
      </c>
      <c r="AH27" s="416" t="s">
        <v>10</v>
      </c>
      <c r="AI27" s="409" t="s">
        <v>10</v>
      </c>
    </row>
    <row r="28" spans="1:35" ht="7.5" customHeight="1" thickBot="1" x14ac:dyDescent="0.3">
      <c r="A28" s="185"/>
      <c r="B28" s="186"/>
      <c r="C28" s="187"/>
      <c r="D28" s="188"/>
      <c r="E28" s="189">
        <v>0</v>
      </c>
      <c r="F28" s="190"/>
      <c r="G28" s="190"/>
      <c r="H28" s="191">
        <v>0</v>
      </c>
      <c r="I28" s="192"/>
      <c r="J28" s="193"/>
      <c r="K28" s="194"/>
      <c r="L28" s="195"/>
      <c r="M28" s="190"/>
      <c r="N28" s="196"/>
      <c r="O28" s="197"/>
      <c r="P28" s="198"/>
      <c r="Q28" s="199"/>
      <c r="R28" s="504"/>
      <c r="S28" s="505"/>
      <c r="T28" s="505"/>
      <c r="U28" s="505"/>
      <c r="V28" s="505"/>
      <c r="W28" s="229"/>
      <c r="X28" s="254"/>
      <c r="Y28" s="256"/>
      <c r="Z28" s="255"/>
      <c r="AA28" s="229"/>
      <c r="AB28" s="254"/>
      <c r="AC28" s="256"/>
      <c r="AD28" s="255"/>
      <c r="AE28" s="229"/>
      <c r="AF28" s="254"/>
      <c r="AG28" s="256"/>
      <c r="AH28" s="255"/>
      <c r="AI28" s="229"/>
    </row>
    <row r="29" spans="1:35" s="200" customFormat="1" ht="30.75" customHeight="1" x14ac:dyDescent="0.25">
      <c r="B29" s="201"/>
      <c r="D29" s="202"/>
      <c r="E29" s="203">
        <f>SUM(E2:E28)</f>
        <v>140</v>
      </c>
      <c r="F29" s="204">
        <f>SUM(F2:F28)</f>
        <v>5</v>
      </c>
      <c r="G29" s="204">
        <f>SUM(G2:G28)</f>
        <v>35</v>
      </c>
      <c r="H29" s="205">
        <f>E29-F29-G29</f>
        <v>100</v>
      </c>
      <c r="I29" s="234">
        <f t="shared" ref="I29:Q29" si="8">SUM(I2:I28)</f>
        <v>136</v>
      </c>
      <c r="J29" s="206" t="e">
        <f t="shared" si="8"/>
        <v>#VALUE!</v>
      </c>
      <c r="K29" s="207">
        <f t="shared" si="8"/>
        <v>65</v>
      </c>
      <c r="L29" s="208">
        <f t="shared" si="8"/>
        <v>8</v>
      </c>
      <c r="M29" s="209">
        <f t="shared" si="8"/>
        <v>6</v>
      </c>
      <c r="N29" s="210">
        <f t="shared" si="8"/>
        <v>40</v>
      </c>
      <c r="O29" s="211">
        <f t="shared" si="8"/>
        <v>17</v>
      </c>
      <c r="P29" s="212">
        <f t="shared" si="8"/>
        <v>0</v>
      </c>
      <c r="Q29" s="209">
        <f t="shared" si="8"/>
        <v>2</v>
      </c>
      <c r="R29" s="213">
        <f>SUM(L29:Q29)</f>
        <v>73</v>
      </c>
      <c r="S29" s="506" t="s">
        <v>61</v>
      </c>
      <c r="T29" s="507"/>
      <c r="U29" s="507"/>
      <c r="V29" s="507"/>
      <c r="W29" s="434">
        <f>SUM(W2:W28)</f>
        <v>494</v>
      </c>
      <c r="X29" s="398">
        <f>SUM(X2:X28)</f>
        <v>0</v>
      </c>
      <c r="Y29" s="399" t="s">
        <v>74</v>
      </c>
      <c r="Z29" s="400">
        <f>SUM(Z2:Z28)</f>
        <v>0</v>
      </c>
      <c r="AA29" s="410">
        <f>SUM(AA2:AA28)</f>
        <v>0</v>
      </c>
      <c r="AB29" s="402">
        <f>SUM(AB2:AB28)</f>
        <v>0</v>
      </c>
      <c r="AC29" s="403" t="s">
        <v>74</v>
      </c>
      <c r="AD29" s="404">
        <f>SUM(AD2:AD28)</f>
        <v>0</v>
      </c>
      <c r="AE29" s="411">
        <f>SUM(AE2:AE28)</f>
        <v>0</v>
      </c>
      <c r="AF29" s="412">
        <f>SUM(AF2:AF28)</f>
        <v>0</v>
      </c>
      <c r="AG29" s="407" t="s">
        <v>74</v>
      </c>
      <c r="AH29" s="413">
        <f>SUM(AH2:AH28)</f>
        <v>0</v>
      </c>
      <c r="AI29" s="414">
        <f>SUM(AI2:AI28)</f>
        <v>0</v>
      </c>
    </row>
    <row r="30" spans="1:35" ht="120.75" thickBot="1" x14ac:dyDescent="0.3">
      <c r="E30" s="252" t="s">
        <v>71</v>
      </c>
      <c r="F30" s="215" t="s">
        <v>62</v>
      </c>
      <c r="G30" s="215" t="s">
        <v>12</v>
      </c>
      <c r="H30" s="216" t="s">
        <v>49</v>
      </c>
      <c r="I30" s="235" t="s">
        <v>63</v>
      </c>
      <c r="J30" s="217" t="s">
        <v>51</v>
      </c>
      <c r="K30" s="218" t="s">
        <v>52</v>
      </c>
      <c r="L30" s="219" t="s">
        <v>53</v>
      </c>
      <c r="M30" s="220" t="s">
        <v>54</v>
      </c>
      <c r="N30" s="221" t="s">
        <v>55</v>
      </c>
      <c r="O30" s="222" t="s">
        <v>12</v>
      </c>
      <c r="P30" s="223" t="s">
        <v>64</v>
      </c>
      <c r="Q30" s="220" t="s">
        <v>11</v>
      </c>
      <c r="R30" s="224" t="s">
        <v>65</v>
      </c>
      <c r="S30" s="501"/>
      <c r="T30" s="502"/>
      <c r="U30" s="502"/>
      <c r="V30" s="503"/>
    </row>
    <row r="31" spans="1:35" s="214" customFormat="1" x14ac:dyDescent="0.25">
      <c r="A31"/>
      <c r="B31" s="22"/>
      <c r="I31" s="225">
        <f>I29+G29</f>
        <v>171</v>
      </c>
      <c r="J31" s="200"/>
      <c r="K31" s="226"/>
      <c r="M31" s="214">
        <f>L29+M29</f>
        <v>14</v>
      </c>
      <c r="R31" s="227"/>
      <c r="S31" s="227"/>
      <c r="T31" s="227"/>
      <c r="U31" s="227"/>
      <c r="V31" s="227"/>
      <c r="W31" s="200"/>
      <c r="X31" s="200"/>
      <c r="Y31" s="200"/>
      <c r="Z31" s="200"/>
      <c r="AA31" s="200"/>
      <c r="AB31" s="200"/>
      <c r="AC31" s="200"/>
      <c r="AD31" s="200"/>
      <c r="AE31" s="200"/>
      <c r="AF31" s="200"/>
      <c r="AG31" s="200"/>
      <c r="AH31" s="200"/>
      <c r="AI31" s="200"/>
    </row>
    <row r="32" spans="1:35" s="214" customFormat="1" x14ac:dyDescent="0.25">
      <c r="A32"/>
      <c r="B32" s="22"/>
      <c r="E32" s="228"/>
      <c r="I32" s="225"/>
      <c r="J32" s="200"/>
      <c r="K32" s="226"/>
      <c r="R32" s="227"/>
      <c r="S32" s="227"/>
      <c r="T32" s="227"/>
      <c r="U32" s="227"/>
      <c r="V32" s="227"/>
      <c r="W32" s="200"/>
      <c r="X32" s="200"/>
      <c r="Y32" s="200"/>
      <c r="Z32" s="200"/>
      <c r="AA32" s="200"/>
      <c r="AB32" s="200"/>
      <c r="AC32" s="200"/>
      <c r="AD32" s="200"/>
      <c r="AE32" s="200"/>
      <c r="AF32" s="200"/>
      <c r="AG32" s="200"/>
      <c r="AH32" s="200"/>
      <c r="AI32" s="200"/>
    </row>
  </sheetData>
  <mergeCells count="30">
    <mergeCell ref="R1:V1"/>
    <mergeCell ref="R2:V2"/>
    <mergeCell ref="R3:V3"/>
    <mergeCell ref="R4:V4"/>
    <mergeCell ref="R12:V12"/>
    <mergeCell ref="R5:V5"/>
    <mergeCell ref="R6:V6"/>
    <mergeCell ref="R7:V7"/>
    <mergeCell ref="R8:V8"/>
    <mergeCell ref="R9:V9"/>
    <mergeCell ref="R10:V10"/>
    <mergeCell ref="R11:V11"/>
    <mergeCell ref="R22:V22"/>
    <mergeCell ref="R13:V13"/>
    <mergeCell ref="R14:V14"/>
    <mergeCell ref="R15:V15"/>
    <mergeCell ref="R16:V16"/>
    <mergeCell ref="R17:V17"/>
    <mergeCell ref="R18:V18"/>
    <mergeCell ref="R19:V19"/>
    <mergeCell ref="R20:V20"/>
    <mergeCell ref="R21:V21"/>
    <mergeCell ref="S30:V30"/>
    <mergeCell ref="R28:V28"/>
    <mergeCell ref="S29:V29"/>
    <mergeCell ref="R23:V23"/>
    <mergeCell ref="R24:V24"/>
    <mergeCell ref="R25:V25"/>
    <mergeCell ref="R26:V26"/>
    <mergeCell ref="R27:V27"/>
  </mergeCells>
  <conditionalFormatting sqref="J1:J30">
    <cfRule type="cellIs" dxfId="3" priority="1" stopIfTrue="1" operator="equal">
      <formula>-90</formula>
    </cfRule>
  </conditionalFormatting>
  <conditionalFormatting sqref="J3:J27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5" bottom="0.25" header="0.3" footer="0.3"/>
  <pageSetup scale="64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03.26 (v2)</vt:lpstr>
      <vt:lpstr>03.26 (v3)</vt:lpstr>
      <vt:lpstr>03.26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2024-04-15T15:15:26Z</cp:lastPrinted>
  <dcterms:created xsi:type="dcterms:W3CDTF">2010-01-10T05:59:46Z</dcterms:created>
  <dcterms:modified xsi:type="dcterms:W3CDTF">2024-04-15T15:18:00Z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