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74" documentId="11_72C802F3832BA0B3860A6817712C2C782E0F08FA" xr6:coauthVersionLast="47" xr6:coauthVersionMax="47" xr10:uidLastSave="{1A84C925-F44D-4871-994D-DB379A5BCD7C}"/>
  <bookViews>
    <workbookView xWindow="28680" yWindow="-120" windowWidth="29040" windowHeight="16440" activeTab="3" xr2:uid="{00000000-000D-0000-FFFF-FFFF00000000}"/>
  </bookViews>
  <sheets>
    <sheet name="Sheet2" sheetId="16" r:id="rId1"/>
    <sheet name="03.22 (v2)" sheetId="12" r:id="rId2"/>
    <sheet name="03.22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5" l="1"/>
  <c r="I17" i="15"/>
  <c r="J17" i="15" s="1"/>
  <c r="I16" i="15"/>
  <c r="I14" i="15"/>
  <c r="I12" i="15"/>
  <c r="I11" i="15"/>
  <c r="I10" i="15"/>
  <c r="I9" i="15"/>
  <c r="J9" i="15" s="1"/>
  <c r="I8" i="15"/>
  <c r="I7" i="15"/>
  <c r="I6" i="15"/>
  <c r="I4" i="15"/>
  <c r="I3" i="15"/>
  <c r="P4" i="15"/>
  <c r="Q4" i="15"/>
  <c r="P5" i="15"/>
  <c r="Q5" i="15"/>
  <c r="P6" i="15"/>
  <c r="Q6" i="15"/>
  <c r="P7" i="15"/>
  <c r="Q7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8" i="15"/>
  <c r="Q18" i="15"/>
  <c r="J18" i="15" s="1"/>
  <c r="P3" i="15"/>
  <c r="Q3" i="15"/>
  <c r="A18" i="15"/>
  <c r="B18" i="15"/>
  <c r="C18" i="15"/>
  <c r="D18" i="15"/>
  <c r="K18" i="15"/>
  <c r="L18" i="15"/>
  <c r="M18" i="15"/>
  <c r="N18" i="15"/>
  <c r="O18" i="15"/>
  <c r="A4" i="15"/>
  <c r="B4" i="15"/>
  <c r="C4" i="15"/>
  <c r="D4" i="15"/>
  <c r="E4" i="15" s="1"/>
  <c r="H4" i="15" s="1"/>
  <c r="J4" i="15"/>
  <c r="K4" i="15"/>
  <c r="L4" i="15"/>
  <c r="M4" i="15"/>
  <c r="N4" i="15"/>
  <c r="O4" i="15"/>
  <c r="A5" i="15"/>
  <c r="B5" i="15"/>
  <c r="D5" i="15"/>
  <c r="I5" i="15"/>
  <c r="J5" i="15" s="1"/>
  <c r="K5" i="15"/>
  <c r="L5" i="15"/>
  <c r="M5" i="15"/>
  <c r="N5" i="15"/>
  <c r="O5" i="15"/>
  <c r="A6" i="15"/>
  <c r="B6" i="15"/>
  <c r="C6" i="15"/>
  <c r="D6" i="15"/>
  <c r="E6" i="15" s="1"/>
  <c r="H6" i="15" s="1"/>
  <c r="K6" i="15"/>
  <c r="L6" i="15"/>
  <c r="M6" i="15"/>
  <c r="N6" i="15"/>
  <c r="O6" i="15"/>
  <c r="A7" i="15"/>
  <c r="B7" i="15"/>
  <c r="C7" i="15"/>
  <c r="E7" i="15" s="1"/>
  <c r="H7" i="15" s="1"/>
  <c r="D7" i="15"/>
  <c r="K7" i="15"/>
  <c r="L7" i="15"/>
  <c r="M7" i="15"/>
  <c r="N7" i="15"/>
  <c r="O7" i="15"/>
  <c r="A8" i="15"/>
  <c r="B8" i="15"/>
  <c r="C8" i="15"/>
  <c r="D8" i="15"/>
  <c r="E8" i="15" s="1"/>
  <c r="H8" i="15" s="1"/>
  <c r="K8" i="15"/>
  <c r="L8" i="15"/>
  <c r="J8" i="15" s="1"/>
  <c r="M8" i="15"/>
  <c r="N8" i="15"/>
  <c r="O8" i="15"/>
  <c r="A9" i="15"/>
  <c r="B9" i="15"/>
  <c r="C9" i="15"/>
  <c r="D9" i="15"/>
  <c r="E9" i="15"/>
  <c r="H9" i="15" s="1"/>
  <c r="K9" i="15"/>
  <c r="L9" i="15"/>
  <c r="M9" i="15"/>
  <c r="N9" i="15"/>
  <c r="O9" i="15"/>
  <c r="A10" i="15"/>
  <c r="B10" i="15"/>
  <c r="C10" i="15"/>
  <c r="D10" i="15"/>
  <c r="E10" i="15" s="1"/>
  <c r="H10" i="15" s="1"/>
  <c r="K10" i="15"/>
  <c r="L10" i="15"/>
  <c r="M10" i="15"/>
  <c r="N10" i="15"/>
  <c r="O10" i="15"/>
  <c r="A11" i="15"/>
  <c r="B11" i="15"/>
  <c r="C11" i="15"/>
  <c r="D11" i="15"/>
  <c r="E11" i="15"/>
  <c r="H11" i="15" s="1"/>
  <c r="K11" i="15"/>
  <c r="L11" i="15"/>
  <c r="M11" i="15"/>
  <c r="N11" i="15"/>
  <c r="O11" i="15"/>
  <c r="A12" i="15"/>
  <c r="B12" i="15"/>
  <c r="C12" i="15"/>
  <c r="D12" i="15"/>
  <c r="E12" i="15" s="1"/>
  <c r="H12" i="15" s="1"/>
  <c r="K12" i="15"/>
  <c r="L12" i="15"/>
  <c r="M12" i="15"/>
  <c r="N12" i="15"/>
  <c r="O12" i="15"/>
  <c r="A13" i="15"/>
  <c r="B13" i="15"/>
  <c r="C13" i="15"/>
  <c r="D13" i="15"/>
  <c r="E13" i="15"/>
  <c r="H13" i="15" s="1"/>
  <c r="I13" i="15"/>
  <c r="J13" i="15" s="1"/>
  <c r="K13" i="15"/>
  <c r="L13" i="15"/>
  <c r="M13" i="15"/>
  <c r="N13" i="15"/>
  <c r="O13" i="15"/>
  <c r="A14" i="15"/>
  <c r="B14" i="15"/>
  <c r="C14" i="15"/>
  <c r="D14" i="15"/>
  <c r="E14" i="15" s="1"/>
  <c r="H14" i="15" s="1"/>
  <c r="K14" i="15"/>
  <c r="L14" i="15"/>
  <c r="M14" i="15"/>
  <c r="N14" i="15"/>
  <c r="O14" i="15"/>
  <c r="A15" i="15"/>
  <c r="B15" i="15"/>
  <c r="C15" i="15"/>
  <c r="E15" i="15" s="1"/>
  <c r="H15" i="15" s="1"/>
  <c r="D15" i="15"/>
  <c r="K15" i="15"/>
  <c r="L15" i="15"/>
  <c r="M15" i="15"/>
  <c r="N15" i="15"/>
  <c r="O15" i="15"/>
  <c r="A16" i="15"/>
  <c r="B16" i="15"/>
  <c r="C16" i="15"/>
  <c r="D16" i="15"/>
  <c r="E16" i="15" s="1"/>
  <c r="H16" i="15" s="1"/>
  <c r="K16" i="15"/>
  <c r="L16" i="15"/>
  <c r="M16" i="15"/>
  <c r="N16" i="15"/>
  <c r="O16" i="15"/>
  <c r="A17" i="15"/>
  <c r="B17" i="15"/>
  <c r="C17" i="15"/>
  <c r="D17" i="15"/>
  <c r="E17" i="15"/>
  <c r="H17" i="15" s="1"/>
  <c r="K17" i="15"/>
  <c r="L17" i="15"/>
  <c r="M17" i="15"/>
  <c r="N17" i="15"/>
  <c r="O17" i="15"/>
  <c r="E60" i="14"/>
  <c r="H15" i="14"/>
  <c r="H10" i="14"/>
  <c r="T15" i="14"/>
  <c r="T10" i="14"/>
  <c r="T19" i="14"/>
  <c r="H19" i="14"/>
  <c r="F19" i="14"/>
  <c r="AI3" i="15"/>
  <c r="AE3" i="15"/>
  <c r="AA3" i="15"/>
  <c r="AH41" i="15"/>
  <c r="AF41" i="15"/>
  <c r="AD41" i="15"/>
  <c r="AB41" i="15"/>
  <c r="Z41" i="15"/>
  <c r="X41" i="15"/>
  <c r="W41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E4" i="15"/>
  <c r="AA4" i="15"/>
  <c r="J16" i="15" l="1"/>
  <c r="J14" i="15"/>
  <c r="J12" i="15"/>
  <c r="J10" i="15"/>
  <c r="J6" i="15"/>
  <c r="J7" i="15"/>
  <c r="J15" i="15"/>
  <c r="J11" i="15"/>
  <c r="AA41" i="15"/>
  <c r="AE41" i="15"/>
  <c r="AI41" i="15"/>
  <c r="T9" i="12"/>
  <c r="T10" i="12"/>
  <c r="T11" i="12"/>
  <c r="T12" i="12"/>
  <c r="T13" i="12"/>
  <c r="T14" i="12"/>
  <c r="T15" i="12"/>
  <c r="T16" i="12"/>
  <c r="T17" i="12"/>
  <c r="T18" i="12"/>
  <c r="T19" i="12"/>
  <c r="T8" i="12"/>
  <c r="F19" i="12"/>
  <c r="D19" i="12"/>
  <c r="D18" i="12"/>
  <c r="F18" i="12"/>
  <c r="F17" i="12"/>
  <c r="D17" i="12"/>
  <c r="F10" i="12"/>
  <c r="F8" i="12"/>
  <c r="D8" i="12"/>
  <c r="D6" i="12"/>
  <c r="D5" i="12"/>
  <c r="D16" i="12"/>
  <c r="F16" i="12"/>
  <c r="F14" i="12"/>
  <c r="F13" i="12"/>
  <c r="D14" i="12"/>
  <c r="D13" i="12"/>
  <c r="F15" i="12"/>
  <c r="D15" i="12"/>
  <c r="D12" i="12"/>
  <c r="F12" i="12"/>
  <c r="D11" i="12"/>
  <c r="F11" i="12"/>
  <c r="D10" i="12"/>
  <c r="D9" i="12"/>
  <c r="F9" i="12"/>
  <c r="Z57" i="14" l="1"/>
  <c r="Y57" i="14"/>
  <c r="Z54" i="14"/>
  <c r="Y54" i="14"/>
  <c r="Z54" i="12"/>
  <c r="Y54" i="12"/>
  <c r="F6" i="12"/>
  <c r="F5" i="12"/>
  <c r="F5" i="14"/>
  <c r="F6" i="14"/>
  <c r="F8" i="14"/>
  <c r="F9" i="14"/>
  <c r="F11" i="14"/>
  <c r="F12" i="14"/>
  <c r="F13" i="14"/>
  <c r="F14" i="14"/>
  <c r="F16" i="14"/>
  <c r="F17" i="14"/>
  <c r="F18" i="14"/>
  <c r="T18" i="14"/>
  <c r="H18" i="14"/>
  <c r="T14" i="14"/>
  <c r="H14" i="14"/>
  <c r="T9" i="14"/>
  <c r="H9" i="14"/>
  <c r="T8" i="14"/>
  <c r="H8" i="14"/>
  <c r="N7" i="14"/>
  <c r="T6" i="12" l="1"/>
  <c r="D44" i="14" l="1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R19" i="15" l="1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M3" i="15"/>
  <c r="N3" i="15"/>
  <c r="O3" i="15"/>
  <c r="L3" i="15"/>
  <c r="K3" i="15"/>
  <c r="D3" i="15"/>
  <c r="C3" i="15"/>
  <c r="J19" i="15" l="1"/>
  <c r="J35" i="15"/>
  <c r="J33" i="15"/>
  <c r="J30" i="15"/>
  <c r="J26" i="15"/>
  <c r="J21" i="15"/>
  <c r="J20" i="15"/>
  <c r="J36" i="15"/>
  <c r="J23" i="15"/>
  <c r="J34" i="15"/>
  <c r="J32" i="15"/>
  <c r="J31" i="15"/>
  <c r="J25" i="15"/>
  <c r="J24" i="15"/>
  <c r="J22" i="15"/>
  <c r="J29" i="15"/>
  <c r="J28" i="15"/>
  <c r="J27" i="15"/>
  <c r="J37" i="15"/>
  <c r="J38" i="15"/>
  <c r="J39" i="15"/>
  <c r="J3" i="15"/>
  <c r="N22" i="14"/>
  <c r="K22" i="14"/>
  <c r="H22" i="14"/>
  <c r="G22" i="14"/>
  <c r="F22" i="14"/>
  <c r="E22" i="14"/>
  <c r="C22" i="14"/>
  <c r="B22" i="14"/>
  <c r="A22" i="14"/>
  <c r="N21" i="14"/>
  <c r="K21" i="14"/>
  <c r="H21" i="14"/>
  <c r="G21" i="14"/>
  <c r="F21" i="14"/>
  <c r="E21" i="14"/>
  <c r="C21" i="14"/>
  <c r="B21" i="14"/>
  <c r="A21" i="14"/>
  <c r="K20" i="14"/>
  <c r="F20" i="14"/>
  <c r="E20" i="14"/>
  <c r="C20" i="14"/>
  <c r="B20" i="14"/>
  <c r="A20" i="14"/>
  <c r="H17" i="14"/>
  <c r="H16" i="14"/>
  <c r="H13" i="14"/>
  <c r="H12" i="14"/>
  <c r="H11" i="14"/>
  <c r="H6" i="14"/>
  <c r="H5" i="14"/>
  <c r="B3" i="15"/>
  <c r="T22" i="12"/>
  <c r="T21" i="12"/>
  <c r="T5" i="12"/>
  <c r="B37" i="15"/>
  <c r="B38" i="15"/>
  <c r="A1" i="14"/>
  <c r="A23" i="14"/>
  <c r="B23" i="14"/>
  <c r="C23" i="14"/>
  <c r="E23" i="14"/>
  <c r="F23" i="14"/>
  <c r="G23" i="14"/>
  <c r="A24" i="14"/>
  <c r="B24" i="14"/>
  <c r="C24" i="14"/>
  <c r="E24" i="14"/>
  <c r="F24" i="14"/>
  <c r="G24" i="14"/>
  <c r="A25" i="14"/>
  <c r="B25" i="14"/>
  <c r="C25" i="14"/>
  <c r="E25" i="14"/>
  <c r="F25" i="14"/>
  <c r="G25" i="14"/>
  <c r="A26" i="14"/>
  <c r="B26" i="14"/>
  <c r="C26" i="14"/>
  <c r="E26" i="14"/>
  <c r="F26" i="14"/>
  <c r="G26" i="14"/>
  <c r="A27" i="14"/>
  <c r="A19" i="15" s="1"/>
  <c r="B27" i="14"/>
  <c r="C27" i="14"/>
  <c r="E27" i="14"/>
  <c r="F27" i="14"/>
  <c r="G27" i="14"/>
  <c r="B19" i="15" s="1"/>
  <c r="A28" i="14"/>
  <c r="A20" i="15" s="1"/>
  <c r="B28" i="14"/>
  <c r="C28" i="14"/>
  <c r="E28" i="14"/>
  <c r="F28" i="14"/>
  <c r="G28" i="14"/>
  <c r="B20" i="15" s="1"/>
  <c r="A29" i="14"/>
  <c r="A21" i="15" s="1"/>
  <c r="B29" i="14"/>
  <c r="C29" i="14"/>
  <c r="E29" i="14"/>
  <c r="F29" i="14"/>
  <c r="G29" i="14"/>
  <c r="B21" i="15" s="1"/>
  <c r="A30" i="14"/>
  <c r="A22" i="15" s="1"/>
  <c r="B30" i="14"/>
  <c r="C30" i="14"/>
  <c r="E30" i="14"/>
  <c r="F30" i="14"/>
  <c r="G30" i="14"/>
  <c r="B22" i="15" s="1"/>
  <c r="A31" i="14"/>
  <c r="A23" i="15" s="1"/>
  <c r="B31" i="14"/>
  <c r="C31" i="14"/>
  <c r="E31" i="14"/>
  <c r="F31" i="14"/>
  <c r="G31" i="14"/>
  <c r="B23" i="15" s="1"/>
  <c r="A32" i="14"/>
  <c r="A24" i="15" s="1"/>
  <c r="B32" i="14"/>
  <c r="C32" i="14"/>
  <c r="E32" i="14"/>
  <c r="F32" i="14"/>
  <c r="G32" i="14"/>
  <c r="B24" i="15" s="1"/>
  <c r="A33" i="14"/>
  <c r="A25" i="15" s="1"/>
  <c r="B33" i="14"/>
  <c r="C33" i="14"/>
  <c r="E33" i="14"/>
  <c r="F33" i="14"/>
  <c r="G33" i="14"/>
  <c r="B25" i="15" s="1"/>
  <c r="A34" i="14"/>
  <c r="A26" i="15" s="1"/>
  <c r="B34" i="14"/>
  <c r="C34" i="14"/>
  <c r="E34" i="14"/>
  <c r="F34" i="14"/>
  <c r="G34" i="14"/>
  <c r="B26" i="15" s="1"/>
  <c r="A35" i="14"/>
  <c r="A27" i="15" s="1"/>
  <c r="B35" i="14"/>
  <c r="C35" i="14"/>
  <c r="E35" i="14"/>
  <c r="F35" i="14"/>
  <c r="G35" i="14"/>
  <c r="B27" i="15" s="1"/>
  <c r="A36" i="14"/>
  <c r="A28" i="15" s="1"/>
  <c r="B36" i="14"/>
  <c r="C36" i="14"/>
  <c r="E36" i="14"/>
  <c r="F36" i="14"/>
  <c r="G36" i="14"/>
  <c r="B28" i="15" s="1"/>
  <c r="A37" i="14"/>
  <c r="A29" i="15" s="1"/>
  <c r="B37" i="14"/>
  <c r="C37" i="14"/>
  <c r="E37" i="14"/>
  <c r="F37" i="14"/>
  <c r="G37" i="14"/>
  <c r="B29" i="15" s="1"/>
  <c r="A38" i="14"/>
  <c r="A30" i="15" s="1"/>
  <c r="B38" i="14"/>
  <c r="C38" i="14"/>
  <c r="E38" i="14"/>
  <c r="F38" i="14"/>
  <c r="G38" i="14"/>
  <c r="B30" i="15" s="1"/>
  <c r="A39" i="14"/>
  <c r="A31" i="15" s="1"/>
  <c r="B39" i="14"/>
  <c r="C39" i="14"/>
  <c r="E39" i="14"/>
  <c r="F39" i="14"/>
  <c r="G39" i="14"/>
  <c r="B31" i="15" s="1"/>
  <c r="A40" i="14"/>
  <c r="A32" i="15" s="1"/>
  <c r="B40" i="14"/>
  <c r="C40" i="14"/>
  <c r="E40" i="14"/>
  <c r="F40" i="14"/>
  <c r="G40" i="14"/>
  <c r="B32" i="15" s="1"/>
  <c r="A41" i="14"/>
  <c r="A33" i="15" s="1"/>
  <c r="B41" i="14"/>
  <c r="C41" i="14"/>
  <c r="E41" i="14"/>
  <c r="F41" i="14"/>
  <c r="G41" i="14"/>
  <c r="B33" i="15" s="1"/>
  <c r="A42" i="14"/>
  <c r="A34" i="15" s="1"/>
  <c r="B42" i="14"/>
  <c r="C42" i="14"/>
  <c r="E42" i="14"/>
  <c r="F42" i="14"/>
  <c r="G42" i="14"/>
  <c r="B34" i="15" s="1"/>
  <c r="A43" i="14"/>
  <c r="A35" i="15" s="1"/>
  <c r="B43" i="14"/>
  <c r="C43" i="14"/>
  <c r="E43" i="14"/>
  <c r="F43" i="14"/>
  <c r="G43" i="14"/>
  <c r="B35" i="15" s="1"/>
  <c r="A44" i="14"/>
  <c r="A36" i="15" s="1"/>
  <c r="B44" i="14"/>
  <c r="C44" i="14"/>
  <c r="E44" i="14"/>
  <c r="F44" i="14"/>
  <c r="G44" i="14"/>
  <c r="B36" i="15" s="1"/>
  <c r="T16" i="14" l="1"/>
  <c r="T11" i="14"/>
  <c r="T6" i="14"/>
  <c r="T13" i="14"/>
  <c r="T21" i="14"/>
  <c r="T5" i="14"/>
  <c r="A3" i="15"/>
  <c r="T12" i="14"/>
  <c r="T17" i="14"/>
  <c r="T22" i="14"/>
  <c r="E3" i="15"/>
  <c r="H3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6" i="14" l="1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AA57" i="14"/>
  <c r="X57" i="14"/>
  <c r="W57" i="14"/>
  <c r="V57" i="14"/>
  <c r="U57" i="14"/>
  <c r="S57" i="14"/>
  <c r="R57" i="14"/>
  <c r="Q57" i="14"/>
  <c r="S55" i="14"/>
  <c r="R55" i="14"/>
  <c r="Q55" i="14"/>
  <c r="AA54" i="14"/>
  <c r="X54" i="14"/>
  <c r="W54" i="14"/>
  <c r="V54" i="14"/>
  <c r="U54" i="14"/>
  <c r="N54" i="14"/>
  <c r="K54" i="14"/>
  <c r="H54" i="14"/>
  <c r="N52" i="14"/>
  <c r="H52" i="14"/>
  <c r="T44" i="14"/>
  <c r="N44" i="14"/>
  <c r="K44" i="14"/>
  <c r="H44" i="14"/>
  <c r="T43" i="14"/>
  <c r="N43" i="14"/>
  <c r="K43" i="14"/>
  <c r="H43" i="14"/>
  <c r="T42" i="14"/>
  <c r="N42" i="14"/>
  <c r="K42" i="14"/>
  <c r="H42" i="14"/>
  <c r="T41" i="14"/>
  <c r="N41" i="14"/>
  <c r="K41" i="14"/>
  <c r="H41" i="14"/>
  <c r="T40" i="14"/>
  <c r="N40" i="14"/>
  <c r="K40" i="14"/>
  <c r="H40" i="14"/>
  <c r="T39" i="14"/>
  <c r="N39" i="14"/>
  <c r="K39" i="14"/>
  <c r="H39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4" i="12"/>
  <c r="T23" i="12"/>
  <c r="R55" i="12"/>
  <c r="K54" i="12"/>
  <c r="S55" i="12"/>
  <c r="Q55" i="12"/>
  <c r="AA54" i="12"/>
  <c r="X54" i="12"/>
  <c r="W54" i="12"/>
  <c r="V54" i="12"/>
  <c r="U54" i="12"/>
  <c r="N54" i="12"/>
  <c r="H54" i="12"/>
  <c r="T44" i="12"/>
  <c r="T43" i="12"/>
  <c r="T42" i="12"/>
  <c r="T41" i="12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U60" i="14" l="1"/>
  <c r="K57" i="14"/>
  <c r="H57" i="14"/>
  <c r="N57" i="14"/>
  <c r="P60" i="14"/>
  <c r="H60" i="14" l="1"/>
</calcChain>
</file>

<file path=xl/sharedStrings.xml><?xml version="1.0" encoding="utf-8"?>
<sst xmlns="http://schemas.openxmlformats.org/spreadsheetml/2006/main" count="1221" uniqueCount="141">
  <si>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</si>
  <si>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</si>
  <si>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</si>
  <si>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</si>
  <si>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</si>
  <si>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</si>
  <si>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</si>
  <si>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</si>
  <si>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</si>
  <si>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</si>
  <si>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</si>
  <si>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</si>
  <si>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</si>
  <si>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</si>
  <si>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</si>
  <si>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</si>
  <si>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</si>
  <si>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</si>
  <si>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</si>
  <si>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</si>
  <si>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</si>
  <si>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</si>
  <si>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</si>
  <si>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</si>
  <si>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</si>
  <si>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</si>
  <si>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</si>
  <si>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</si>
  <si>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</si>
  <si>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</si>
  <si>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</si>
  <si>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</si>
  <si>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</si>
  <si>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</si>
  <si>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</si>
  <si>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</si>
  <si>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</si>
  <si>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</si>
  <si>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</si>
  <si>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</si>
  <si>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</si>
  <si>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</si>
  <si>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</si>
  <si>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</si>
  <si>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</si>
  <si>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</si>
  <si>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</si>
  <si>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</si>
  <si>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</si>
  <si>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</si>
  <si>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</si>
  <si>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</si>
  <si>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</si>
  <si>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</si>
  <si>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</si>
  <si>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</si>
  <si>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</si>
  <si>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</si>
  <si>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</si>
  <si>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</si>
  <si>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</si>
  <si>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</si>
  <si>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</si>
  <si>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</si>
  <si>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</si>
  <si>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</si>
  <si>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</si>
  <si>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</si>
  <si>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</si>
  <si>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NO PHOTOS</t>
  </si>
  <si>
    <t>SOLD</t>
  </si>
  <si>
    <t>Group Photo per Person</t>
  </si>
  <si>
    <t>TBD</t>
  </si>
  <si>
    <t>Friday, March 22nd</t>
  </si>
  <si>
    <t>VIP</t>
  </si>
  <si>
    <t>Public</t>
  </si>
  <si>
    <t>Tuscaloosa Christian School</t>
  </si>
  <si>
    <t>Digital</t>
  </si>
  <si>
    <t>Tim</t>
  </si>
  <si>
    <t>Bart</t>
  </si>
  <si>
    <t>Sammye</t>
  </si>
  <si>
    <t>Kathy</t>
  </si>
  <si>
    <t>Carrie</t>
  </si>
  <si>
    <t>Todd</t>
  </si>
  <si>
    <t>Glenn</t>
  </si>
  <si>
    <t>Roger</t>
  </si>
  <si>
    <t xml:space="preserve">No Photos </t>
  </si>
  <si>
    <t>Hueytown HS</t>
  </si>
  <si>
    <t xml:space="preserve">Friday, March 22nd </t>
  </si>
  <si>
    <t>Notes</t>
  </si>
  <si>
    <t xml:space="preserve">Public </t>
  </si>
  <si>
    <t>Tuscaloosa Christian School - BD</t>
  </si>
  <si>
    <t>Group photo w/copy for each person</t>
  </si>
  <si>
    <t xml:space="preserve">Kathy </t>
  </si>
  <si>
    <t>7:00</t>
  </si>
  <si>
    <t>Hueytown High School - DW</t>
  </si>
  <si>
    <t>1</t>
  </si>
  <si>
    <t>Debbie M</t>
  </si>
  <si>
    <t>9</t>
  </si>
  <si>
    <t>2</t>
  </si>
  <si>
    <t>Garrett</t>
  </si>
  <si>
    <t>10</t>
  </si>
  <si>
    <t>3</t>
  </si>
  <si>
    <t xml:space="preserve">Alexia </t>
  </si>
  <si>
    <t>11</t>
  </si>
  <si>
    <t>4</t>
  </si>
  <si>
    <t>12</t>
  </si>
  <si>
    <t>Captain</t>
  </si>
  <si>
    <t>Charlie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</si>
  <si>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</si>
  <si>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</si>
  <si>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</si>
  <si>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</si>
  <si>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</si>
  <si>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</si>
  <si>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</si>
  <si>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</si>
  <si>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</si>
  <si>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</si>
  <si>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</si>
  <si>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</si>
  <si>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</si>
  <si>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Maria</t>
  </si>
  <si>
    <t>Single</t>
  </si>
  <si>
    <t>Additional</t>
  </si>
  <si>
    <t>Total</t>
  </si>
  <si>
    <t>+</t>
  </si>
  <si>
    <t>4019 needs some sharpening</t>
  </si>
  <si>
    <t>4088 4089 is for 11 o clock</t>
  </si>
  <si>
    <t>Stolen 4040 &amp; 4043</t>
  </si>
  <si>
    <t>ADDED TO THE SCHEDULE 4055 is no flash</t>
  </si>
  <si>
    <t>88 89 retaken for 11 o clock; Reprint 76 &amp; 85</t>
  </si>
  <si>
    <t>ADDED TO THE SCHEDULE; One sale is a military</t>
  </si>
  <si>
    <t>Range up 2 sales from the register issue from the am</t>
  </si>
  <si>
    <t>Reprint 4125; 4151 &amp; 52 took and purchased</t>
  </si>
  <si>
    <t>4133 is bright but printed</t>
  </si>
  <si>
    <t>4149 is bright but printed</t>
  </si>
  <si>
    <r>
      <t xml:space="preserve">3995-test; 3998 no print; extra print 4005, </t>
    </r>
    <r>
      <rPr>
        <b/>
        <sz val="8"/>
        <color rgb="FFFF0000"/>
        <rFont val="Calibri"/>
        <family val="2"/>
      </rPr>
      <t>gave one photo away due to no power to register, at least 3 people declined because of register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</si>
  <si>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19; Rastered 4079</t>
    </r>
  </si>
  <si>
    <r>
      <t xml:space="preserve">3995-test; 3998 no print; extra print 4005, </t>
    </r>
    <r>
      <rPr>
        <b/>
        <sz val="7"/>
        <color rgb="FFFF0000"/>
        <rFont val="Calibri"/>
        <family val="2"/>
      </rPr>
      <t>gave one photo away due to no power to register, at least 3 people declined because of register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</si>
  <si>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19; Rastered 4079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</si>
</sst>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FF0000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sz val="7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CCCC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5" fillId="0" borderId="0" applyFont="0" applyFill="0" applyBorder="0" applyAlignment="0" applyProtection="0"/>
  </cellStyleXfs>
  <cellXfs count="542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0" borderId="8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7" fillId="0" borderId="42" xfId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6" fillId="22" borderId="3" xfId="0" applyFont="1" applyFill="1" applyBorder="1" applyAlignment="1">
      <alignment horizontal="center" vertical="center"/>
    </xf>
    <xf numFmtId="9" fontId="46" fillId="0" borderId="42" xfId="1" applyFont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0" borderId="1" xfId="0" applyNumberFormat="1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 wrapText="1"/>
    </xf>
    <xf numFmtId="0" fontId="5" fillId="2" borderId="32" xfId="0" applyFont="1" applyFill="1" applyBorder="1"/>
    <xf numFmtId="20" fontId="5" fillId="0" borderId="5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2" borderId="5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5" fillId="2" borderId="43" xfId="0" applyFont="1" applyFill="1" applyBorder="1"/>
    <xf numFmtId="49" fontId="5" fillId="3" borderId="67" xfId="0" applyNumberFormat="1" applyFont="1" applyFill="1" applyBorder="1" applyAlignment="1">
      <alignment horizontal="center"/>
    </xf>
    <xf numFmtId="0" fontId="5" fillId="8" borderId="68" xfId="0" applyFont="1" applyFill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0" fontId="25" fillId="3" borderId="69" xfId="0" applyFont="1" applyFill="1" applyBorder="1" applyAlignment="1">
      <alignment horizontal="center" wrapText="1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0" fontId="0" fillId="2" borderId="0" xfId="0" applyFill="1"/>
    <xf numFmtId="49" fontId="5" fillId="2" borderId="5" xfId="0" applyNumberFormat="1" applyFont="1" applyFill="1" applyBorder="1"/>
    <xf numFmtId="49" fontId="54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54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2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5" fillId="2" borderId="70" xfId="0" applyNumberFormat="1" applyFont="1" applyFill="1" applyBorder="1" applyAlignment="1">
      <alignment horizontal="left"/>
    </xf>
    <xf numFmtId="49" fontId="5" fillId="0" borderId="70" xfId="0" applyNumberFormat="1" applyFont="1" applyBorder="1"/>
    <xf numFmtId="49" fontId="5" fillId="0" borderId="71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5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54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7" fillId="0" borderId="5" xfId="0" applyFont="1" applyBorder="1" applyAlignment="1">
      <alignment horizontal="center" vertical="center" wrapText="1"/>
    </xf>
    <xf numFmtId="20" fontId="40" fillId="0" borderId="3" xfId="0" applyNumberFormat="1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textRotation="90"/>
    </xf>
    <xf numFmtId="0" fontId="4" fillId="24" borderId="42" xfId="0" applyFont="1" applyFill="1" applyBorder="1" applyAlignment="1">
      <alignment horizontal="center" vertical="center" textRotation="90"/>
    </xf>
    <xf numFmtId="0" fontId="4" fillId="24" borderId="44" xfId="0" applyFont="1" applyFill="1" applyBorder="1" applyAlignment="1">
      <alignment horizontal="center" vertical="center" textRotation="90"/>
    </xf>
    <xf numFmtId="0" fontId="4" fillId="24" borderId="18" xfId="0" applyFont="1" applyFill="1" applyBorder="1" applyAlignment="1">
      <alignment horizontal="center" vertical="center" textRotation="90"/>
    </xf>
    <xf numFmtId="0" fontId="58" fillId="25" borderId="3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0" fontId="54" fillId="25" borderId="3" xfId="0" applyFont="1" applyFill="1" applyBorder="1" applyAlignment="1">
      <alignment horizontal="center" vertical="center" textRotation="90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59" fillId="25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24" borderId="42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" vertical="center"/>
    </xf>
    <xf numFmtId="0" fontId="58" fillId="25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54" fillId="25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59" fillId="25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52" xfId="0" applyFont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60" fillId="22" borderId="3" xfId="0" applyFont="1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1" fontId="5" fillId="6" borderId="50" xfId="0" applyNumberFormat="1" applyFont="1" applyFill="1" applyBorder="1" applyAlignment="1">
      <alignment horizontal="center" vertical="center"/>
    </xf>
    <xf numFmtId="1" fontId="5" fillId="15" borderId="50" xfId="0" applyNumberFormat="1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0" fontId="65" fillId="0" borderId="43" xfId="0" applyFont="1" applyBorder="1" applyAlignment="1">
      <alignment vertical="center" wrapText="1"/>
    </xf>
    <xf numFmtId="0" fontId="67" fillId="6" borderId="43" xfId="0" applyFont="1" applyFill="1" applyBorder="1" applyAlignment="1">
      <alignment vertical="center" wrapText="1"/>
    </xf>
    <xf numFmtId="0" fontId="66" fillId="0" borderId="43" xfId="0" applyFont="1" applyBorder="1" applyAlignment="1">
      <alignment vertical="center" wrapText="1"/>
    </xf>
    <xf numFmtId="0" fontId="42" fillId="0" borderId="43" xfId="0" applyFont="1" applyBorder="1" applyAlignment="1">
      <alignment vertical="center" wrapText="1"/>
    </xf>
    <xf numFmtId="0" fontId="65" fillId="30" borderId="27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horizontal="center" vertical="center"/>
    </xf>
    <xf numFmtId="1" fontId="49" fillId="23" borderId="2" xfId="0" applyNumberFormat="1" applyFont="1" applyFill="1" applyBorder="1" applyAlignment="1">
      <alignment horizontal="center" vertical="center"/>
    </xf>
    <xf numFmtId="0" fontId="61" fillId="0" borderId="74" xfId="0" applyFont="1" applyBorder="1" applyAlignment="1">
      <alignment vertical="center" wrapText="1"/>
    </xf>
    <xf numFmtId="0" fontId="61" fillId="0" borderId="75" xfId="0" applyFont="1" applyBorder="1" applyAlignment="1">
      <alignment vertical="center" wrapText="1"/>
    </xf>
    <xf numFmtId="0" fontId="61" fillId="0" borderId="46" xfId="0" applyFont="1" applyBorder="1" applyAlignment="1">
      <alignment vertical="center" wrapText="1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47" xfId="0" applyFont="1" applyBorder="1" applyAlignment="1">
      <alignment vertical="center" wrapText="1"/>
    </xf>
    <xf numFmtId="0" fontId="63" fillId="6" borderId="50" xfId="0" applyFont="1" applyFill="1" applyBorder="1" applyAlignment="1">
      <alignment vertical="center" wrapText="1"/>
    </xf>
    <xf numFmtId="0" fontId="63" fillId="6" borderId="44" xfId="0" applyFont="1" applyFill="1" applyBorder="1" applyAlignment="1">
      <alignment vertical="center" wrapText="1"/>
    </xf>
    <xf numFmtId="0" fontId="63" fillId="6" borderId="47" xfId="0" applyFont="1" applyFill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47" xfId="0" applyFont="1" applyBorder="1" applyAlignment="1">
      <alignment vertical="center" wrapText="1"/>
    </xf>
    <xf numFmtId="0" fontId="64" fillId="0" borderId="50" xfId="0" applyFont="1" applyBorder="1" applyAlignment="1">
      <alignment vertical="center" wrapText="1"/>
    </xf>
    <xf numFmtId="0" fontId="64" fillId="0" borderId="44" xfId="0" applyFont="1" applyBorder="1" applyAlignment="1">
      <alignment vertical="center" wrapText="1"/>
    </xf>
    <xf numFmtId="0" fontId="64" fillId="0" borderId="47" xfId="0" applyFont="1" applyBorder="1" applyAlignment="1">
      <alignment vertical="center" wrapText="1"/>
    </xf>
    <xf numFmtId="0" fontId="61" fillId="30" borderId="51" xfId="0" applyFont="1" applyFill="1" applyBorder="1" applyAlignment="1">
      <alignment vertical="center" wrapText="1"/>
    </xf>
    <xf numFmtId="0" fontId="61" fillId="30" borderId="65" xfId="0" applyFont="1" applyFill="1" applyBorder="1" applyAlignment="1">
      <alignment vertical="center" wrapText="1"/>
    </xf>
    <xf numFmtId="0" fontId="61" fillId="30" borderId="48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1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F562-91E9-4679-8253-E4D0A430A5F1}">
  <dimension ref="A1:G42"/>
  <sheetViews>
    <sheetView zoomScale="125" zoomScaleNormal="125" workbookViewId="0">
      <selection activeCell="H17" sqref="H17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9.7109375" customWidth="1"/>
    <col min="7" max="7" width="19.5703125" style="291" customWidth="1"/>
  </cols>
  <sheetData>
    <row r="1" spans="1:7" ht="24.75" customHeight="1" thickBot="1" x14ac:dyDescent="0.3">
      <c r="A1" s="421" t="s">
        <v>88</v>
      </c>
      <c r="B1" s="422"/>
      <c r="C1" s="422"/>
      <c r="D1" s="422"/>
      <c r="E1" s="423"/>
      <c r="F1" s="290"/>
    </row>
    <row r="2" spans="1:7" ht="15.75" thickBot="1" x14ac:dyDescent="0.3">
      <c r="A2" s="292" t="s">
        <v>0</v>
      </c>
      <c r="B2" s="293" t="s">
        <v>16</v>
      </c>
      <c r="C2" s="293" t="s">
        <v>2</v>
      </c>
      <c r="D2" s="293" t="s">
        <v>1</v>
      </c>
      <c r="E2" s="294" t="s">
        <v>89</v>
      </c>
      <c r="F2" s="290" t="s">
        <v>15</v>
      </c>
      <c r="G2" s="295"/>
    </row>
    <row r="3" spans="1:7" ht="21" customHeight="1" x14ac:dyDescent="0.25">
      <c r="A3" s="296">
        <v>0.41666666666666669</v>
      </c>
      <c r="B3" s="297" t="s">
        <v>74</v>
      </c>
      <c r="C3" s="297">
        <v>35</v>
      </c>
      <c r="D3" s="297" t="s">
        <v>90</v>
      </c>
      <c r="E3" s="298"/>
      <c r="F3" s="299" t="s">
        <v>78</v>
      </c>
      <c r="G3" s="295"/>
    </row>
    <row r="4" spans="1:7" ht="21" customHeight="1" x14ac:dyDescent="0.25">
      <c r="A4" s="300">
        <v>0.4375</v>
      </c>
      <c r="B4" s="301" t="s">
        <v>74</v>
      </c>
      <c r="C4" s="301">
        <v>35</v>
      </c>
      <c r="D4" s="302" t="s">
        <v>90</v>
      </c>
      <c r="E4" s="303"/>
      <c r="F4" s="304" t="s">
        <v>79</v>
      </c>
      <c r="G4" s="295"/>
    </row>
    <row r="5" spans="1:7" ht="21" customHeight="1" x14ac:dyDescent="0.25">
      <c r="A5" s="300">
        <v>0.45833333333333331</v>
      </c>
      <c r="B5" s="302" t="s">
        <v>74</v>
      </c>
      <c r="C5" s="302">
        <v>35</v>
      </c>
      <c r="D5" s="302" t="s">
        <v>90</v>
      </c>
      <c r="E5" s="303"/>
      <c r="F5" s="304" t="s">
        <v>80</v>
      </c>
      <c r="G5" s="295"/>
    </row>
    <row r="6" spans="1:7" ht="31.5" customHeight="1" x14ac:dyDescent="0.25">
      <c r="A6" s="305">
        <v>0.45833333333333331</v>
      </c>
      <c r="B6" s="306" t="s">
        <v>91</v>
      </c>
      <c r="C6" s="307">
        <v>19</v>
      </c>
      <c r="D6" s="307" t="s">
        <v>4</v>
      </c>
      <c r="E6" s="308" t="s">
        <v>92</v>
      </c>
      <c r="F6" s="304" t="s">
        <v>93</v>
      </c>
      <c r="G6" s="295"/>
    </row>
    <row r="7" spans="1:7" ht="21" customHeight="1" x14ac:dyDescent="0.25">
      <c r="A7" s="309">
        <v>0.47916666666666669</v>
      </c>
      <c r="B7" s="310" t="s">
        <v>74</v>
      </c>
      <c r="C7" s="310">
        <v>35</v>
      </c>
      <c r="D7" s="310" t="s">
        <v>90</v>
      </c>
      <c r="E7" s="311"/>
      <c r="F7" s="304" t="s">
        <v>82</v>
      </c>
      <c r="G7" s="295"/>
    </row>
    <row r="8" spans="1:7" ht="21" customHeight="1" x14ac:dyDescent="0.25">
      <c r="A8" s="300">
        <v>0.5</v>
      </c>
      <c r="B8" s="310" t="s">
        <v>74</v>
      </c>
      <c r="C8" s="310">
        <v>35</v>
      </c>
      <c r="D8" s="310" t="s">
        <v>90</v>
      </c>
      <c r="E8" s="312"/>
      <c r="F8" s="304" t="s">
        <v>78</v>
      </c>
      <c r="G8" s="295"/>
    </row>
    <row r="9" spans="1:7" ht="21" customHeight="1" x14ac:dyDescent="0.25">
      <c r="A9" s="300">
        <v>0.52083333333333337</v>
      </c>
      <c r="B9" s="310" t="s">
        <v>74</v>
      </c>
      <c r="C9" s="310">
        <v>35</v>
      </c>
      <c r="D9" s="310" t="s">
        <v>90</v>
      </c>
      <c r="E9" s="312"/>
      <c r="F9" s="304" t="s">
        <v>79</v>
      </c>
      <c r="G9" s="295"/>
    </row>
    <row r="10" spans="1:7" ht="21" customHeight="1" x14ac:dyDescent="0.25">
      <c r="A10" s="300">
        <v>4.1666666666666664E-2</v>
      </c>
      <c r="B10" s="310" t="s">
        <v>74</v>
      </c>
      <c r="C10" s="310">
        <v>35</v>
      </c>
      <c r="D10" s="310" t="s">
        <v>90</v>
      </c>
      <c r="E10" s="312"/>
      <c r="F10" s="304" t="s">
        <v>93</v>
      </c>
      <c r="G10" s="295"/>
    </row>
    <row r="11" spans="1:7" ht="21" customHeight="1" x14ac:dyDescent="0.25">
      <c r="A11" s="300">
        <v>6.25E-2</v>
      </c>
      <c r="B11" s="310" t="s">
        <v>74</v>
      </c>
      <c r="C11" s="310">
        <v>35</v>
      </c>
      <c r="D11" s="310" t="s">
        <v>90</v>
      </c>
      <c r="E11" s="312"/>
      <c r="F11" s="304" t="s">
        <v>80</v>
      </c>
      <c r="G11" s="295"/>
    </row>
    <row r="12" spans="1:7" ht="21" customHeight="1" x14ac:dyDescent="0.25">
      <c r="A12" s="300">
        <v>8.3333333333333329E-2</v>
      </c>
      <c r="B12" s="310" t="s">
        <v>74</v>
      </c>
      <c r="C12" s="310">
        <v>35</v>
      </c>
      <c r="D12" s="310" t="s">
        <v>90</v>
      </c>
      <c r="E12" s="312"/>
      <c r="F12" s="304" t="s">
        <v>83</v>
      </c>
      <c r="G12" s="295"/>
    </row>
    <row r="13" spans="1:7" ht="21" customHeight="1" x14ac:dyDescent="0.25">
      <c r="A13" s="300">
        <v>0.125</v>
      </c>
      <c r="B13" s="310" t="s">
        <v>74</v>
      </c>
      <c r="C13" s="310">
        <v>35</v>
      </c>
      <c r="D13" s="310" t="s">
        <v>90</v>
      </c>
      <c r="E13" s="312"/>
      <c r="F13" s="304" t="s">
        <v>84</v>
      </c>
      <c r="G13" s="295"/>
    </row>
    <row r="14" spans="1:7" ht="21" customHeight="1" x14ac:dyDescent="0.25">
      <c r="A14" s="300">
        <v>0.14583333333333334</v>
      </c>
      <c r="B14" s="310" t="s">
        <v>74</v>
      </c>
      <c r="C14" s="310">
        <v>35</v>
      </c>
      <c r="D14" s="310" t="s">
        <v>90</v>
      </c>
      <c r="E14" s="312"/>
      <c r="F14" s="304" t="s">
        <v>85</v>
      </c>
      <c r="G14" s="295"/>
    </row>
    <row r="15" spans="1:7" ht="23.25" customHeight="1" x14ac:dyDescent="0.25">
      <c r="A15" s="313">
        <v>0.16666666666666666</v>
      </c>
      <c r="B15" s="310" t="s">
        <v>74</v>
      </c>
      <c r="C15" s="310">
        <v>35</v>
      </c>
      <c r="D15" s="310" t="s">
        <v>90</v>
      </c>
      <c r="E15" s="314"/>
      <c r="F15" s="315" t="s">
        <v>83</v>
      </c>
      <c r="G15" s="295"/>
    </row>
    <row r="16" spans="1:7" ht="32.25" customHeight="1" thickBot="1" x14ac:dyDescent="0.3">
      <c r="A16" s="316" t="s">
        <v>94</v>
      </c>
      <c r="B16" s="317" t="s">
        <v>95</v>
      </c>
      <c r="C16" s="318">
        <v>43</v>
      </c>
      <c r="D16" s="318" t="s">
        <v>4</v>
      </c>
      <c r="E16" s="319" t="s">
        <v>86</v>
      </c>
      <c r="F16" s="320" t="s">
        <v>83</v>
      </c>
    </row>
    <row r="17" spans="1:6" x14ac:dyDescent="0.25">
      <c r="A17" s="321"/>
      <c r="B17" s="322"/>
      <c r="C17" s="323"/>
      <c r="D17" s="324"/>
      <c r="E17" s="325"/>
      <c r="F17" s="326"/>
    </row>
    <row r="18" spans="1:6" x14ac:dyDescent="0.25">
      <c r="A18" s="327"/>
      <c r="B18" s="328"/>
      <c r="C18" s="329"/>
      <c r="D18" s="330"/>
      <c r="E18" s="331"/>
      <c r="F18" s="326"/>
    </row>
    <row r="19" spans="1:6" x14ac:dyDescent="0.25">
      <c r="A19" s="327"/>
      <c r="B19" s="328"/>
      <c r="C19" s="329"/>
      <c r="D19" s="330"/>
      <c r="E19" s="331"/>
      <c r="F19" s="326"/>
    </row>
    <row r="20" spans="1:6" x14ac:dyDescent="0.25">
      <c r="A20" s="327"/>
      <c r="B20" s="328"/>
      <c r="C20" s="329"/>
      <c r="D20" s="330"/>
      <c r="E20" s="331"/>
      <c r="F20" s="326"/>
    </row>
    <row r="21" spans="1:6" x14ac:dyDescent="0.25">
      <c r="A21" s="327"/>
      <c r="B21" s="328"/>
      <c r="C21" s="329"/>
      <c r="D21" s="330"/>
      <c r="E21" s="331"/>
      <c r="F21" s="326"/>
    </row>
    <row r="22" spans="1:6" ht="15.75" thickBot="1" x14ac:dyDescent="0.3">
      <c r="A22" s="332"/>
      <c r="B22" s="333"/>
      <c r="C22" s="334"/>
      <c r="D22" s="335"/>
      <c r="E22" s="336"/>
      <c r="F22" s="337"/>
    </row>
    <row r="23" spans="1:6" x14ac:dyDescent="0.25">
      <c r="A23" s="338" t="s">
        <v>96</v>
      </c>
      <c r="B23" s="339" t="s">
        <v>97</v>
      </c>
      <c r="C23" s="340"/>
      <c r="D23" s="341" t="s">
        <v>98</v>
      </c>
      <c r="E23" s="342"/>
      <c r="F23" s="343"/>
    </row>
    <row r="24" spans="1:6" x14ac:dyDescent="0.25">
      <c r="A24" s="344" t="s">
        <v>99</v>
      </c>
      <c r="B24" s="345" t="s">
        <v>100</v>
      </c>
      <c r="C24" s="346"/>
      <c r="D24" s="347" t="s">
        <v>101</v>
      </c>
      <c r="E24" s="341"/>
      <c r="F24" s="343"/>
    </row>
    <row r="25" spans="1:6" x14ac:dyDescent="0.25">
      <c r="A25" s="344" t="s">
        <v>102</v>
      </c>
      <c r="B25" s="347" t="s">
        <v>103</v>
      </c>
      <c r="C25" s="346"/>
      <c r="D25" s="347" t="s">
        <v>104</v>
      </c>
      <c r="E25" s="348"/>
      <c r="F25" s="349"/>
    </row>
    <row r="26" spans="1:6" x14ac:dyDescent="0.25">
      <c r="A26" s="344" t="s">
        <v>105</v>
      </c>
      <c r="B26" s="340"/>
      <c r="C26" s="346"/>
      <c r="D26" s="347" t="s">
        <v>106</v>
      </c>
      <c r="E26" s="350"/>
      <c r="F26" s="349"/>
    </row>
    <row r="27" spans="1:6" x14ac:dyDescent="0.25">
      <c r="A27" s="351" t="s">
        <v>107</v>
      </c>
      <c r="B27" s="352" t="s">
        <v>108</v>
      </c>
      <c r="C27" s="353"/>
      <c r="D27" s="354" t="s">
        <v>107</v>
      </c>
      <c r="E27" s="355"/>
      <c r="F27" s="349"/>
    </row>
    <row r="28" spans="1:6" ht="15.75" thickBot="1" x14ac:dyDescent="0.3">
      <c r="A28" s="356" t="s">
        <v>109</v>
      </c>
      <c r="B28" s="333"/>
      <c r="C28" s="357"/>
      <c r="D28" s="358" t="s">
        <v>109</v>
      </c>
      <c r="E28" s="359"/>
      <c r="F28" s="349"/>
    </row>
    <row r="29" spans="1:6" x14ac:dyDescent="0.25">
      <c r="A29" s="360" t="s">
        <v>110</v>
      </c>
      <c r="B29" s="361"/>
      <c r="C29" s="362"/>
      <c r="D29" s="362" t="s">
        <v>111</v>
      </c>
      <c r="E29" s="363"/>
    </row>
    <row r="30" spans="1:6" x14ac:dyDescent="0.25">
      <c r="A30" s="344" t="s">
        <v>112</v>
      </c>
      <c r="B30" s="364"/>
      <c r="C30" s="346"/>
      <c r="D30" s="346" t="s">
        <v>113</v>
      </c>
      <c r="E30" s="365"/>
    </row>
    <row r="31" spans="1:6" x14ac:dyDescent="0.25">
      <c r="A31" s="344" t="s">
        <v>114</v>
      </c>
      <c r="B31" s="364"/>
      <c r="C31" s="346"/>
      <c r="D31" s="346" t="s">
        <v>115</v>
      </c>
      <c r="E31" s="366"/>
    </row>
    <row r="32" spans="1:6" x14ac:dyDescent="0.25">
      <c r="A32" s="344" t="s">
        <v>116</v>
      </c>
      <c r="B32" s="364"/>
      <c r="C32" s="346"/>
      <c r="D32" s="346" t="s">
        <v>117</v>
      </c>
      <c r="E32" s="365"/>
    </row>
    <row r="33" spans="1:5" x14ac:dyDescent="0.25">
      <c r="A33" s="351" t="s">
        <v>107</v>
      </c>
      <c r="B33" s="367"/>
      <c r="C33" s="352"/>
      <c r="D33" s="352" t="s">
        <v>118</v>
      </c>
      <c r="E33" s="368"/>
    </row>
    <row r="34" spans="1:5" ht="15.75" thickBot="1" x14ac:dyDescent="0.3">
      <c r="A34" s="356" t="s">
        <v>109</v>
      </c>
      <c r="B34" s="369"/>
      <c r="C34" s="370"/>
      <c r="D34" s="371" t="s">
        <v>107</v>
      </c>
      <c r="E34" s="372"/>
    </row>
    <row r="35" spans="1:5" x14ac:dyDescent="0.25">
      <c r="B35" s="373"/>
      <c r="E35" s="373"/>
    </row>
    <row r="36" spans="1:5" x14ac:dyDescent="0.25">
      <c r="B36" s="373"/>
      <c r="E36" s="373"/>
    </row>
    <row r="37" spans="1:5" ht="15.75" thickBot="1" x14ac:dyDescent="0.3"/>
    <row r="38" spans="1:5" x14ac:dyDescent="0.25">
      <c r="A38" s="374"/>
      <c r="B38" s="424" t="s">
        <v>119</v>
      </c>
      <c r="C38" s="425"/>
      <c r="D38" s="425"/>
      <c r="E38" s="426"/>
    </row>
    <row r="39" spans="1:5" ht="15.75" thickBot="1" x14ac:dyDescent="0.3">
      <c r="A39" s="375"/>
      <c r="B39" s="427"/>
      <c r="C39" s="427"/>
      <c r="D39" s="427"/>
      <c r="E39" s="428"/>
    </row>
    <row r="40" spans="1:5" ht="15.75" thickBot="1" x14ac:dyDescent="0.3">
      <c r="A40" s="376" t="s">
        <v>0</v>
      </c>
      <c r="B40" s="377" t="s">
        <v>120</v>
      </c>
      <c r="C40" s="377" t="s">
        <v>2</v>
      </c>
      <c r="D40" s="377" t="s">
        <v>1</v>
      </c>
      <c r="E40" s="378" t="s">
        <v>121</v>
      </c>
    </row>
    <row r="41" spans="1:5" x14ac:dyDescent="0.25">
      <c r="A41" s="379"/>
      <c r="B41" s="380"/>
      <c r="C41" s="381"/>
      <c r="D41" s="381"/>
      <c r="E41" s="382"/>
    </row>
    <row r="42" spans="1:5" x14ac:dyDescent="0.25">
      <c r="A42" s="383"/>
      <c r="B42" s="384"/>
      <c r="C42" s="385"/>
      <c r="D42" s="385"/>
      <c r="E42" s="385"/>
    </row>
  </sheetData>
  <mergeCells count="2">
    <mergeCell ref="A1:E1"/>
    <mergeCell ref="B38:E39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66"/>
  <sheetViews>
    <sheetView zoomScale="125" zoomScaleNormal="125" workbookViewId="0">
      <selection activeCell="G15" sqref="G15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</cols>
  <sheetData>
    <row r="1" spans="1:27" ht="16.5" thickBot="1" x14ac:dyDescent="0.3">
      <c r="A1" s="476" t="s">
        <v>73</v>
      </c>
      <c r="B1" s="476"/>
      <c r="C1" s="476"/>
      <c r="D1" s="476"/>
      <c r="E1" s="476"/>
      <c r="F1" s="476"/>
      <c r="G1" s="477"/>
      <c r="H1" s="480" t="s">
        <v>19</v>
      </c>
      <c r="I1" s="481"/>
      <c r="J1" s="481"/>
      <c r="K1" s="481"/>
      <c r="L1" s="481"/>
      <c r="M1" s="481"/>
      <c r="N1" s="481"/>
      <c r="O1" s="481"/>
      <c r="P1" s="482"/>
    </row>
    <row r="2" spans="1:27" ht="16.5" thickBot="1" x14ac:dyDescent="0.3">
      <c r="A2" s="478"/>
      <c r="B2" s="478"/>
      <c r="C2" s="478"/>
      <c r="D2" s="478"/>
      <c r="E2" s="478"/>
      <c r="F2" s="478"/>
      <c r="G2" s="479"/>
      <c r="H2" s="483" t="s">
        <v>8</v>
      </c>
      <c r="I2" s="485" t="s">
        <v>21</v>
      </c>
      <c r="J2" s="486"/>
      <c r="K2" s="435" t="s">
        <v>8</v>
      </c>
      <c r="L2" s="437" t="s">
        <v>20</v>
      </c>
      <c r="M2" s="438"/>
      <c r="N2" s="487" t="s">
        <v>8</v>
      </c>
      <c r="O2" s="489" t="s">
        <v>4</v>
      </c>
      <c r="P2" s="490"/>
      <c r="Q2" s="449" t="s">
        <v>9</v>
      </c>
      <c r="R2" s="450"/>
      <c r="S2" s="451"/>
      <c r="T2" s="42"/>
      <c r="U2" s="452" t="s">
        <v>5</v>
      </c>
      <c r="V2" s="454" t="s">
        <v>6</v>
      </c>
      <c r="W2" s="446" t="s">
        <v>7</v>
      </c>
      <c r="X2" s="446" t="s">
        <v>24</v>
      </c>
      <c r="Y2" s="452" t="s">
        <v>77</v>
      </c>
      <c r="Z2" s="446" t="s">
        <v>11</v>
      </c>
      <c r="AA2" s="439" t="s">
        <v>23</v>
      </c>
    </row>
    <row r="3" spans="1:27" ht="28.5" x14ac:dyDescent="0.25">
      <c r="A3" s="43" t="s">
        <v>0</v>
      </c>
      <c r="B3" s="119" t="s">
        <v>16</v>
      </c>
      <c r="C3" s="45" t="s">
        <v>2</v>
      </c>
      <c r="D3" s="46" t="s">
        <v>70</v>
      </c>
      <c r="E3" s="132" t="s">
        <v>1</v>
      </c>
      <c r="F3" s="47" t="s">
        <v>18</v>
      </c>
      <c r="G3" s="125" t="s">
        <v>15</v>
      </c>
      <c r="H3" s="484"/>
      <c r="I3" s="34" t="s">
        <v>13</v>
      </c>
      <c r="J3" s="35" t="s">
        <v>14</v>
      </c>
      <c r="K3" s="436"/>
      <c r="L3" s="36" t="s">
        <v>13</v>
      </c>
      <c r="M3" s="37" t="s">
        <v>14</v>
      </c>
      <c r="N3" s="488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3"/>
      <c r="V3" s="455"/>
      <c r="W3" s="447"/>
      <c r="X3" s="447"/>
      <c r="Y3" s="453"/>
      <c r="Z3" s="447"/>
      <c r="AA3" s="448"/>
    </row>
    <row r="4" spans="1:27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7" ht="20.100000000000001" customHeight="1" x14ac:dyDescent="0.25">
      <c r="A5" s="51">
        <v>0.41666666666666669</v>
      </c>
      <c r="B5" s="281" t="s">
        <v>74</v>
      </c>
      <c r="C5" s="287">
        <v>45</v>
      </c>
      <c r="D5" s="283">
        <f>45-0</f>
        <v>45</v>
      </c>
      <c r="E5" s="134" t="s">
        <v>75</v>
      </c>
      <c r="F5" s="282">
        <f>(35-0)/35</f>
        <v>1</v>
      </c>
      <c r="G5" s="127" t="s">
        <v>78</v>
      </c>
      <c r="H5" s="32"/>
      <c r="I5" s="19"/>
      <c r="J5" s="20"/>
      <c r="K5" s="33" t="s">
        <v>10</v>
      </c>
      <c r="L5" s="19" t="s">
        <v>10</v>
      </c>
      <c r="M5" s="20" t="s">
        <v>10</v>
      </c>
      <c r="N5" s="102" t="s">
        <v>10</v>
      </c>
      <c r="O5" s="19" t="s">
        <v>10</v>
      </c>
      <c r="P5" s="20" t="s">
        <v>10</v>
      </c>
      <c r="Q5" s="38"/>
      <c r="R5" s="39" t="s">
        <v>10</v>
      </c>
      <c r="S5" s="98" t="s">
        <v>10</v>
      </c>
      <c r="T5" s="31">
        <f t="shared" ref="T5:T22" si="0">A5+TIME(2,0,0)</f>
        <v>0.5</v>
      </c>
      <c r="U5" s="66"/>
      <c r="V5" s="67"/>
      <c r="W5" s="68"/>
      <c r="X5" s="68"/>
      <c r="Y5" s="66"/>
      <c r="Z5" s="68"/>
      <c r="AA5" s="69"/>
    </row>
    <row r="6" spans="1:27" ht="20.100000000000001" customHeight="1" x14ac:dyDescent="0.25">
      <c r="A6" s="51">
        <v>0.4375</v>
      </c>
      <c r="B6" s="281" t="s">
        <v>74</v>
      </c>
      <c r="C6" s="287">
        <v>45</v>
      </c>
      <c r="D6" s="283">
        <f>45-0</f>
        <v>45</v>
      </c>
      <c r="E6" s="134" t="s">
        <v>75</v>
      </c>
      <c r="F6" s="282">
        <f>(35-0)/35</f>
        <v>1</v>
      </c>
      <c r="G6" s="127" t="s">
        <v>79</v>
      </c>
      <c r="H6" s="32"/>
      <c r="I6" s="19"/>
      <c r="J6" s="20"/>
      <c r="K6" s="33" t="s">
        <v>10</v>
      </c>
      <c r="L6" s="19" t="s">
        <v>10</v>
      </c>
      <c r="M6" s="20" t="s">
        <v>10</v>
      </c>
      <c r="N6" s="102" t="s">
        <v>10</v>
      </c>
      <c r="O6" s="19" t="s">
        <v>10</v>
      </c>
      <c r="P6" s="20" t="s">
        <v>10</v>
      </c>
      <c r="Q6" s="38"/>
      <c r="R6" s="39" t="s">
        <v>10</v>
      </c>
      <c r="S6" s="98" t="s">
        <v>10</v>
      </c>
      <c r="T6" s="31">
        <f t="shared" ref="T6:T19" si="1">A6+TIME(2,0,0)</f>
        <v>0.52083333333333337</v>
      </c>
      <c r="U6" s="66"/>
      <c r="V6" s="67"/>
      <c r="W6" s="68"/>
      <c r="X6" s="68"/>
      <c r="Y6" s="66"/>
      <c r="Z6" s="68"/>
      <c r="AA6" s="69"/>
    </row>
    <row r="7" spans="1:27" ht="30" customHeight="1" x14ac:dyDescent="0.25">
      <c r="A7" s="59">
        <v>0.45833333333333331</v>
      </c>
      <c r="B7" s="286" t="s">
        <v>76</v>
      </c>
      <c r="C7" s="61">
        <v>19</v>
      </c>
      <c r="D7" s="61" t="s">
        <v>10</v>
      </c>
      <c r="E7" s="137" t="s">
        <v>4</v>
      </c>
      <c r="F7" s="63" t="s">
        <v>71</v>
      </c>
      <c r="G7" s="130" t="s">
        <v>80</v>
      </c>
      <c r="H7" s="32" t="s">
        <v>10</v>
      </c>
      <c r="I7" s="17" t="s">
        <v>10</v>
      </c>
      <c r="J7" s="18" t="s">
        <v>10</v>
      </c>
      <c r="K7" s="33" t="s">
        <v>10</v>
      </c>
      <c r="L7" s="17" t="s">
        <v>10</v>
      </c>
      <c r="M7" s="18" t="s">
        <v>10</v>
      </c>
      <c r="N7" s="102"/>
      <c r="O7" s="17"/>
      <c r="P7" s="18"/>
      <c r="Q7" s="38" t="s">
        <v>10</v>
      </c>
      <c r="R7" s="39" t="s">
        <v>10</v>
      </c>
      <c r="S7" s="98"/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27" t="s">
        <v>10</v>
      </c>
      <c r="Z7" s="29" t="s">
        <v>10</v>
      </c>
      <c r="AA7" s="16" t="s">
        <v>10</v>
      </c>
    </row>
    <row r="8" spans="1:27" ht="20.100000000000001" customHeight="1" x14ac:dyDescent="0.25">
      <c r="A8" s="51">
        <v>0.45833333333333331</v>
      </c>
      <c r="B8" s="281" t="s">
        <v>74</v>
      </c>
      <c r="C8" s="287">
        <v>45</v>
      </c>
      <c r="D8" s="283">
        <f>45-5</f>
        <v>40</v>
      </c>
      <c r="E8" s="134" t="s">
        <v>75</v>
      </c>
      <c r="F8" s="282">
        <f>(45-1)/45</f>
        <v>0.97777777777777775</v>
      </c>
      <c r="G8" s="127" t="s">
        <v>81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1"/>
        <v>0.54166666666666663</v>
      </c>
      <c r="U8" s="66"/>
      <c r="V8" s="67"/>
      <c r="W8" s="68"/>
      <c r="X8" s="68"/>
      <c r="Y8" s="66"/>
      <c r="Z8" s="68"/>
      <c r="AA8" s="69"/>
    </row>
    <row r="9" spans="1:27" ht="20.100000000000001" customHeight="1" x14ac:dyDescent="0.25">
      <c r="A9" s="51">
        <v>0.47916666666666669</v>
      </c>
      <c r="B9" s="281" t="s">
        <v>74</v>
      </c>
      <c r="C9" s="287">
        <v>45</v>
      </c>
      <c r="D9" s="283">
        <f>35-5</f>
        <v>30</v>
      </c>
      <c r="E9" s="134" t="s">
        <v>75</v>
      </c>
      <c r="F9" s="282">
        <f>(35-5)/35</f>
        <v>0.8571428571428571</v>
      </c>
      <c r="G9" s="127" t="s">
        <v>82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si="1"/>
        <v>0.5625</v>
      </c>
      <c r="U9" s="66"/>
      <c r="V9" s="67"/>
      <c r="W9" s="68"/>
      <c r="X9" s="68"/>
      <c r="Y9" s="66"/>
      <c r="Z9" s="68"/>
      <c r="AA9" s="69"/>
    </row>
    <row r="10" spans="1:27" ht="20.100000000000001" customHeight="1" x14ac:dyDescent="0.25">
      <c r="A10" s="387">
        <v>0.48958333333333331</v>
      </c>
      <c r="B10" s="281" t="s">
        <v>74</v>
      </c>
      <c r="C10" s="287">
        <v>45</v>
      </c>
      <c r="D10" s="285">
        <f>35-30</f>
        <v>5</v>
      </c>
      <c r="E10" s="134" t="s">
        <v>75</v>
      </c>
      <c r="F10" s="282">
        <f>(35-30)/35</f>
        <v>0.14285714285714285</v>
      </c>
      <c r="G10" s="386" t="s">
        <v>72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 t="shared" si="1"/>
        <v>0.57291666666666663</v>
      </c>
      <c r="U10" s="66"/>
      <c r="V10" s="67"/>
      <c r="W10" s="68"/>
      <c r="X10" s="68"/>
      <c r="Y10" s="66"/>
      <c r="Z10" s="68"/>
      <c r="AA10" s="69"/>
    </row>
    <row r="11" spans="1:27" ht="20.100000000000001" customHeight="1" x14ac:dyDescent="0.25">
      <c r="A11" s="51">
        <v>0.5</v>
      </c>
      <c r="B11" s="281" t="s">
        <v>74</v>
      </c>
      <c r="C11" s="287">
        <v>45</v>
      </c>
      <c r="D11" s="283">
        <f>45-13</f>
        <v>32</v>
      </c>
      <c r="E11" s="134" t="s">
        <v>75</v>
      </c>
      <c r="F11" s="288">
        <f>(45-13)/45</f>
        <v>0.71111111111111114</v>
      </c>
      <c r="G11" s="127" t="s">
        <v>78</v>
      </c>
      <c r="H11" s="32"/>
      <c r="I11" s="19"/>
      <c r="J11" s="20"/>
      <c r="K11" s="33" t="s">
        <v>10</v>
      </c>
      <c r="L11" s="19" t="s">
        <v>10</v>
      </c>
      <c r="M11" s="20" t="s">
        <v>10</v>
      </c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si="1"/>
        <v>0.58333333333333337</v>
      </c>
      <c r="U11" s="66"/>
      <c r="V11" s="67"/>
      <c r="W11" s="68"/>
      <c r="X11" s="68"/>
      <c r="Y11" s="66"/>
      <c r="Z11" s="68"/>
      <c r="AA11" s="69"/>
    </row>
    <row r="12" spans="1:27" ht="20.100000000000001" customHeight="1" x14ac:dyDescent="0.25">
      <c r="A12" s="51">
        <v>0.52083333333333337</v>
      </c>
      <c r="B12" s="281" t="s">
        <v>74</v>
      </c>
      <c r="C12" s="287">
        <v>45</v>
      </c>
      <c r="D12" s="283">
        <f>45-7</f>
        <v>38</v>
      </c>
      <c r="E12" s="134" t="s">
        <v>75</v>
      </c>
      <c r="F12" s="282">
        <f>(45-7)/45</f>
        <v>0.84444444444444444</v>
      </c>
      <c r="G12" s="127" t="s">
        <v>79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1"/>
        <v>0.60416666666666674</v>
      </c>
      <c r="U12" s="66"/>
      <c r="V12" s="67"/>
      <c r="W12" s="68"/>
      <c r="X12" s="68"/>
      <c r="Y12" s="66"/>
      <c r="Z12" s="68"/>
      <c r="AA12" s="69"/>
    </row>
    <row r="13" spans="1:27" ht="20.100000000000001" customHeight="1" x14ac:dyDescent="0.25">
      <c r="A13" s="51">
        <v>4.1666666666666664E-2</v>
      </c>
      <c r="B13" s="281" t="s">
        <v>74</v>
      </c>
      <c r="C13" s="287">
        <v>45</v>
      </c>
      <c r="D13" s="284">
        <f>45-12</f>
        <v>33</v>
      </c>
      <c r="E13" s="134" t="s">
        <v>75</v>
      </c>
      <c r="F13" s="282">
        <f>(45-12)/45</f>
        <v>0.73333333333333328</v>
      </c>
      <c r="G13" s="127" t="s">
        <v>81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 t="shared" si="1"/>
        <v>0.125</v>
      </c>
      <c r="U13" s="66"/>
      <c r="V13" s="67"/>
      <c r="W13" s="68"/>
      <c r="X13" s="68"/>
      <c r="Y13" s="66"/>
      <c r="Z13" s="68"/>
      <c r="AA13" s="69"/>
    </row>
    <row r="14" spans="1:27" ht="20.100000000000001" customHeight="1" x14ac:dyDescent="0.25">
      <c r="A14" s="51">
        <v>6.25E-2</v>
      </c>
      <c r="B14" s="281" t="s">
        <v>74</v>
      </c>
      <c r="C14" s="287">
        <v>45</v>
      </c>
      <c r="D14" s="284">
        <f>45-18</f>
        <v>27</v>
      </c>
      <c r="E14" s="134" t="s">
        <v>75</v>
      </c>
      <c r="F14" s="282">
        <f>(45-18)/45</f>
        <v>0.6</v>
      </c>
      <c r="G14" s="127" t="s">
        <v>80</v>
      </c>
      <c r="H14" s="32"/>
      <c r="I14" s="19"/>
      <c r="J14" s="20"/>
      <c r="K14" s="33" t="s">
        <v>10</v>
      </c>
      <c r="L14" s="19" t="s">
        <v>10</v>
      </c>
      <c r="M14" s="20" t="s">
        <v>10</v>
      </c>
      <c r="N14" s="102" t="s">
        <v>10</v>
      </c>
      <c r="O14" s="19" t="s">
        <v>10</v>
      </c>
      <c r="P14" s="20" t="s">
        <v>10</v>
      </c>
      <c r="Q14" s="38"/>
      <c r="R14" s="39" t="s">
        <v>10</v>
      </c>
      <c r="S14" s="98" t="s">
        <v>10</v>
      </c>
      <c r="T14" s="31">
        <f t="shared" si="1"/>
        <v>0.14583333333333331</v>
      </c>
      <c r="U14" s="66"/>
      <c r="V14" s="67"/>
      <c r="W14" s="68"/>
      <c r="X14" s="68"/>
      <c r="Y14" s="66"/>
      <c r="Z14" s="68"/>
      <c r="AA14" s="69"/>
    </row>
    <row r="15" spans="1:27" ht="20.100000000000001" customHeight="1" x14ac:dyDescent="0.25">
      <c r="A15" s="387">
        <v>7.2916666666666671E-2</v>
      </c>
      <c r="B15" s="281" t="s">
        <v>74</v>
      </c>
      <c r="C15" s="287">
        <v>45</v>
      </c>
      <c r="D15" s="285">
        <f>45-42</f>
        <v>3</v>
      </c>
      <c r="E15" s="134" t="s">
        <v>75</v>
      </c>
      <c r="F15" s="282">
        <f>(45-42)/45</f>
        <v>6.6666666666666666E-2</v>
      </c>
      <c r="G15" s="386" t="s">
        <v>122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si="1"/>
        <v>0.15625</v>
      </c>
      <c r="U15" s="66"/>
      <c r="V15" s="67"/>
      <c r="W15" s="68"/>
      <c r="X15" s="68"/>
      <c r="Y15" s="66"/>
      <c r="Z15" s="68"/>
      <c r="AA15" s="69"/>
    </row>
    <row r="16" spans="1:27" ht="20.100000000000001" customHeight="1" x14ac:dyDescent="0.25">
      <c r="A16" s="51">
        <v>8.3333333333333329E-2</v>
      </c>
      <c r="B16" s="281" t="s">
        <v>74</v>
      </c>
      <c r="C16" s="287">
        <v>45</v>
      </c>
      <c r="D16" s="284">
        <f>45-12</f>
        <v>33</v>
      </c>
      <c r="E16" s="134" t="s">
        <v>75</v>
      </c>
      <c r="F16" s="282">
        <f>(45-12)/45</f>
        <v>0.73333333333333328</v>
      </c>
      <c r="G16" s="127" t="s">
        <v>83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 t="shared" si="1"/>
        <v>0.16666666666666666</v>
      </c>
      <c r="U16" s="66"/>
      <c r="V16" s="67"/>
      <c r="W16" s="68"/>
      <c r="X16" s="68"/>
      <c r="Y16" s="66"/>
      <c r="Z16" s="68"/>
      <c r="AA16" s="69"/>
    </row>
    <row r="17" spans="1:27" ht="20.100000000000001" customHeight="1" x14ac:dyDescent="0.25">
      <c r="A17" s="51">
        <v>0.125</v>
      </c>
      <c r="B17" s="281" t="s">
        <v>74</v>
      </c>
      <c r="C17" s="287">
        <v>45</v>
      </c>
      <c r="D17" s="284">
        <f>45-25</f>
        <v>20</v>
      </c>
      <c r="E17" s="134" t="s">
        <v>75</v>
      </c>
      <c r="F17" s="282">
        <f>(45-25)/45</f>
        <v>0.44444444444444442</v>
      </c>
      <c r="G17" s="127" t="s">
        <v>84</v>
      </c>
      <c r="H17" s="32"/>
      <c r="I17" s="19"/>
      <c r="J17" s="20"/>
      <c r="K17" s="33" t="s">
        <v>10</v>
      </c>
      <c r="L17" s="19" t="s">
        <v>10</v>
      </c>
      <c r="M17" s="20" t="s">
        <v>10</v>
      </c>
      <c r="N17" s="102" t="s">
        <v>10</v>
      </c>
      <c r="O17" s="19" t="s">
        <v>10</v>
      </c>
      <c r="P17" s="20" t="s">
        <v>10</v>
      </c>
      <c r="Q17" s="38"/>
      <c r="R17" s="39" t="s">
        <v>10</v>
      </c>
      <c r="S17" s="98" t="s">
        <v>10</v>
      </c>
      <c r="T17" s="31">
        <f t="shared" si="1"/>
        <v>0.20833333333333331</v>
      </c>
      <c r="U17" s="66"/>
      <c r="V17" s="67"/>
      <c r="W17" s="68"/>
      <c r="X17" s="68"/>
      <c r="Y17" s="66"/>
      <c r="Z17" s="68"/>
      <c r="AA17" s="69"/>
    </row>
    <row r="18" spans="1:27" ht="20.100000000000001" customHeight="1" x14ac:dyDescent="0.25">
      <c r="A18" s="51">
        <v>0.14583333333333334</v>
      </c>
      <c r="B18" s="281" t="s">
        <v>74</v>
      </c>
      <c r="C18" s="287">
        <v>45</v>
      </c>
      <c r="D18" s="285">
        <f>45-35</f>
        <v>10</v>
      </c>
      <c r="E18" s="134" t="s">
        <v>75</v>
      </c>
      <c r="F18" s="282">
        <f>(45-35)/45</f>
        <v>0.22222222222222221</v>
      </c>
      <c r="G18" s="127" t="s">
        <v>85</v>
      </c>
      <c r="H18" s="32"/>
      <c r="I18" s="19"/>
      <c r="J18" s="20"/>
      <c r="K18" s="33" t="s">
        <v>10</v>
      </c>
      <c r="L18" s="19" t="s">
        <v>10</v>
      </c>
      <c r="M18" s="20" t="s">
        <v>10</v>
      </c>
      <c r="N18" s="102" t="s">
        <v>10</v>
      </c>
      <c r="O18" s="19" t="s">
        <v>10</v>
      </c>
      <c r="P18" s="20" t="s">
        <v>10</v>
      </c>
      <c r="Q18" s="38"/>
      <c r="R18" s="39" t="s">
        <v>10</v>
      </c>
      <c r="S18" s="98" t="s">
        <v>10</v>
      </c>
      <c r="T18" s="31">
        <f t="shared" si="1"/>
        <v>0.22916666666666669</v>
      </c>
      <c r="U18" s="66"/>
      <c r="V18" s="67"/>
      <c r="W18" s="68"/>
      <c r="X18" s="68"/>
      <c r="Y18" s="66"/>
      <c r="Z18" s="68"/>
      <c r="AA18" s="69"/>
    </row>
    <row r="19" spans="1:27" ht="20.100000000000001" customHeight="1" x14ac:dyDescent="0.25">
      <c r="A19" s="51">
        <v>0.16666666666666666</v>
      </c>
      <c r="B19" s="281" t="s">
        <v>74</v>
      </c>
      <c r="C19" s="287">
        <v>45</v>
      </c>
      <c r="D19" s="283">
        <f>45-2</f>
        <v>43</v>
      </c>
      <c r="E19" s="134" t="s">
        <v>75</v>
      </c>
      <c r="F19" s="282">
        <f>(45-2)/45</f>
        <v>0.9555555555555556</v>
      </c>
      <c r="G19" s="127" t="s">
        <v>83</v>
      </c>
      <c r="H19" s="32"/>
      <c r="I19" s="19"/>
      <c r="J19" s="20"/>
      <c r="K19" s="33" t="s">
        <v>10</v>
      </c>
      <c r="L19" s="19" t="s">
        <v>10</v>
      </c>
      <c r="M19" s="20" t="s">
        <v>10</v>
      </c>
      <c r="N19" s="102" t="s">
        <v>10</v>
      </c>
      <c r="O19" s="19" t="s">
        <v>10</v>
      </c>
      <c r="P19" s="20" t="s">
        <v>10</v>
      </c>
      <c r="Q19" s="38"/>
      <c r="R19" s="39" t="s">
        <v>10</v>
      </c>
      <c r="S19" s="98" t="s">
        <v>10</v>
      </c>
      <c r="T19" s="31">
        <f t="shared" si="1"/>
        <v>0.25</v>
      </c>
      <c r="U19" s="66"/>
      <c r="V19" s="67"/>
      <c r="W19" s="68"/>
      <c r="X19" s="68"/>
      <c r="Y19" s="66"/>
      <c r="Z19" s="68"/>
      <c r="AA19" s="69"/>
    </row>
    <row r="20" spans="1:27" ht="20.100000000000001" customHeight="1" x14ac:dyDescent="0.25">
      <c r="A20" s="83">
        <v>0.29166666666666669</v>
      </c>
      <c r="B20" s="289" t="s">
        <v>87</v>
      </c>
      <c r="C20" s="85">
        <v>43</v>
      </c>
      <c r="D20" s="85" t="s">
        <v>10</v>
      </c>
      <c r="E20" s="136" t="s">
        <v>4</v>
      </c>
      <c r="F20" s="87" t="s">
        <v>86</v>
      </c>
      <c r="G20" s="129" t="s">
        <v>83</v>
      </c>
      <c r="H20" s="89" t="s">
        <v>10</v>
      </c>
      <c r="I20" s="90" t="s">
        <v>10</v>
      </c>
      <c r="J20" s="91" t="s">
        <v>10</v>
      </c>
      <c r="K20" s="89" t="s">
        <v>10</v>
      </c>
      <c r="L20" s="90" t="s">
        <v>10</v>
      </c>
      <c r="M20" s="91" t="s">
        <v>10</v>
      </c>
      <c r="N20" s="89" t="s">
        <v>10</v>
      </c>
      <c r="O20" s="90" t="s">
        <v>10</v>
      </c>
      <c r="P20" s="91" t="s">
        <v>10</v>
      </c>
      <c r="Q20" s="92" t="s">
        <v>10</v>
      </c>
      <c r="R20" s="92" t="s">
        <v>10</v>
      </c>
      <c r="S20" s="92" t="s">
        <v>10</v>
      </c>
      <c r="T20" s="93" t="s">
        <v>10</v>
      </c>
      <c r="U20" s="97" t="s">
        <v>10</v>
      </c>
      <c r="V20" s="94" t="s">
        <v>10</v>
      </c>
      <c r="W20" s="95" t="s">
        <v>10</v>
      </c>
      <c r="X20" s="95" t="s">
        <v>10</v>
      </c>
      <c r="Y20" s="97" t="s">
        <v>10</v>
      </c>
      <c r="Z20" s="95" t="s">
        <v>10</v>
      </c>
      <c r="AA20" s="96" t="s">
        <v>10</v>
      </c>
    </row>
    <row r="21" spans="1:27" ht="20.100000000000001" hidden="1" customHeight="1" x14ac:dyDescent="0.25">
      <c r="A21" s="51"/>
      <c r="B21" s="121"/>
      <c r="C21" s="58"/>
      <c r="D21" s="58"/>
      <c r="E21" s="134"/>
      <c r="F21" s="53"/>
      <c r="G21" s="127"/>
      <c r="H21" s="32"/>
      <c r="I21" s="19"/>
      <c r="J21" s="20"/>
      <c r="K21" s="33"/>
      <c r="L21" s="19"/>
      <c r="M21" s="20"/>
      <c r="N21" s="102"/>
      <c r="O21" s="19"/>
      <c r="P21" s="20"/>
      <c r="Q21" s="38"/>
      <c r="R21" s="39"/>
      <c r="S21" s="98"/>
      <c r="T21" s="31">
        <f t="shared" si="0"/>
        <v>8.3333333333333329E-2</v>
      </c>
      <c r="U21" s="66"/>
      <c r="V21" s="67"/>
      <c r="W21" s="68"/>
      <c r="X21" s="68"/>
      <c r="Y21" s="66"/>
      <c r="Z21" s="68"/>
      <c r="AA21" s="69"/>
    </row>
    <row r="22" spans="1:27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si="0"/>
        <v>8.3333333333333329E-2</v>
      </c>
      <c r="U22" s="66"/>
      <c r="V22" s="67"/>
      <c r="W22" s="68"/>
      <c r="X22" s="68"/>
      <c r="Y22" s="66"/>
      <c r="Z22" s="68"/>
      <c r="AA22" s="69"/>
    </row>
    <row r="23" spans="1:27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ref="T23:T24" si="2">A23+TIME(2,0,0)</f>
        <v>8.3333333333333329E-2</v>
      </c>
      <c r="U23" s="66"/>
      <c r="V23" s="67"/>
      <c r="W23" s="68"/>
      <c r="X23" s="68"/>
      <c r="Y23" s="66"/>
      <c r="Z23" s="68"/>
      <c r="AA23" s="69"/>
    </row>
    <row r="24" spans="1:27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6"/>
      <c r="Z24" s="68"/>
      <c r="AA24" s="69"/>
    </row>
    <row r="25" spans="1:27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ref="T25:T44" si="3">A25+TIME(2,0,0)</f>
        <v>8.3333333333333329E-2</v>
      </c>
      <c r="U25" s="66"/>
      <c r="V25" s="67"/>
      <c r="W25" s="68"/>
      <c r="X25" s="68"/>
      <c r="Y25" s="66"/>
      <c r="Z25" s="68"/>
      <c r="AA25" s="69"/>
    </row>
    <row r="26" spans="1:27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3"/>
        <v>8.3333333333333329E-2</v>
      </c>
      <c r="U26" s="66"/>
      <c r="V26" s="67"/>
      <c r="W26" s="68"/>
      <c r="X26" s="68"/>
      <c r="Y26" s="66"/>
      <c r="Z26" s="68"/>
      <c r="AA26" s="69"/>
    </row>
    <row r="27" spans="1:27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3"/>
        <v>8.3333333333333329E-2</v>
      </c>
      <c r="U27" s="66"/>
      <c r="V27" s="67"/>
      <c r="W27" s="68"/>
      <c r="X27" s="68"/>
      <c r="Y27" s="66"/>
      <c r="Z27" s="68"/>
      <c r="AA27" s="69"/>
    </row>
    <row r="28" spans="1:27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3"/>
        <v>8.3333333333333329E-2</v>
      </c>
      <c r="U28" s="66"/>
      <c r="V28" s="67"/>
      <c r="W28" s="68"/>
      <c r="X28" s="68"/>
      <c r="Y28" s="66"/>
      <c r="Z28" s="68"/>
      <c r="AA28" s="69"/>
    </row>
    <row r="29" spans="1:27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3"/>
        <v>8.3333333333333329E-2</v>
      </c>
      <c r="U29" s="66"/>
      <c r="V29" s="67"/>
      <c r="W29" s="68"/>
      <c r="X29" s="68"/>
      <c r="Y29" s="66"/>
      <c r="Z29" s="68"/>
      <c r="AA29" s="69"/>
    </row>
    <row r="30" spans="1:27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3"/>
        <v>8.3333333333333329E-2</v>
      </c>
      <c r="U30" s="66"/>
      <c r="V30" s="67"/>
      <c r="W30" s="68"/>
      <c r="X30" s="68"/>
      <c r="Y30" s="66"/>
      <c r="Z30" s="68"/>
      <c r="AA30" s="69"/>
    </row>
    <row r="31" spans="1:27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3"/>
        <v>8.3333333333333329E-2</v>
      </c>
      <c r="U31" s="66"/>
      <c r="V31" s="67"/>
      <c r="W31" s="68"/>
      <c r="X31" s="68"/>
      <c r="Y31" s="66"/>
      <c r="Z31" s="68"/>
      <c r="AA31" s="69"/>
    </row>
    <row r="32" spans="1:27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3"/>
        <v>8.3333333333333329E-2</v>
      </c>
      <c r="U32" s="66"/>
      <c r="V32" s="67"/>
      <c r="W32" s="68"/>
      <c r="X32" s="68"/>
      <c r="Y32" s="66"/>
      <c r="Z32" s="68"/>
      <c r="AA32" s="69"/>
    </row>
    <row r="33" spans="1:27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3"/>
        <v>8.3333333333333329E-2</v>
      </c>
      <c r="U33" s="66"/>
      <c r="V33" s="67"/>
      <c r="W33" s="68"/>
      <c r="X33" s="68"/>
      <c r="Y33" s="66"/>
      <c r="Z33" s="68"/>
      <c r="AA33" s="69"/>
    </row>
    <row r="34" spans="1:27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3"/>
        <v>8.3333333333333329E-2</v>
      </c>
      <c r="U34" s="66"/>
      <c r="V34" s="67"/>
      <c r="W34" s="68"/>
      <c r="X34" s="68"/>
      <c r="Y34" s="66"/>
      <c r="Z34" s="68"/>
      <c r="AA34" s="69"/>
    </row>
    <row r="35" spans="1:27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3"/>
        <v>8.3333333333333329E-2</v>
      </c>
      <c r="U35" s="66"/>
      <c r="V35" s="67"/>
      <c r="W35" s="68"/>
      <c r="X35" s="68"/>
      <c r="Y35" s="66"/>
      <c r="Z35" s="68"/>
      <c r="AA35" s="69"/>
    </row>
    <row r="36" spans="1:27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3"/>
        <v>8.3333333333333329E-2</v>
      </c>
      <c r="U36" s="66"/>
      <c r="V36" s="67"/>
      <c r="W36" s="68"/>
      <c r="X36" s="68"/>
      <c r="Y36" s="66"/>
      <c r="Z36" s="68"/>
      <c r="AA36" s="69"/>
    </row>
    <row r="37" spans="1:27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3"/>
        <v>8.3333333333333329E-2</v>
      </c>
      <c r="U37" s="66"/>
      <c r="V37" s="67"/>
      <c r="W37" s="68"/>
      <c r="X37" s="68"/>
      <c r="Y37" s="66"/>
      <c r="Z37" s="68"/>
      <c r="AA37" s="69"/>
    </row>
    <row r="38" spans="1:27" ht="20.100000000000001" hidden="1" customHeight="1" x14ac:dyDescent="0.25">
      <c r="A38" s="51"/>
      <c r="B38" s="121"/>
      <c r="C38" s="58"/>
      <c r="D38" s="58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3"/>
        <v>8.3333333333333329E-2</v>
      </c>
      <c r="U38" s="66"/>
      <c r="V38" s="67"/>
      <c r="W38" s="68"/>
      <c r="X38" s="68"/>
      <c r="Y38" s="66"/>
      <c r="Z38" s="68"/>
      <c r="AA38" s="69"/>
    </row>
    <row r="39" spans="1:27" ht="20.100000000000001" hidden="1" customHeight="1" x14ac:dyDescent="0.25">
      <c r="A39" s="51"/>
      <c r="B39" s="121"/>
      <c r="C39" s="58"/>
      <c r="D39" s="58"/>
      <c r="E39" s="134"/>
      <c r="F39" s="53"/>
      <c r="G39" s="127"/>
      <c r="H39" s="32"/>
      <c r="I39" s="19"/>
      <c r="J39" s="20"/>
      <c r="K39" s="33"/>
      <c r="L39" s="19"/>
      <c r="M39" s="20"/>
      <c r="N39" s="102"/>
      <c r="O39" s="19"/>
      <c r="P39" s="20"/>
      <c r="Q39" s="38"/>
      <c r="R39" s="39"/>
      <c r="S39" s="98"/>
      <c r="T39" s="31">
        <f t="shared" si="3"/>
        <v>8.3333333333333329E-2</v>
      </c>
      <c r="U39" s="66"/>
      <c r="V39" s="67"/>
      <c r="W39" s="68"/>
      <c r="X39" s="68"/>
      <c r="Y39" s="66"/>
      <c r="Z39" s="68"/>
      <c r="AA39" s="69"/>
    </row>
    <row r="40" spans="1:27" ht="20.100000000000001" hidden="1" customHeight="1" x14ac:dyDescent="0.25">
      <c r="A40" s="51"/>
      <c r="B40" s="121"/>
      <c r="C40" s="58"/>
      <c r="D40" s="58"/>
      <c r="E40" s="134"/>
      <c r="F40" s="53"/>
      <c r="G40" s="127"/>
      <c r="H40" s="32"/>
      <c r="I40" s="19"/>
      <c r="J40" s="20"/>
      <c r="K40" s="33"/>
      <c r="L40" s="19"/>
      <c r="M40" s="20"/>
      <c r="N40" s="102"/>
      <c r="O40" s="19"/>
      <c r="P40" s="20"/>
      <c r="Q40" s="38"/>
      <c r="R40" s="39"/>
      <c r="S40" s="98"/>
      <c r="T40" s="31">
        <f t="shared" si="3"/>
        <v>8.3333333333333329E-2</v>
      </c>
      <c r="U40" s="66"/>
      <c r="V40" s="67"/>
      <c r="W40" s="68"/>
      <c r="X40" s="68"/>
      <c r="Y40" s="66"/>
      <c r="Z40" s="68"/>
      <c r="AA40" s="69"/>
    </row>
    <row r="41" spans="1:27" ht="20.100000000000001" hidden="1" customHeight="1" x14ac:dyDescent="0.25">
      <c r="A41" s="51"/>
      <c r="B41" s="121"/>
      <c r="C41" s="58"/>
      <c r="D41" s="58"/>
      <c r="E41" s="134"/>
      <c r="F41" s="53"/>
      <c r="G41" s="127"/>
      <c r="H41" s="32"/>
      <c r="I41" s="19"/>
      <c r="J41" s="20"/>
      <c r="K41" s="33"/>
      <c r="L41" s="19"/>
      <c r="M41" s="20"/>
      <c r="N41" s="102"/>
      <c r="O41" s="19"/>
      <c r="P41" s="20"/>
      <c r="Q41" s="38"/>
      <c r="R41" s="39"/>
      <c r="S41" s="98"/>
      <c r="T41" s="31">
        <f t="shared" si="3"/>
        <v>8.3333333333333329E-2</v>
      </c>
      <c r="U41" s="66"/>
      <c r="V41" s="67"/>
      <c r="W41" s="68"/>
      <c r="X41" s="68"/>
      <c r="Y41" s="66"/>
      <c r="Z41" s="68"/>
      <c r="AA41" s="69"/>
    </row>
    <row r="42" spans="1:27" ht="20.100000000000001" hidden="1" customHeight="1" x14ac:dyDescent="0.25">
      <c r="A42" s="51"/>
      <c r="B42" s="121"/>
      <c r="C42" s="58"/>
      <c r="D42" s="58"/>
      <c r="E42" s="134"/>
      <c r="F42" s="53"/>
      <c r="G42" s="127"/>
      <c r="H42" s="32"/>
      <c r="I42" s="19"/>
      <c r="J42" s="20"/>
      <c r="K42" s="33"/>
      <c r="L42" s="19"/>
      <c r="M42" s="20"/>
      <c r="N42" s="102"/>
      <c r="O42" s="19"/>
      <c r="P42" s="20"/>
      <c r="Q42" s="38"/>
      <c r="R42" s="39"/>
      <c r="S42" s="98"/>
      <c r="T42" s="31">
        <f t="shared" si="3"/>
        <v>8.3333333333333329E-2</v>
      </c>
      <c r="U42" s="66"/>
      <c r="V42" s="67"/>
      <c r="W42" s="68"/>
      <c r="X42" s="68"/>
      <c r="Y42" s="66"/>
      <c r="Z42" s="68"/>
      <c r="AA42" s="69"/>
    </row>
    <row r="43" spans="1:27" ht="20.100000000000001" hidden="1" customHeight="1" x14ac:dyDescent="0.25">
      <c r="A43" s="51"/>
      <c r="B43" s="121"/>
      <c r="C43" s="58"/>
      <c r="D43" s="58"/>
      <c r="E43" s="134"/>
      <c r="F43" s="53"/>
      <c r="G43" s="127"/>
      <c r="H43" s="32"/>
      <c r="I43" s="19"/>
      <c r="J43" s="20"/>
      <c r="K43" s="33"/>
      <c r="L43" s="19"/>
      <c r="M43" s="20"/>
      <c r="N43" s="102"/>
      <c r="O43" s="19"/>
      <c r="P43" s="20"/>
      <c r="Q43" s="38"/>
      <c r="R43" s="39"/>
      <c r="S43" s="98"/>
      <c r="T43" s="31">
        <f t="shared" si="3"/>
        <v>8.3333333333333329E-2</v>
      </c>
      <c r="U43" s="66"/>
      <c r="V43" s="67"/>
      <c r="W43" s="68"/>
      <c r="X43" s="68"/>
      <c r="Y43" s="66"/>
      <c r="Z43" s="68"/>
      <c r="AA43" s="69"/>
    </row>
    <row r="44" spans="1:27" ht="20.100000000000001" hidden="1" customHeight="1" x14ac:dyDescent="0.25">
      <c r="A44" s="51"/>
      <c r="B44" s="121"/>
      <c r="C44" s="58"/>
      <c r="D44" s="58"/>
      <c r="E44" s="134"/>
      <c r="F44" s="53"/>
      <c r="G44" s="127"/>
      <c r="H44" s="32"/>
      <c r="I44" s="19"/>
      <c r="J44" s="20"/>
      <c r="K44" s="33"/>
      <c r="L44" s="19"/>
      <c r="M44" s="20"/>
      <c r="N44" s="102"/>
      <c r="O44" s="19"/>
      <c r="P44" s="20"/>
      <c r="Q44" s="38"/>
      <c r="R44" s="39"/>
      <c r="S44" s="98"/>
      <c r="T44" s="31">
        <f t="shared" si="3"/>
        <v>8.3333333333333329E-2</v>
      </c>
      <c r="U44" s="66"/>
      <c r="V44" s="67"/>
      <c r="W44" s="68"/>
      <c r="X44" s="68"/>
      <c r="Y44" s="66"/>
      <c r="Z44" s="68"/>
      <c r="AA44" s="69"/>
    </row>
    <row r="45" spans="1:27" ht="19.5" hidden="1" customHeight="1" x14ac:dyDescent="0.25">
      <c r="A45" s="70">
        <v>0.41666666666666669</v>
      </c>
      <c r="B45" s="122" t="s">
        <v>25</v>
      </c>
      <c r="C45" s="72">
        <v>25</v>
      </c>
      <c r="D45" s="72">
        <v>25</v>
      </c>
      <c r="E45" s="135" t="s">
        <v>26</v>
      </c>
      <c r="F45" s="73" t="s">
        <v>27</v>
      </c>
      <c r="G45" s="128" t="s">
        <v>28</v>
      </c>
      <c r="H45" s="75" t="s">
        <v>10</v>
      </c>
      <c r="I45" s="76" t="s">
        <v>10</v>
      </c>
      <c r="J45" s="77" t="s">
        <v>10</v>
      </c>
      <c r="K45" s="75" t="s">
        <v>10</v>
      </c>
      <c r="L45" s="76" t="s">
        <v>10</v>
      </c>
      <c r="M45" s="77" t="s">
        <v>10</v>
      </c>
      <c r="N45" s="75" t="s">
        <v>10</v>
      </c>
      <c r="O45" s="76" t="s">
        <v>10</v>
      </c>
      <c r="P45" s="77" t="s">
        <v>10</v>
      </c>
      <c r="Q45" s="38" t="s">
        <v>10</v>
      </c>
      <c r="R45" s="39" t="s">
        <v>10</v>
      </c>
      <c r="S45" s="98" t="s">
        <v>10</v>
      </c>
      <c r="T45" s="78" t="s">
        <v>10</v>
      </c>
      <c r="U45" s="79" t="s">
        <v>10</v>
      </c>
      <c r="V45" s="80" t="s">
        <v>10</v>
      </c>
      <c r="W45" s="81" t="s">
        <v>10</v>
      </c>
      <c r="X45" s="81" t="s">
        <v>10</v>
      </c>
      <c r="Y45" s="79" t="s">
        <v>10</v>
      </c>
      <c r="Z45" s="81" t="s">
        <v>10</v>
      </c>
      <c r="AA45" s="82" t="s">
        <v>10</v>
      </c>
    </row>
    <row r="46" spans="1:27" ht="19.5" hidden="1" customHeight="1" x14ac:dyDescent="0.25">
      <c r="A46" s="70">
        <v>0.41666666666666669</v>
      </c>
      <c r="B46" s="122" t="s">
        <v>25</v>
      </c>
      <c r="C46" s="72">
        <v>24</v>
      </c>
      <c r="D46" s="72">
        <v>24</v>
      </c>
      <c r="E46" s="135" t="s">
        <v>26</v>
      </c>
      <c r="F46" s="73" t="s">
        <v>29</v>
      </c>
      <c r="G46" s="128" t="s">
        <v>3</v>
      </c>
      <c r="H46" s="75" t="s">
        <v>10</v>
      </c>
      <c r="I46" s="76" t="s">
        <v>10</v>
      </c>
      <c r="J46" s="77" t="s">
        <v>10</v>
      </c>
      <c r="K46" s="75" t="s">
        <v>10</v>
      </c>
      <c r="L46" s="76" t="s">
        <v>10</v>
      </c>
      <c r="M46" s="77" t="s">
        <v>10</v>
      </c>
      <c r="N46" s="75" t="s">
        <v>10</v>
      </c>
      <c r="O46" s="76" t="s">
        <v>10</v>
      </c>
      <c r="P46" s="77" t="s">
        <v>10</v>
      </c>
      <c r="Q46" s="38" t="s">
        <v>10</v>
      </c>
      <c r="R46" s="39" t="s">
        <v>10</v>
      </c>
      <c r="S46" s="98" t="s">
        <v>10</v>
      </c>
      <c r="T46" s="78" t="s">
        <v>10</v>
      </c>
      <c r="U46" s="79" t="s">
        <v>10</v>
      </c>
      <c r="V46" s="80" t="s">
        <v>10</v>
      </c>
      <c r="W46" s="81" t="s">
        <v>10</v>
      </c>
      <c r="X46" s="81" t="s">
        <v>10</v>
      </c>
      <c r="Y46" s="79" t="s">
        <v>10</v>
      </c>
      <c r="Z46" s="81" t="s">
        <v>10</v>
      </c>
      <c r="AA46" s="82" t="s">
        <v>10</v>
      </c>
    </row>
    <row r="47" spans="1:27" ht="19.5" hidden="1" customHeight="1" x14ac:dyDescent="0.25">
      <c r="A47" s="70">
        <v>0.41666666666666669</v>
      </c>
      <c r="B47" s="122" t="s">
        <v>25</v>
      </c>
      <c r="C47" s="72">
        <v>24</v>
      </c>
      <c r="D47" s="72">
        <v>24</v>
      </c>
      <c r="E47" s="135" t="s">
        <v>26</v>
      </c>
      <c r="F47" s="73" t="s">
        <v>30</v>
      </c>
      <c r="G47" s="128" t="s">
        <v>31</v>
      </c>
      <c r="H47" s="75" t="s">
        <v>10</v>
      </c>
      <c r="I47" s="76" t="s">
        <v>10</v>
      </c>
      <c r="J47" s="77" t="s">
        <v>10</v>
      </c>
      <c r="K47" s="75" t="s">
        <v>10</v>
      </c>
      <c r="L47" s="76" t="s">
        <v>10</v>
      </c>
      <c r="M47" s="77" t="s">
        <v>10</v>
      </c>
      <c r="N47" s="75" t="s">
        <v>10</v>
      </c>
      <c r="O47" s="76" t="s">
        <v>10</v>
      </c>
      <c r="P47" s="77" t="s">
        <v>10</v>
      </c>
      <c r="Q47" s="38" t="s">
        <v>10</v>
      </c>
      <c r="R47" s="39" t="s">
        <v>10</v>
      </c>
      <c r="S47" s="98" t="s">
        <v>10</v>
      </c>
      <c r="T47" s="78" t="s">
        <v>10</v>
      </c>
      <c r="U47" s="79" t="s">
        <v>10</v>
      </c>
      <c r="V47" s="80" t="s">
        <v>10</v>
      </c>
      <c r="W47" s="81" t="s">
        <v>10</v>
      </c>
      <c r="X47" s="81" t="s">
        <v>10</v>
      </c>
      <c r="Y47" s="79" t="s">
        <v>10</v>
      </c>
      <c r="Z47" s="81" t="s">
        <v>10</v>
      </c>
      <c r="AA47" s="82" t="s">
        <v>10</v>
      </c>
    </row>
    <row r="48" spans="1:27" ht="19.5" hidden="1" customHeight="1" x14ac:dyDescent="0.25">
      <c r="A48" s="70">
        <v>0.5</v>
      </c>
      <c r="B48" s="122" t="s">
        <v>32</v>
      </c>
      <c r="C48" s="72">
        <v>36</v>
      </c>
      <c r="D48" s="72">
        <v>36</v>
      </c>
      <c r="E48" s="135" t="s">
        <v>26</v>
      </c>
      <c r="F48" s="73" t="s">
        <v>33</v>
      </c>
      <c r="G48" s="128" t="s">
        <v>28</v>
      </c>
      <c r="H48" s="75" t="s">
        <v>10</v>
      </c>
      <c r="I48" s="76" t="s">
        <v>10</v>
      </c>
      <c r="J48" s="77" t="s">
        <v>10</v>
      </c>
      <c r="K48" s="75" t="s">
        <v>10</v>
      </c>
      <c r="L48" s="76" t="s">
        <v>10</v>
      </c>
      <c r="M48" s="77" t="s">
        <v>10</v>
      </c>
      <c r="N48" s="75" t="s">
        <v>10</v>
      </c>
      <c r="O48" s="76" t="s">
        <v>10</v>
      </c>
      <c r="P48" s="77" t="s">
        <v>10</v>
      </c>
      <c r="Q48" s="38" t="s">
        <v>10</v>
      </c>
      <c r="R48" s="39" t="s">
        <v>10</v>
      </c>
      <c r="S48" s="98" t="s">
        <v>10</v>
      </c>
      <c r="T48" s="78" t="s">
        <v>10</v>
      </c>
      <c r="U48" s="79" t="s">
        <v>10</v>
      </c>
      <c r="V48" s="80" t="s">
        <v>10</v>
      </c>
      <c r="W48" s="81" t="s">
        <v>10</v>
      </c>
      <c r="X48" s="81" t="s">
        <v>10</v>
      </c>
      <c r="Y48" s="79" t="s">
        <v>10</v>
      </c>
      <c r="Z48" s="81" t="s">
        <v>10</v>
      </c>
      <c r="AA48" s="82" t="s">
        <v>10</v>
      </c>
    </row>
    <row r="49" spans="1:28" ht="19.5" hidden="1" customHeight="1" x14ac:dyDescent="0.25">
      <c r="A49" s="70">
        <v>0.5</v>
      </c>
      <c r="B49" s="122" t="s">
        <v>32</v>
      </c>
      <c r="C49" s="72">
        <v>36</v>
      </c>
      <c r="D49" s="72">
        <v>36</v>
      </c>
      <c r="E49" s="135" t="s">
        <v>26</v>
      </c>
      <c r="F49" s="73" t="s">
        <v>34</v>
      </c>
      <c r="G49" s="128" t="s">
        <v>3</v>
      </c>
      <c r="H49" s="75" t="s">
        <v>10</v>
      </c>
      <c r="I49" s="76" t="s">
        <v>10</v>
      </c>
      <c r="J49" s="77" t="s">
        <v>10</v>
      </c>
      <c r="K49" s="75" t="s">
        <v>10</v>
      </c>
      <c r="L49" s="76" t="s">
        <v>10</v>
      </c>
      <c r="M49" s="77" t="s">
        <v>10</v>
      </c>
      <c r="N49" s="75" t="s">
        <v>10</v>
      </c>
      <c r="O49" s="76" t="s">
        <v>10</v>
      </c>
      <c r="P49" s="77" t="s">
        <v>10</v>
      </c>
      <c r="Q49" s="38" t="s">
        <v>10</v>
      </c>
      <c r="R49" s="39" t="s">
        <v>10</v>
      </c>
      <c r="S49" s="98" t="s">
        <v>10</v>
      </c>
      <c r="T49" s="78" t="s">
        <v>10</v>
      </c>
      <c r="U49" s="79" t="s">
        <v>10</v>
      </c>
      <c r="V49" s="80" t="s">
        <v>10</v>
      </c>
      <c r="W49" s="81" t="s">
        <v>10</v>
      </c>
      <c r="X49" s="81" t="s">
        <v>10</v>
      </c>
      <c r="Y49" s="79" t="s">
        <v>10</v>
      </c>
      <c r="Z49" s="81" t="s">
        <v>10</v>
      </c>
      <c r="AA49" s="82" t="s">
        <v>10</v>
      </c>
    </row>
    <row r="50" spans="1:28" ht="19.5" hidden="1" customHeight="1" x14ac:dyDescent="0.25">
      <c r="A50" s="70">
        <v>0.5</v>
      </c>
      <c r="B50" s="122" t="s">
        <v>32</v>
      </c>
      <c r="C50" s="72">
        <v>36</v>
      </c>
      <c r="D50" s="72">
        <v>36</v>
      </c>
      <c r="E50" s="135" t="s">
        <v>26</v>
      </c>
      <c r="F50" s="73" t="s">
        <v>35</v>
      </c>
      <c r="G50" s="128" t="s">
        <v>31</v>
      </c>
      <c r="H50" s="75" t="s">
        <v>10</v>
      </c>
      <c r="I50" s="76" t="s">
        <v>10</v>
      </c>
      <c r="J50" s="77" t="s">
        <v>10</v>
      </c>
      <c r="K50" s="75" t="s">
        <v>10</v>
      </c>
      <c r="L50" s="76" t="s">
        <v>10</v>
      </c>
      <c r="M50" s="77" t="s">
        <v>10</v>
      </c>
      <c r="N50" s="75" t="s">
        <v>10</v>
      </c>
      <c r="O50" s="76" t="s">
        <v>10</v>
      </c>
      <c r="P50" s="77" t="s">
        <v>10</v>
      </c>
      <c r="Q50" s="38" t="s">
        <v>10</v>
      </c>
      <c r="R50" s="39" t="s">
        <v>10</v>
      </c>
      <c r="S50" s="98" t="s">
        <v>10</v>
      </c>
      <c r="T50" s="78" t="s">
        <v>10</v>
      </c>
      <c r="U50" s="79" t="s">
        <v>10</v>
      </c>
      <c r="V50" s="80" t="s">
        <v>10</v>
      </c>
      <c r="W50" s="81" t="s">
        <v>10</v>
      </c>
      <c r="X50" s="81" t="s">
        <v>10</v>
      </c>
      <c r="Y50" s="79" t="s">
        <v>10</v>
      </c>
      <c r="Z50" s="81" t="s">
        <v>10</v>
      </c>
      <c r="AA50" s="82" t="s">
        <v>10</v>
      </c>
    </row>
    <row r="51" spans="1:28" ht="20.100000000000001" hidden="1" customHeight="1" x14ac:dyDescent="0.25">
      <c r="A51" s="83" t="s">
        <v>36</v>
      </c>
      <c r="B51" s="84" t="s">
        <v>37</v>
      </c>
      <c r="C51" s="85">
        <v>100</v>
      </c>
      <c r="D51" s="85">
        <v>100</v>
      </c>
      <c r="E51" s="136" t="s">
        <v>4</v>
      </c>
      <c r="F51" s="87" t="s">
        <v>38</v>
      </c>
      <c r="G51" s="129" t="s">
        <v>39</v>
      </c>
      <c r="H51" s="89" t="s">
        <v>10</v>
      </c>
      <c r="I51" s="90" t="s">
        <v>10</v>
      </c>
      <c r="J51" s="91" t="s">
        <v>10</v>
      </c>
      <c r="K51" s="89" t="s">
        <v>10</v>
      </c>
      <c r="L51" s="90" t="s">
        <v>10</v>
      </c>
      <c r="M51" s="91" t="s">
        <v>10</v>
      </c>
      <c r="N51" s="89" t="s">
        <v>10</v>
      </c>
      <c r="O51" s="90" t="s">
        <v>10</v>
      </c>
      <c r="P51" s="91" t="s">
        <v>10</v>
      </c>
      <c r="Q51" s="92" t="s">
        <v>10</v>
      </c>
      <c r="R51" s="92" t="s">
        <v>10</v>
      </c>
      <c r="S51" s="92" t="s">
        <v>10</v>
      </c>
      <c r="T51" s="93" t="s">
        <v>10</v>
      </c>
      <c r="U51" s="97" t="s">
        <v>10</v>
      </c>
      <c r="V51" s="94" t="s">
        <v>10</v>
      </c>
      <c r="W51" s="95" t="s">
        <v>10</v>
      </c>
      <c r="X51" s="95" t="s">
        <v>10</v>
      </c>
      <c r="Y51" s="97" t="s">
        <v>10</v>
      </c>
      <c r="Z51" s="95" t="s">
        <v>10</v>
      </c>
      <c r="AA51" s="96" t="s">
        <v>10</v>
      </c>
    </row>
    <row r="52" spans="1:28" ht="30" hidden="1" customHeight="1" x14ac:dyDescent="0.25">
      <c r="A52" s="59"/>
      <c r="B52" s="123"/>
      <c r="C52" s="61"/>
      <c r="D52" s="61" t="s">
        <v>10</v>
      </c>
      <c r="E52" s="137" t="s">
        <v>4</v>
      </c>
      <c r="F52" s="63" t="s">
        <v>71</v>
      </c>
      <c r="G52" s="130" t="s">
        <v>72</v>
      </c>
      <c r="H52" s="32" t="s">
        <v>10</v>
      </c>
      <c r="I52" s="17" t="s">
        <v>10</v>
      </c>
      <c r="J52" s="18" t="s">
        <v>10</v>
      </c>
      <c r="K52" s="33" t="s">
        <v>10</v>
      </c>
      <c r="L52" s="17" t="s">
        <v>10</v>
      </c>
      <c r="M52" s="18" t="s">
        <v>10</v>
      </c>
      <c r="N52" s="102"/>
      <c r="O52" s="17"/>
      <c r="P52" s="18"/>
      <c r="Q52" s="38" t="s">
        <v>10</v>
      </c>
      <c r="R52" s="39" t="s">
        <v>10</v>
      </c>
      <c r="S52" s="98"/>
      <c r="T52" s="13" t="s">
        <v>10</v>
      </c>
      <c r="U52" s="27" t="s">
        <v>10</v>
      </c>
      <c r="V52" s="28" t="s">
        <v>10</v>
      </c>
      <c r="W52" s="29" t="s">
        <v>10</v>
      </c>
      <c r="X52" s="29" t="s">
        <v>10</v>
      </c>
      <c r="Y52" s="27" t="s">
        <v>10</v>
      </c>
      <c r="Z52" s="29" t="s">
        <v>10</v>
      </c>
      <c r="AA52" s="16" t="s">
        <v>10</v>
      </c>
    </row>
    <row r="53" spans="1:28" ht="5.25" customHeight="1" thickBot="1" x14ac:dyDescent="0.3">
      <c r="A53" s="2"/>
      <c r="B53" s="120"/>
      <c r="C53" s="55"/>
      <c r="D53" s="55"/>
      <c r="E53" s="133"/>
      <c r="F53" s="8"/>
      <c r="G53" s="126"/>
      <c r="H53" s="7"/>
      <c r="I53" s="15"/>
      <c r="J53" s="9"/>
      <c r="K53" s="7"/>
      <c r="L53" s="15"/>
      <c r="M53" s="9"/>
      <c r="N53" s="7"/>
      <c r="O53" s="15"/>
      <c r="P53" s="9"/>
      <c r="Q53" s="11"/>
      <c r="R53" s="11"/>
      <c r="S53" s="11"/>
      <c r="T53" s="12"/>
      <c r="U53" s="3"/>
      <c r="V53" s="4"/>
      <c r="W53" s="5"/>
      <c r="X53" s="5"/>
      <c r="Y53" s="3"/>
      <c r="Z53" s="5"/>
      <c r="AA53" s="5"/>
    </row>
    <row r="54" spans="1:28" ht="15.75" thickBot="1" x14ac:dyDescent="0.3">
      <c r="B54" s="124"/>
      <c r="C54"/>
      <c r="D54"/>
      <c r="F54" s="22"/>
      <c r="G54" s="131"/>
      <c r="H54" s="459" t="str">
        <f>H2</f>
        <v># Shot</v>
      </c>
      <c r="K54" s="471" t="str">
        <f>K2</f>
        <v># Shot</v>
      </c>
      <c r="N54" s="462" t="str">
        <f>N2</f>
        <v># Shot</v>
      </c>
      <c r="Q54" s="465" t="s">
        <v>9</v>
      </c>
      <c r="R54" s="466"/>
      <c r="S54" s="467"/>
      <c r="U54" s="456" t="str">
        <f t="shared" ref="U54:AA54" si="4">U2</f>
        <v>Bypass</v>
      </c>
      <c r="V54" s="468" t="str">
        <f t="shared" si="4"/>
        <v>No Show</v>
      </c>
      <c r="W54" s="432" t="str">
        <f t="shared" si="4"/>
        <v>Decline</v>
      </c>
      <c r="X54" s="432" t="str">
        <f t="shared" si="4"/>
        <v>Xtra Sheets</v>
      </c>
      <c r="Y54" s="456" t="str">
        <f t="shared" si="4"/>
        <v>Digital</v>
      </c>
      <c r="Z54" s="432" t="str">
        <f t="shared" si="4"/>
        <v>Stolen</v>
      </c>
      <c r="AA54" s="439" t="str">
        <f t="shared" si="4"/>
        <v># Sales 
(if known)</v>
      </c>
    </row>
    <row r="55" spans="1:28" x14ac:dyDescent="0.25">
      <c r="G55" s="131"/>
      <c r="H55" s="460"/>
      <c r="K55" s="472"/>
      <c r="N55" s="463"/>
      <c r="Q55" s="442" t="str">
        <f>Q3</f>
        <v>Green 
Screen</v>
      </c>
      <c r="R55" s="474" t="str">
        <f>R3</f>
        <v>Star</v>
      </c>
      <c r="S55" s="444" t="str">
        <f>S3</f>
        <v>Private</v>
      </c>
      <c r="U55" s="457"/>
      <c r="V55" s="469"/>
      <c r="W55" s="433"/>
      <c r="X55" s="433"/>
      <c r="Y55" s="457"/>
      <c r="Z55" s="433"/>
      <c r="AA55" s="440"/>
    </row>
    <row r="56" spans="1:28" ht="15.75" thickBot="1" x14ac:dyDescent="0.3">
      <c r="G56" s="131"/>
      <c r="H56" s="461"/>
      <c r="K56" s="473"/>
      <c r="N56" s="464"/>
      <c r="Q56" s="443"/>
      <c r="R56" s="475"/>
      <c r="S56" s="445"/>
      <c r="U56" s="458"/>
      <c r="V56" s="470"/>
      <c r="W56" s="434"/>
      <c r="X56" s="434"/>
      <c r="Y56" s="458"/>
      <c r="Z56" s="434"/>
      <c r="AA56" s="441"/>
    </row>
    <row r="57" spans="1:28" ht="37.5" customHeight="1" thickBot="1" x14ac:dyDescent="0.3">
      <c r="G57" s="131"/>
      <c r="H57" s="23"/>
      <c r="K57" s="23"/>
      <c r="N57" s="23"/>
      <c r="Q57" s="50"/>
      <c r="R57" s="10"/>
      <c r="S57" s="10"/>
      <c r="U57" s="24"/>
      <c r="V57" s="25"/>
      <c r="W57" s="26"/>
      <c r="X57" s="26"/>
      <c r="Y57" s="24"/>
      <c r="Z57" s="26"/>
      <c r="AA57" s="25"/>
    </row>
    <row r="58" spans="1:28" ht="4.5" customHeight="1" x14ac:dyDescent="0.25">
      <c r="B58"/>
      <c r="E58" s="54"/>
      <c r="G58"/>
      <c r="AB58" s="54"/>
    </row>
    <row r="59" spans="1:28" ht="4.5" customHeight="1" thickBot="1" x14ac:dyDescent="0.3">
      <c r="B59"/>
      <c r="E59" s="54"/>
      <c r="G59"/>
      <c r="AB59" s="54"/>
    </row>
    <row r="60" spans="1:28" ht="27.75" customHeight="1" thickBot="1" x14ac:dyDescent="0.3">
      <c r="B60"/>
      <c r="E60" s="139"/>
      <c r="F60" s="140" t="s">
        <v>40</v>
      </c>
      <c r="G60"/>
      <c r="H60" s="141"/>
      <c r="I60" s="429" t="s">
        <v>41</v>
      </c>
      <c r="J60" s="430"/>
      <c r="P60" s="141"/>
      <c r="Q60" s="429" t="s">
        <v>42</v>
      </c>
      <c r="R60" s="431"/>
      <c r="S60" s="430"/>
      <c r="U60" s="142"/>
      <c r="V60" s="429" t="s">
        <v>43</v>
      </c>
      <c r="W60" s="431"/>
      <c r="X60" s="430"/>
      <c r="AB60" s="54"/>
    </row>
    <row r="61" spans="1:28" ht="27.75" customHeight="1" x14ac:dyDescent="0.25"/>
    <row r="62" spans="1:28" ht="27.75" customHeight="1" x14ac:dyDescent="0.25"/>
    <row r="66" ht="6" customHeight="1" x14ac:dyDescent="0.25"/>
  </sheetData>
  <mergeCells count="33">
    <mergeCell ref="A1:G2"/>
    <mergeCell ref="H1:P1"/>
    <mergeCell ref="H2:H3"/>
    <mergeCell ref="I2:J2"/>
    <mergeCell ref="N2:N3"/>
    <mergeCell ref="O2:P2"/>
    <mergeCell ref="H54:H56"/>
    <mergeCell ref="N54:N56"/>
    <mergeCell ref="Q54:S54"/>
    <mergeCell ref="U54:U56"/>
    <mergeCell ref="V54:V56"/>
    <mergeCell ref="K54:K56"/>
    <mergeCell ref="R55:R56"/>
    <mergeCell ref="AA54:AA56"/>
    <mergeCell ref="Q55:Q56"/>
    <mergeCell ref="S55:S56"/>
    <mergeCell ref="Q60:S60"/>
    <mergeCell ref="X2:X3"/>
    <mergeCell ref="AA2:AA3"/>
    <mergeCell ref="W54:W56"/>
    <mergeCell ref="Q2:S2"/>
    <mergeCell ref="U2:U3"/>
    <mergeCell ref="V2:V3"/>
    <mergeCell ref="W2:W3"/>
    <mergeCell ref="Y2:Y3"/>
    <mergeCell ref="Z2:Z3"/>
    <mergeCell ref="Y54:Y56"/>
    <mergeCell ref="Z54:Z56"/>
    <mergeCell ref="I60:J60"/>
    <mergeCell ref="V60:X60"/>
    <mergeCell ref="X54:X56"/>
    <mergeCell ref="K2:K3"/>
    <mergeCell ref="L2:M2"/>
  </mergeCells>
  <conditionalFormatting sqref="F5:F6">
    <cfRule type="cellIs" dxfId="12" priority="7" stopIfTrue="1" operator="greaterThan">
      <formula>0.75</formula>
    </cfRule>
    <cfRule type="cellIs" dxfId="11" priority="8" stopIfTrue="1" operator="greaterThan">
      <formula>0.4</formula>
    </cfRule>
    <cfRule type="cellIs" dxfId="10" priority="9" operator="lessThan">
      <formula>0.4</formula>
    </cfRule>
  </conditionalFormatting>
  <conditionalFormatting sqref="F8:F19">
    <cfRule type="cellIs" dxfId="9" priority="1" stopIfTrue="1" operator="greaterThan">
      <formula>0.75</formula>
    </cfRule>
    <cfRule type="cellIs" dxfId="8" priority="2" stopIfTrue="1" operator="greaterThan">
      <formula>0.4</formula>
    </cfRule>
    <cfRule type="cellIs" dxfId="7" priority="3" operator="lessThan">
      <formula>0.4</formula>
    </cfRule>
  </conditionalFormatting>
  <printOptions horizontalCentered="1"/>
  <pageMargins left="0.25" right="0.25" top="0.28999999999999998" bottom="0.21" header="0.3" footer="0.2"/>
  <pageSetup scale="67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B66"/>
  <sheetViews>
    <sheetView topLeftCell="A2" zoomScaleNormal="100" workbookViewId="0">
      <selection activeCell="AB5" sqref="AB5:AB20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9.5703125" style="54" customWidth="1"/>
  </cols>
  <sheetData>
    <row r="1" spans="1:28" ht="16.5" thickBot="1" x14ac:dyDescent="0.3">
      <c r="A1" s="476" t="str">
        <f>'03.22 (v2)'!A1</f>
        <v>Friday, March 22nd</v>
      </c>
      <c r="B1" s="476"/>
      <c r="C1" s="476"/>
      <c r="D1" s="476"/>
      <c r="E1" s="476"/>
      <c r="F1" s="476"/>
      <c r="G1" s="477"/>
      <c r="H1" s="480" t="s">
        <v>19</v>
      </c>
      <c r="I1" s="481"/>
      <c r="J1" s="481"/>
      <c r="K1" s="481"/>
      <c r="L1" s="481"/>
      <c r="M1" s="481"/>
      <c r="N1" s="481"/>
      <c r="O1" s="481"/>
      <c r="P1" s="482"/>
      <c r="AB1"/>
    </row>
    <row r="2" spans="1:28" ht="24.75" customHeight="1" thickBot="1" x14ac:dyDescent="0.3">
      <c r="A2" s="478"/>
      <c r="B2" s="478"/>
      <c r="C2" s="478"/>
      <c r="D2" s="478"/>
      <c r="E2" s="478"/>
      <c r="F2" s="478"/>
      <c r="G2" s="479"/>
      <c r="H2" s="483" t="s">
        <v>8</v>
      </c>
      <c r="I2" s="485" t="s">
        <v>21</v>
      </c>
      <c r="J2" s="486"/>
      <c r="K2" s="435" t="s">
        <v>8</v>
      </c>
      <c r="L2" s="437" t="s">
        <v>20</v>
      </c>
      <c r="M2" s="438"/>
      <c r="N2" s="487" t="s">
        <v>8</v>
      </c>
      <c r="O2" s="489" t="s">
        <v>4</v>
      </c>
      <c r="P2" s="490"/>
      <c r="Q2" s="449" t="s">
        <v>9</v>
      </c>
      <c r="R2" s="450"/>
      <c r="S2" s="451"/>
      <c r="T2" s="42"/>
      <c r="U2" s="452" t="s">
        <v>5</v>
      </c>
      <c r="V2" s="454" t="s">
        <v>6</v>
      </c>
      <c r="W2" s="446" t="s">
        <v>7</v>
      </c>
      <c r="X2" s="446" t="s">
        <v>24</v>
      </c>
      <c r="Y2" s="452" t="s">
        <v>77</v>
      </c>
      <c r="Z2" s="446" t="s">
        <v>11</v>
      </c>
      <c r="AA2" s="439" t="s">
        <v>23</v>
      </c>
      <c r="AB2"/>
    </row>
    <row r="3" spans="1:28" ht="22.5" customHeight="1" x14ac:dyDescent="0.25">
      <c r="A3" s="43" t="s">
        <v>0</v>
      </c>
      <c r="B3" s="44" t="s">
        <v>16</v>
      </c>
      <c r="C3" s="45" t="s">
        <v>2</v>
      </c>
      <c r="D3" s="278" t="s">
        <v>70</v>
      </c>
      <c r="E3" s="46" t="s">
        <v>1</v>
      </c>
      <c r="F3" s="47" t="s">
        <v>18</v>
      </c>
      <c r="G3" s="48" t="s">
        <v>15</v>
      </c>
      <c r="H3" s="484"/>
      <c r="I3" s="34" t="s">
        <v>13</v>
      </c>
      <c r="J3" s="35" t="s">
        <v>14</v>
      </c>
      <c r="K3" s="436"/>
      <c r="L3" s="36" t="s">
        <v>13</v>
      </c>
      <c r="M3" s="37" t="s">
        <v>14</v>
      </c>
      <c r="N3" s="488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3"/>
      <c r="V3" s="455"/>
      <c r="W3" s="447"/>
      <c r="X3" s="447"/>
      <c r="Y3" s="453"/>
      <c r="Z3" s="447"/>
      <c r="AA3" s="448"/>
      <c r="AB3" s="47" t="s">
        <v>44</v>
      </c>
    </row>
    <row r="4" spans="1:28" ht="5.25" customHeight="1" thickBot="1" x14ac:dyDescent="0.3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514"/>
    </row>
    <row r="5" spans="1:28" ht="27" x14ac:dyDescent="0.25">
      <c r="A5" s="51">
        <v>0.41666666666666669</v>
      </c>
      <c r="B5" s="281" t="s">
        <v>74</v>
      </c>
      <c r="C5" s="510">
        <v>45</v>
      </c>
      <c r="D5" s="283">
        <v>45</v>
      </c>
      <c r="E5" s="134" t="s">
        <v>75</v>
      </c>
      <c r="F5" s="282">
        <f>(35-0)/35</f>
        <v>1</v>
      </c>
      <c r="G5" s="127" t="s">
        <v>78</v>
      </c>
      <c r="H5" s="103">
        <f t="shared" ref="H5:H22" si="0">IF(ISBLANK(J5),0,(J5-I5+1))</f>
        <v>14</v>
      </c>
      <c r="I5" s="106">
        <v>3995</v>
      </c>
      <c r="J5" s="107">
        <v>4008</v>
      </c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>
        <v>12</v>
      </c>
      <c r="R5" s="109" t="s">
        <v>10</v>
      </c>
      <c r="S5" s="110" t="s">
        <v>10</v>
      </c>
      <c r="T5" s="31">
        <f t="shared" ref="T5:T22" si="1">A5+TIME(2,0,0)</f>
        <v>0.5</v>
      </c>
      <c r="U5" s="111">
        <v>0</v>
      </c>
      <c r="V5" s="112">
        <v>0</v>
      </c>
      <c r="W5" s="113">
        <v>7</v>
      </c>
      <c r="X5" s="113">
        <v>0</v>
      </c>
      <c r="Y5" s="111">
        <v>0</v>
      </c>
      <c r="Z5" s="113">
        <v>0</v>
      </c>
      <c r="AA5" s="511">
        <v>6</v>
      </c>
      <c r="AB5" s="516" t="s">
        <v>139</v>
      </c>
    </row>
    <row r="6" spans="1:28" ht="20.100000000000001" customHeight="1" x14ac:dyDescent="0.25">
      <c r="A6" s="51">
        <v>0.4375</v>
      </c>
      <c r="B6" s="281" t="s">
        <v>74</v>
      </c>
      <c r="C6" s="510">
        <v>45</v>
      </c>
      <c r="D6" s="283">
        <v>45</v>
      </c>
      <c r="E6" s="134" t="s">
        <v>75</v>
      </c>
      <c r="F6" s="282">
        <f>(35-0)/35</f>
        <v>1</v>
      </c>
      <c r="G6" s="127" t="s">
        <v>79</v>
      </c>
      <c r="H6" s="103">
        <f t="shared" si="0"/>
        <v>14</v>
      </c>
      <c r="I6" s="106">
        <v>4009</v>
      </c>
      <c r="J6" s="107">
        <v>4022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v>14</v>
      </c>
      <c r="R6" s="109" t="s">
        <v>10</v>
      </c>
      <c r="S6" s="110" t="s">
        <v>10</v>
      </c>
      <c r="T6" s="31">
        <f t="shared" si="1"/>
        <v>0.52083333333333337</v>
      </c>
      <c r="U6" s="111">
        <v>0</v>
      </c>
      <c r="V6" s="112">
        <v>5</v>
      </c>
      <c r="W6" s="113">
        <v>4</v>
      </c>
      <c r="X6" s="113">
        <v>0</v>
      </c>
      <c r="Y6" s="111">
        <v>0</v>
      </c>
      <c r="Z6" s="113">
        <v>0</v>
      </c>
      <c r="AA6" s="511">
        <v>5</v>
      </c>
      <c r="AB6" s="517" t="s">
        <v>127</v>
      </c>
    </row>
    <row r="7" spans="1:28" ht="27" x14ac:dyDescent="0.25">
      <c r="A7" s="59">
        <v>0.45833333333333331</v>
      </c>
      <c r="B7" s="286" t="s">
        <v>76</v>
      </c>
      <c r="C7" s="61">
        <v>19</v>
      </c>
      <c r="D7" s="61" t="s">
        <v>10</v>
      </c>
      <c r="E7" s="137" t="s">
        <v>4</v>
      </c>
      <c r="F7" s="63" t="s">
        <v>71</v>
      </c>
      <c r="G7" s="130" t="s">
        <v>80</v>
      </c>
      <c r="H7" s="103" t="s">
        <v>10</v>
      </c>
      <c r="I7" s="276"/>
      <c r="J7" s="277" t="s">
        <v>10</v>
      </c>
      <c r="K7" s="104" t="s">
        <v>10</v>
      </c>
      <c r="L7" s="276" t="s">
        <v>10</v>
      </c>
      <c r="M7" s="277" t="s">
        <v>10</v>
      </c>
      <c r="N7" s="105">
        <f>IF(ISBLANK(P7),0,(P7-O7+1))</f>
        <v>3</v>
      </c>
      <c r="O7" s="276">
        <v>4078</v>
      </c>
      <c r="P7" s="277">
        <v>4080</v>
      </c>
      <c r="Q7" s="108" t="s">
        <v>10</v>
      </c>
      <c r="R7" s="109" t="s">
        <v>10</v>
      </c>
      <c r="S7" s="110">
        <v>1</v>
      </c>
      <c r="T7" s="13" t="s">
        <v>10</v>
      </c>
      <c r="U7" s="273" t="s">
        <v>10</v>
      </c>
      <c r="V7" s="190" t="s">
        <v>10</v>
      </c>
      <c r="W7" s="274" t="s">
        <v>10</v>
      </c>
      <c r="X7" s="274" t="s">
        <v>10</v>
      </c>
      <c r="Y7" s="273" t="s">
        <v>10</v>
      </c>
      <c r="Z7" s="274" t="s">
        <v>10</v>
      </c>
      <c r="AA7" s="512" t="s">
        <v>10</v>
      </c>
      <c r="AB7" s="518" t="s">
        <v>140</v>
      </c>
    </row>
    <row r="8" spans="1:28" ht="20.100000000000001" customHeight="1" x14ac:dyDescent="0.25">
      <c r="A8" s="51">
        <v>0.45833333333333331</v>
      </c>
      <c r="B8" s="281" t="s">
        <v>74</v>
      </c>
      <c r="C8" s="510">
        <v>45</v>
      </c>
      <c r="D8" s="283">
        <v>40</v>
      </c>
      <c r="E8" s="134" t="s">
        <v>75</v>
      </c>
      <c r="F8" s="282">
        <f>(35-5)/35</f>
        <v>0.8571428571428571</v>
      </c>
      <c r="G8" s="127" t="s">
        <v>81</v>
      </c>
      <c r="H8" s="103">
        <f t="shared" ref="H8" si="2">IF(ISBLANK(J8),0,(J8-I8+1))</f>
        <v>14</v>
      </c>
      <c r="I8" s="106">
        <v>4023</v>
      </c>
      <c r="J8" s="107">
        <v>4036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v>14</v>
      </c>
      <c r="R8" s="109" t="s">
        <v>10</v>
      </c>
      <c r="S8" s="110" t="s">
        <v>10</v>
      </c>
      <c r="T8" s="31">
        <f t="shared" ref="T8" si="3">A8+TIME(2,0,0)</f>
        <v>0.54166666666666663</v>
      </c>
      <c r="U8" s="111">
        <v>0</v>
      </c>
      <c r="V8" s="112">
        <v>3</v>
      </c>
      <c r="W8" s="113">
        <v>3</v>
      </c>
      <c r="X8" s="113">
        <v>1</v>
      </c>
      <c r="Y8" s="111">
        <v>1</v>
      </c>
      <c r="Z8" s="113">
        <v>0</v>
      </c>
      <c r="AA8" s="511">
        <v>7</v>
      </c>
      <c r="AB8" s="517" t="s">
        <v>128</v>
      </c>
    </row>
    <row r="9" spans="1:28" ht="20.100000000000001" customHeight="1" x14ac:dyDescent="0.25">
      <c r="A9" s="51">
        <v>0.47916666666666669</v>
      </c>
      <c r="B9" s="281" t="s">
        <v>74</v>
      </c>
      <c r="C9" s="510">
        <v>45</v>
      </c>
      <c r="D9" s="285">
        <v>30</v>
      </c>
      <c r="E9" s="134" t="s">
        <v>75</v>
      </c>
      <c r="F9" s="282">
        <f>(35-28)/35</f>
        <v>0.2</v>
      </c>
      <c r="G9" s="127" t="s">
        <v>82</v>
      </c>
      <c r="H9" s="103">
        <f t="shared" ref="H9" si="4">IF(ISBLANK(J9),0,(J9-I9+1))</f>
        <v>18</v>
      </c>
      <c r="I9" s="106">
        <v>4037</v>
      </c>
      <c r="J9" s="107">
        <v>4054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v>18</v>
      </c>
      <c r="R9" s="109" t="s">
        <v>10</v>
      </c>
      <c r="S9" s="110" t="s">
        <v>10</v>
      </c>
      <c r="T9" s="31">
        <f t="shared" ref="T9:T10" si="5">A9+TIME(2,0,0)</f>
        <v>0.5625</v>
      </c>
      <c r="U9" s="111">
        <v>0</v>
      </c>
      <c r="V9" s="112">
        <v>2</v>
      </c>
      <c r="W9" s="113">
        <v>5</v>
      </c>
      <c r="X9" s="113">
        <v>1</v>
      </c>
      <c r="Y9" s="111">
        <v>0</v>
      </c>
      <c r="Z9" s="113">
        <v>2</v>
      </c>
      <c r="AA9" s="511">
        <v>8</v>
      </c>
      <c r="AB9" s="517" t="s">
        <v>129</v>
      </c>
    </row>
    <row r="10" spans="1:28" ht="20.100000000000001" customHeight="1" x14ac:dyDescent="0.25">
      <c r="A10" s="51">
        <v>0.48958333333333331</v>
      </c>
      <c r="B10" s="281" t="s">
        <v>74</v>
      </c>
      <c r="C10" s="510">
        <v>45</v>
      </c>
      <c r="D10" s="285">
        <v>5</v>
      </c>
      <c r="E10" s="134"/>
      <c r="F10" s="282"/>
      <c r="G10" s="127" t="s">
        <v>72</v>
      </c>
      <c r="H10" s="103">
        <f t="shared" ref="H10" si="6">IF(ISBLANK(J10),0,(J10-I10+1))</f>
        <v>8</v>
      </c>
      <c r="I10" s="106">
        <v>4055</v>
      </c>
      <c r="J10" s="107">
        <v>4062</v>
      </c>
      <c r="K10" s="104"/>
      <c r="L10" s="106"/>
      <c r="M10" s="107"/>
      <c r="N10" s="105" t="s">
        <v>10</v>
      </c>
      <c r="O10" s="106" t="s">
        <v>10</v>
      </c>
      <c r="P10" s="107" t="s">
        <v>10</v>
      </c>
      <c r="Q10" s="108">
        <v>7</v>
      </c>
      <c r="R10" s="109" t="s">
        <v>10</v>
      </c>
      <c r="S10" s="110" t="s">
        <v>10</v>
      </c>
      <c r="T10" s="31">
        <f t="shared" si="5"/>
        <v>0.57291666666666663</v>
      </c>
      <c r="U10" s="111">
        <v>0</v>
      </c>
      <c r="V10" s="112">
        <v>2</v>
      </c>
      <c r="W10" s="113">
        <v>2</v>
      </c>
      <c r="X10" s="113">
        <v>0</v>
      </c>
      <c r="Y10" s="111">
        <v>1</v>
      </c>
      <c r="Z10" s="113">
        <v>0</v>
      </c>
      <c r="AA10" s="511">
        <v>3</v>
      </c>
      <c r="AB10" s="519" t="s">
        <v>130</v>
      </c>
    </row>
    <row r="11" spans="1:28" ht="20.100000000000001" customHeight="1" x14ac:dyDescent="0.25">
      <c r="A11" s="51">
        <v>0.5</v>
      </c>
      <c r="B11" s="281" t="s">
        <v>74</v>
      </c>
      <c r="C11" s="510">
        <v>45</v>
      </c>
      <c r="D11" s="283">
        <v>32</v>
      </c>
      <c r="E11" s="134" t="s">
        <v>75</v>
      </c>
      <c r="F11" s="282">
        <f>(35-3)/35</f>
        <v>0.91428571428571426</v>
      </c>
      <c r="G11" s="127" t="s">
        <v>78</v>
      </c>
      <c r="H11" s="103">
        <f t="shared" si="0"/>
        <v>9</v>
      </c>
      <c r="I11" s="106">
        <v>4063</v>
      </c>
      <c r="J11" s="107">
        <v>4071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v>9</v>
      </c>
      <c r="R11" s="109" t="s">
        <v>10</v>
      </c>
      <c r="S11" s="110" t="s">
        <v>10</v>
      </c>
      <c r="T11" s="31">
        <f t="shared" si="1"/>
        <v>0.58333333333333337</v>
      </c>
      <c r="U11" s="111">
        <v>0</v>
      </c>
      <c r="V11" s="112">
        <v>4</v>
      </c>
      <c r="W11" s="113">
        <v>1</v>
      </c>
      <c r="X11" s="113">
        <v>2</v>
      </c>
      <c r="Y11" s="111">
        <v>0</v>
      </c>
      <c r="Z11" s="113">
        <v>0</v>
      </c>
      <c r="AA11" s="511">
        <v>2</v>
      </c>
      <c r="AB11" s="520"/>
    </row>
    <row r="12" spans="1:28" ht="20.100000000000001" customHeight="1" x14ac:dyDescent="0.25">
      <c r="A12" s="51">
        <v>0.52083333333333337</v>
      </c>
      <c r="B12" s="281" t="s">
        <v>74</v>
      </c>
      <c r="C12" s="510">
        <v>45</v>
      </c>
      <c r="D12" s="283">
        <v>38</v>
      </c>
      <c r="E12" s="134" t="s">
        <v>75</v>
      </c>
      <c r="F12" s="282">
        <f>(35-4)/35</f>
        <v>0.88571428571428568</v>
      </c>
      <c r="G12" s="127" t="s">
        <v>79</v>
      </c>
      <c r="H12" s="103">
        <f t="shared" si="0"/>
        <v>18</v>
      </c>
      <c r="I12" s="106">
        <v>4072</v>
      </c>
      <c r="J12" s="107">
        <v>4089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v>18</v>
      </c>
      <c r="R12" s="109" t="s">
        <v>10</v>
      </c>
      <c r="S12" s="110" t="s">
        <v>10</v>
      </c>
      <c r="T12" s="31">
        <f t="shared" si="1"/>
        <v>0.60416666666666674</v>
      </c>
      <c r="U12" s="111">
        <v>0</v>
      </c>
      <c r="V12" s="112">
        <v>4</v>
      </c>
      <c r="W12" s="113">
        <v>3</v>
      </c>
      <c r="X12" s="113">
        <v>2</v>
      </c>
      <c r="Y12" s="111">
        <v>1</v>
      </c>
      <c r="Z12" s="113">
        <v>0</v>
      </c>
      <c r="AA12" s="511">
        <v>12</v>
      </c>
      <c r="AB12" s="517" t="s">
        <v>131</v>
      </c>
    </row>
    <row r="13" spans="1:28" ht="20.100000000000001" customHeight="1" x14ac:dyDescent="0.25">
      <c r="A13" s="51">
        <v>4.1666666666666664E-2</v>
      </c>
      <c r="B13" s="281" t="s">
        <v>74</v>
      </c>
      <c r="C13" s="510">
        <v>45</v>
      </c>
      <c r="D13" s="284">
        <v>33</v>
      </c>
      <c r="E13" s="134" t="s">
        <v>75</v>
      </c>
      <c r="F13" s="282">
        <f>(35-15)/35</f>
        <v>0.5714285714285714</v>
      </c>
      <c r="G13" s="127" t="s">
        <v>81</v>
      </c>
      <c r="H13" s="103">
        <f t="shared" si="0"/>
        <v>11</v>
      </c>
      <c r="I13" s="106">
        <v>4090</v>
      </c>
      <c r="J13" s="107">
        <v>4100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v>11</v>
      </c>
      <c r="R13" s="109" t="s">
        <v>10</v>
      </c>
      <c r="S13" s="110" t="s">
        <v>10</v>
      </c>
      <c r="T13" s="31">
        <f t="shared" si="1"/>
        <v>0.125</v>
      </c>
      <c r="U13" s="111">
        <v>0</v>
      </c>
      <c r="V13" s="112">
        <v>2</v>
      </c>
      <c r="W13" s="113">
        <v>5</v>
      </c>
      <c r="X13" s="113">
        <v>1</v>
      </c>
      <c r="Y13" s="111">
        <v>0</v>
      </c>
      <c r="Z13" s="113">
        <v>0</v>
      </c>
      <c r="AA13" s="511">
        <v>3</v>
      </c>
      <c r="AB13" s="520"/>
    </row>
    <row r="14" spans="1:28" ht="20.100000000000001" customHeight="1" x14ac:dyDescent="0.25">
      <c r="A14" s="51">
        <v>6.25E-2</v>
      </c>
      <c r="B14" s="281" t="s">
        <v>74</v>
      </c>
      <c r="C14" s="510">
        <v>45</v>
      </c>
      <c r="D14" s="284">
        <v>27</v>
      </c>
      <c r="E14" s="134" t="s">
        <v>75</v>
      </c>
      <c r="F14" s="282">
        <f>(35-18)/35</f>
        <v>0.48571428571428571</v>
      </c>
      <c r="G14" s="127" t="s">
        <v>80</v>
      </c>
      <c r="H14" s="103">
        <f t="shared" si="0"/>
        <v>5</v>
      </c>
      <c r="I14" s="106">
        <v>4101</v>
      </c>
      <c r="J14" s="107">
        <v>4105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v>5</v>
      </c>
      <c r="R14" s="109" t="s">
        <v>10</v>
      </c>
      <c r="S14" s="110" t="s">
        <v>10</v>
      </c>
      <c r="T14" s="31">
        <f t="shared" si="1"/>
        <v>0.14583333333333331</v>
      </c>
      <c r="U14" s="111">
        <v>0</v>
      </c>
      <c r="V14" s="112">
        <v>0</v>
      </c>
      <c r="W14" s="113">
        <v>3</v>
      </c>
      <c r="X14" s="113">
        <v>0</v>
      </c>
      <c r="Y14" s="111">
        <v>0</v>
      </c>
      <c r="Z14" s="113">
        <v>0</v>
      </c>
      <c r="AA14" s="511">
        <v>2</v>
      </c>
      <c r="AB14" s="520"/>
    </row>
    <row r="15" spans="1:28" ht="20.100000000000001" customHeight="1" x14ac:dyDescent="0.25">
      <c r="A15" s="51">
        <v>7.2916666666666671E-2</v>
      </c>
      <c r="B15" s="281"/>
      <c r="C15" s="510">
        <v>45</v>
      </c>
      <c r="D15" s="284">
        <v>3</v>
      </c>
      <c r="E15" s="134"/>
      <c r="F15" s="282"/>
      <c r="G15" s="127" t="s">
        <v>122</v>
      </c>
      <c r="H15" s="103">
        <f t="shared" si="0"/>
        <v>4</v>
      </c>
      <c r="I15" s="106">
        <v>4106</v>
      </c>
      <c r="J15" s="107">
        <v>4109</v>
      </c>
      <c r="K15" s="104"/>
      <c r="L15" s="106"/>
      <c r="M15" s="107"/>
      <c r="N15" s="105" t="s">
        <v>10</v>
      </c>
      <c r="O15" s="106" t="s">
        <v>10</v>
      </c>
      <c r="P15" s="107" t="s">
        <v>10</v>
      </c>
      <c r="Q15" s="108">
        <v>4</v>
      </c>
      <c r="R15" s="109" t="s">
        <v>10</v>
      </c>
      <c r="S15" s="110" t="s">
        <v>10</v>
      </c>
      <c r="T15" s="31">
        <f t="shared" si="1"/>
        <v>0.15625</v>
      </c>
      <c r="U15" s="111">
        <v>0</v>
      </c>
      <c r="V15" s="112">
        <v>0</v>
      </c>
      <c r="W15" s="113">
        <v>2</v>
      </c>
      <c r="X15" s="113">
        <v>0</v>
      </c>
      <c r="Y15" s="111">
        <v>0</v>
      </c>
      <c r="Z15" s="113">
        <v>0</v>
      </c>
      <c r="AA15" s="511">
        <v>2</v>
      </c>
      <c r="AB15" s="519" t="s">
        <v>132</v>
      </c>
    </row>
    <row r="16" spans="1:28" ht="20.100000000000001" customHeight="1" x14ac:dyDescent="0.25">
      <c r="A16" s="51">
        <v>8.3333333333333329E-2</v>
      </c>
      <c r="B16" s="281" t="s">
        <v>74</v>
      </c>
      <c r="C16" s="510">
        <v>45</v>
      </c>
      <c r="D16" s="284">
        <v>33</v>
      </c>
      <c r="E16" s="134" t="s">
        <v>75</v>
      </c>
      <c r="F16" s="282">
        <f>(35-15)/35</f>
        <v>0.5714285714285714</v>
      </c>
      <c r="G16" s="127" t="s">
        <v>83</v>
      </c>
      <c r="H16" s="103">
        <f t="shared" si="0"/>
        <v>13</v>
      </c>
      <c r="I16" s="106">
        <v>4110</v>
      </c>
      <c r="J16" s="107">
        <v>4122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v>13</v>
      </c>
      <c r="R16" s="109" t="s">
        <v>10</v>
      </c>
      <c r="S16" s="110" t="s">
        <v>10</v>
      </c>
      <c r="T16" s="31">
        <f t="shared" si="1"/>
        <v>0.16666666666666666</v>
      </c>
      <c r="U16" s="111">
        <v>0</v>
      </c>
      <c r="V16" s="112">
        <v>0</v>
      </c>
      <c r="W16" s="113">
        <v>9</v>
      </c>
      <c r="X16" s="113">
        <v>0</v>
      </c>
      <c r="Y16" s="111">
        <v>2</v>
      </c>
      <c r="Z16" s="113">
        <v>0</v>
      </c>
      <c r="AA16" s="511">
        <v>4</v>
      </c>
      <c r="AB16" s="519" t="s">
        <v>133</v>
      </c>
    </row>
    <row r="17" spans="1:28" ht="20.100000000000001" customHeight="1" x14ac:dyDescent="0.25">
      <c r="A17" s="51">
        <v>0.125</v>
      </c>
      <c r="B17" s="281" t="s">
        <v>74</v>
      </c>
      <c r="C17" s="510">
        <v>45</v>
      </c>
      <c r="D17" s="285">
        <v>20</v>
      </c>
      <c r="E17" s="134" t="s">
        <v>75</v>
      </c>
      <c r="F17" s="282">
        <f>(35-31)/35</f>
        <v>0.11428571428571428</v>
      </c>
      <c r="G17" s="127" t="s">
        <v>84</v>
      </c>
      <c r="H17" s="103">
        <f t="shared" si="0"/>
        <v>7</v>
      </c>
      <c r="I17" s="106">
        <v>4123</v>
      </c>
      <c r="J17" s="107">
        <v>4129</v>
      </c>
      <c r="K17" s="104" t="s">
        <v>10</v>
      </c>
      <c r="L17" s="106" t="s">
        <v>10</v>
      </c>
      <c r="M17" s="107" t="s">
        <v>10</v>
      </c>
      <c r="N17" s="105" t="s">
        <v>10</v>
      </c>
      <c r="O17" s="106" t="s">
        <v>10</v>
      </c>
      <c r="P17" s="107" t="s">
        <v>10</v>
      </c>
      <c r="Q17" s="108">
        <v>9</v>
      </c>
      <c r="R17" s="109" t="s">
        <v>10</v>
      </c>
      <c r="S17" s="110" t="s">
        <v>10</v>
      </c>
      <c r="T17" s="31">
        <f t="shared" si="1"/>
        <v>0.20833333333333331</v>
      </c>
      <c r="U17" s="111">
        <v>0</v>
      </c>
      <c r="V17" s="112">
        <v>1</v>
      </c>
      <c r="W17" s="113">
        <v>3</v>
      </c>
      <c r="X17" s="113">
        <v>1</v>
      </c>
      <c r="Y17" s="111">
        <v>0</v>
      </c>
      <c r="Z17" s="113">
        <v>0</v>
      </c>
      <c r="AA17" s="511">
        <v>5</v>
      </c>
      <c r="AB17" s="517" t="s">
        <v>134</v>
      </c>
    </row>
    <row r="18" spans="1:28" ht="20.100000000000001" customHeight="1" x14ac:dyDescent="0.25">
      <c r="A18" s="51">
        <v>0.14583333333333334</v>
      </c>
      <c r="B18" s="281" t="s">
        <v>74</v>
      </c>
      <c r="C18" s="510">
        <v>45</v>
      </c>
      <c r="D18" s="285">
        <v>10</v>
      </c>
      <c r="E18" s="134" t="s">
        <v>75</v>
      </c>
      <c r="F18" s="282">
        <f>(35-30)/35</f>
        <v>0.14285714285714285</v>
      </c>
      <c r="G18" s="127" t="s">
        <v>85</v>
      </c>
      <c r="H18" s="103">
        <f t="shared" si="0"/>
        <v>6</v>
      </c>
      <c r="I18" s="106">
        <v>4130</v>
      </c>
      <c r="J18" s="107">
        <v>4135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v>6</v>
      </c>
      <c r="R18" s="109" t="s">
        <v>10</v>
      </c>
      <c r="S18" s="110" t="s">
        <v>10</v>
      </c>
      <c r="T18" s="31">
        <f t="shared" si="1"/>
        <v>0.22916666666666669</v>
      </c>
      <c r="U18" s="111">
        <v>0</v>
      </c>
      <c r="V18" s="112">
        <v>0</v>
      </c>
      <c r="W18" s="113">
        <v>4</v>
      </c>
      <c r="X18" s="113">
        <v>0</v>
      </c>
      <c r="Y18" s="111">
        <v>1</v>
      </c>
      <c r="Z18" s="113">
        <v>0</v>
      </c>
      <c r="AA18" s="511">
        <v>2</v>
      </c>
      <c r="AB18" s="517" t="s">
        <v>135</v>
      </c>
    </row>
    <row r="19" spans="1:28" ht="20.100000000000001" customHeight="1" x14ac:dyDescent="0.25">
      <c r="A19" s="51">
        <v>0.16666666666666666</v>
      </c>
      <c r="B19" s="281" t="s">
        <v>74</v>
      </c>
      <c r="C19" s="510">
        <v>45</v>
      </c>
      <c r="D19" s="283">
        <v>43</v>
      </c>
      <c r="E19" s="134" t="s">
        <v>75</v>
      </c>
      <c r="F19" s="282">
        <f>(35-6)/35</f>
        <v>0.82857142857142863</v>
      </c>
      <c r="G19" s="127" t="s">
        <v>83</v>
      </c>
      <c r="H19" s="103">
        <f t="shared" ref="H19" si="7">IF(ISBLANK(J19),0,(J19-I19+1))</f>
        <v>17</v>
      </c>
      <c r="I19" s="106">
        <v>4136</v>
      </c>
      <c r="J19" s="107">
        <v>4152</v>
      </c>
      <c r="K19" s="104" t="s">
        <v>10</v>
      </c>
      <c r="L19" s="106" t="s">
        <v>10</v>
      </c>
      <c r="M19" s="107" t="s">
        <v>10</v>
      </c>
      <c r="N19" s="105" t="s">
        <v>10</v>
      </c>
      <c r="O19" s="106" t="s">
        <v>10</v>
      </c>
      <c r="P19" s="107" t="s">
        <v>10</v>
      </c>
      <c r="Q19" s="108">
        <v>15</v>
      </c>
      <c r="R19" s="109" t="s">
        <v>10</v>
      </c>
      <c r="S19" s="110" t="s">
        <v>10</v>
      </c>
      <c r="T19" s="31">
        <f t="shared" ref="T19" si="8">A19+TIME(2,0,0)</f>
        <v>0.25</v>
      </c>
      <c r="U19" s="111">
        <v>0</v>
      </c>
      <c r="V19" s="112">
        <v>2</v>
      </c>
      <c r="W19" s="113">
        <v>4</v>
      </c>
      <c r="X19" s="113">
        <v>2</v>
      </c>
      <c r="Y19" s="111">
        <v>2</v>
      </c>
      <c r="Z19" s="113">
        <v>0</v>
      </c>
      <c r="AA19" s="511">
        <v>7</v>
      </c>
      <c r="AB19" s="517" t="s">
        <v>136</v>
      </c>
    </row>
    <row r="20" spans="1:28" ht="20.100000000000001" customHeight="1" thickBot="1" x14ac:dyDescent="0.3">
      <c r="A20" s="83">
        <f>'03.22 (v2)'!A20</f>
        <v>0.29166666666666669</v>
      </c>
      <c r="B20" s="84" t="str">
        <f>'03.22 (v2)'!B20</f>
        <v>Hueytown HS</v>
      </c>
      <c r="C20" s="85">
        <f>'03.22 (v2)'!C20</f>
        <v>43</v>
      </c>
      <c r="D20" s="85" t="str">
        <f>'03.22 (v2)'!D20</f>
        <v>-</v>
      </c>
      <c r="E20" s="86" t="str">
        <f>'03.22 (v2)'!E20</f>
        <v>Private</v>
      </c>
      <c r="F20" s="87" t="str">
        <f>'03.22 (v2)'!F20</f>
        <v xml:space="preserve">No Photos </v>
      </c>
      <c r="G20" s="88" t="s">
        <v>83</v>
      </c>
      <c r="H20" s="89" t="s">
        <v>10</v>
      </c>
      <c r="I20" s="90" t="s">
        <v>10</v>
      </c>
      <c r="J20" s="91" t="s">
        <v>10</v>
      </c>
      <c r="K20" s="89">
        <f t="shared" ref="K20:K22" si="9">IF(ISBLANK(M20),0,(M20-L20+1))</f>
        <v>0</v>
      </c>
      <c r="L20" s="90"/>
      <c r="M20" s="91"/>
      <c r="N20" s="89" t="s">
        <v>10</v>
      </c>
      <c r="O20" s="90" t="s">
        <v>10</v>
      </c>
      <c r="P20" s="91" t="s">
        <v>10</v>
      </c>
      <c r="Q20" s="266" t="s">
        <v>10</v>
      </c>
      <c r="R20" s="266"/>
      <c r="S20" s="266" t="s">
        <v>10</v>
      </c>
      <c r="T20" s="93" t="s">
        <v>10</v>
      </c>
      <c r="U20" s="270" t="s">
        <v>10</v>
      </c>
      <c r="V20" s="271" t="s">
        <v>10</v>
      </c>
      <c r="W20" s="249" t="s">
        <v>10</v>
      </c>
      <c r="X20" s="249" t="s">
        <v>10</v>
      </c>
      <c r="Y20" s="270" t="s">
        <v>10</v>
      </c>
      <c r="Z20" s="249" t="s">
        <v>10</v>
      </c>
      <c r="AA20" s="513" t="s">
        <v>10</v>
      </c>
      <c r="AB20" s="521" t="s">
        <v>10</v>
      </c>
    </row>
    <row r="21" spans="1:28" ht="20.100000000000001" hidden="1" customHeight="1" x14ac:dyDescent="0.25">
      <c r="A21" s="51">
        <f>'03.22 (v2)'!A21</f>
        <v>0</v>
      </c>
      <c r="B21" s="52">
        <f>'03.22 (v2)'!B21</f>
        <v>0</v>
      </c>
      <c r="C21" s="58">
        <f>'03.22 (v2)'!C21</f>
        <v>0</v>
      </c>
      <c r="D21" s="58">
        <f>'03.22 (v2)'!D21</f>
        <v>0</v>
      </c>
      <c r="E21" s="58">
        <f>'03.22 (v2)'!E21</f>
        <v>0</v>
      </c>
      <c r="F21" s="53">
        <f>'03.22 (v2)'!F21</f>
        <v>0</v>
      </c>
      <c r="G21" s="65">
        <f>'03.22 (v2)'!G21</f>
        <v>0</v>
      </c>
      <c r="H21" s="103">
        <f t="shared" si="0"/>
        <v>0</v>
      </c>
      <c r="I21" s="106"/>
      <c r="J21" s="107"/>
      <c r="K21" s="104">
        <f t="shared" si="9"/>
        <v>0</v>
      </c>
      <c r="L21" s="106"/>
      <c r="M21" s="107"/>
      <c r="N21" s="105">
        <f t="shared" ref="N21:N22" si="10">IF(ISBLANK(P21),0,(P21-O21+1))</f>
        <v>0</v>
      </c>
      <c r="O21" s="106"/>
      <c r="P21" s="107"/>
      <c r="Q21" s="108"/>
      <c r="R21" s="109"/>
      <c r="S21" s="110"/>
      <c r="T21" s="31">
        <f t="shared" si="1"/>
        <v>8.3333333333333329E-2</v>
      </c>
      <c r="U21" s="111"/>
      <c r="V21" s="112"/>
      <c r="W21" s="113"/>
      <c r="X21" s="113"/>
      <c r="Y21" s="111"/>
      <c r="Z21" s="113"/>
      <c r="AA21" s="114"/>
      <c r="AB21" s="515"/>
    </row>
    <row r="22" spans="1:28" ht="20.100000000000001" hidden="1" customHeight="1" x14ac:dyDescent="0.25">
      <c r="A22" s="51">
        <f>'03.22 (v2)'!A22</f>
        <v>0</v>
      </c>
      <c r="B22" s="52">
        <f>'03.22 (v2)'!B22</f>
        <v>0</v>
      </c>
      <c r="C22" s="58">
        <f>'03.22 (v2)'!C22</f>
        <v>0</v>
      </c>
      <c r="D22" s="58">
        <f>'03.22 (v2)'!D22</f>
        <v>0</v>
      </c>
      <c r="E22" s="58">
        <f>'03.22 (v2)'!E22</f>
        <v>0</v>
      </c>
      <c r="F22" s="53">
        <f>'03.22 (v2)'!F22</f>
        <v>0</v>
      </c>
      <c r="G22" s="65">
        <f>'03.22 (v2)'!G22</f>
        <v>0</v>
      </c>
      <c r="H22" s="103">
        <f t="shared" si="0"/>
        <v>0</v>
      </c>
      <c r="I22" s="106"/>
      <c r="J22" s="107"/>
      <c r="K22" s="104">
        <f t="shared" si="9"/>
        <v>0</v>
      </c>
      <c r="L22" s="106"/>
      <c r="M22" s="107"/>
      <c r="N22" s="105">
        <f t="shared" si="10"/>
        <v>0</v>
      </c>
      <c r="O22" s="106"/>
      <c r="P22" s="107"/>
      <c r="Q22" s="108"/>
      <c r="R22" s="109"/>
      <c r="S22" s="110"/>
      <c r="T22" s="31">
        <f t="shared" si="1"/>
        <v>8.3333333333333329E-2</v>
      </c>
      <c r="U22" s="111"/>
      <c r="V22" s="112"/>
      <c r="W22" s="113"/>
      <c r="X22" s="113"/>
      <c r="Y22" s="111"/>
      <c r="Z22" s="113"/>
      <c r="AA22" s="114"/>
      <c r="AB22" s="53"/>
    </row>
    <row r="23" spans="1:28" ht="20.100000000000001" hidden="1" customHeight="1" x14ac:dyDescent="0.25">
      <c r="A23" s="51">
        <f>'03.22 (v2)'!A23</f>
        <v>0</v>
      </c>
      <c r="B23" s="52">
        <f>'03.22 (v2)'!B23</f>
        <v>0</v>
      </c>
      <c r="C23" s="58">
        <f>'03.22 (v2)'!C23</f>
        <v>0</v>
      </c>
      <c r="D23" s="58">
        <f>'03.22 (v2)'!D23</f>
        <v>0</v>
      </c>
      <c r="E23" s="58">
        <f>'03.22 (v2)'!E23</f>
        <v>0</v>
      </c>
      <c r="F23" s="53">
        <f>'03.22 (v2)'!F23</f>
        <v>0</v>
      </c>
      <c r="G23" s="65">
        <f>'03.22 (v2)'!G23</f>
        <v>0</v>
      </c>
      <c r="H23" s="103">
        <f t="shared" ref="H23:H44" si="11">IF(ISBLANK(J23),0,(J23-I23+1))</f>
        <v>0</v>
      </c>
      <c r="I23" s="106"/>
      <c r="J23" s="107"/>
      <c r="K23" s="104">
        <f t="shared" ref="K23:K44" si="12">IF(ISBLANK(M23),0,(M23-L23+1))</f>
        <v>0</v>
      </c>
      <c r="L23" s="106"/>
      <c r="M23" s="107"/>
      <c r="N23" s="105">
        <f t="shared" ref="N23:N44" si="13">IF(ISBLANK(P23),0,(P23-O23+1))</f>
        <v>0</v>
      </c>
      <c r="O23" s="106"/>
      <c r="P23" s="107"/>
      <c r="Q23" s="108"/>
      <c r="R23" s="109"/>
      <c r="S23" s="110"/>
      <c r="T23" s="31">
        <f t="shared" ref="T23:T44" si="14">A23+TIME(2,0,0)</f>
        <v>8.3333333333333329E-2</v>
      </c>
      <c r="U23" s="111"/>
      <c r="V23" s="112"/>
      <c r="W23" s="113"/>
      <c r="X23" s="113"/>
      <c r="Y23" s="111"/>
      <c r="Z23" s="113"/>
      <c r="AA23" s="114"/>
      <c r="AB23" s="53"/>
    </row>
    <row r="24" spans="1:28" ht="20.100000000000001" hidden="1" customHeight="1" x14ac:dyDescent="0.25">
      <c r="A24" s="51">
        <f>'03.22 (v2)'!A24</f>
        <v>0</v>
      </c>
      <c r="B24" s="52">
        <f>'03.22 (v2)'!B24</f>
        <v>0</v>
      </c>
      <c r="C24" s="58">
        <f>'03.22 (v2)'!C24</f>
        <v>0</v>
      </c>
      <c r="D24" s="58">
        <f>'03.22 (v2)'!D24</f>
        <v>0</v>
      </c>
      <c r="E24" s="58">
        <f>'03.22 (v2)'!E24</f>
        <v>0</v>
      </c>
      <c r="F24" s="53">
        <f>'03.22 (v2)'!F24</f>
        <v>0</v>
      </c>
      <c r="G24" s="65">
        <f>'03.22 (v2)'!G24</f>
        <v>0</v>
      </c>
      <c r="H24" s="103">
        <f t="shared" si="11"/>
        <v>0</v>
      </c>
      <c r="I24" s="106"/>
      <c r="J24" s="107"/>
      <c r="K24" s="104">
        <f t="shared" si="12"/>
        <v>0</v>
      </c>
      <c r="L24" s="106"/>
      <c r="M24" s="107"/>
      <c r="N24" s="105">
        <f t="shared" si="13"/>
        <v>0</v>
      </c>
      <c r="O24" s="106"/>
      <c r="P24" s="107"/>
      <c r="Q24" s="108"/>
      <c r="R24" s="109"/>
      <c r="S24" s="110"/>
      <c r="T24" s="31">
        <f t="shared" si="14"/>
        <v>8.3333333333333329E-2</v>
      </c>
      <c r="U24" s="111"/>
      <c r="V24" s="112"/>
      <c r="W24" s="113"/>
      <c r="X24" s="113"/>
      <c r="Y24" s="111"/>
      <c r="Z24" s="113"/>
      <c r="AA24" s="114"/>
      <c r="AB24" s="53"/>
    </row>
    <row r="25" spans="1:28" ht="20.100000000000001" hidden="1" customHeight="1" x14ac:dyDescent="0.25">
      <c r="A25" s="51">
        <f>'03.22 (v2)'!A25</f>
        <v>0</v>
      </c>
      <c r="B25" s="52">
        <f>'03.22 (v2)'!B25</f>
        <v>0</v>
      </c>
      <c r="C25" s="58">
        <f>'03.22 (v2)'!C25</f>
        <v>0</v>
      </c>
      <c r="D25" s="58">
        <f>'03.22 (v2)'!D25</f>
        <v>0</v>
      </c>
      <c r="E25" s="58">
        <f>'03.22 (v2)'!E25</f>
        <v>0</v>
      </c>
      <c r="F25" s="53">
        <f>'03.22 (v2)'!F25</f>
        <v>0</v>
      </c>
      <c r="G25" s="65">
        <f>'03.22 (v2)'!G25</f>
        <v>0</v>
      </c>
      <c r="H25" s="103">
        <f t="shared" si="11"/>
        <v>0</v>
      </c>
      <c r="I25" s="106"/>
      <c r="J25" s="107"/>
      <c r="K25" s="104">
        <f t="shared" si="12"/>
        <v>0</v>
      </c>
      <c r="L25" s="106"/>
      <c r="M25" s="107"/>
      <c r="N25" s="105">
        <f t="shared" si="13"/>
        <v>0</v>
      </c>
      <c r="O25" s="106"/>
      <c r="P25" s="107"/>
      <c r="Q25" s="108"/>
      <c r="R25" s="109"/>
      <c r="S25" s="110"/>
      <c r="T25" s="31">
        <f t="shared" si="14"/>
        <v>8.3333333333333329E-2</v>
      </c>
      <c r="U25" s="111"/>
      <c r="V25" s="112"/>
      <c r="W25" s="113"/>
      <c r="X25" s="113"/>
      <c r="Y25" s="111"/>
      <c r="Z25" s="113"/>
      <c r="AA25" s="114"/>
      <c r="AB25" s="53"/>
    </row>
    <row r="26" spans="1:28" ht="20.100000000000001" hidden="1" customHeight="1" x14ac:dyDescent="0.25">
      <c r="A26" s="51">
        <f>'03.22 (v2)'!A26</f>
        <v>0</v>
      </c>
      <c r="B26" s="52">
        <f>'03.22 (v2)'!B26</f>
        <v>0</v>
      </c>
      <c r="C26" s="58">
        <f>'03.22 (v2)'!C26</f>
        <v>0</v>
      </c>
      <c r="D26" s="58">
        <f>'03.22 (v2)'!D26</f>
        <v>0</v>
      </c>
      <c r="E26" s="58">
        <f>'03.22 (v2)'!E26</f>
        <v>0</v>
      </c>
      <c r="F26" s="53">
        <f>'03.22 (v2)'!F26</f>
        <v>0</v>
      </c>
      <c r="G26" s="65">
        <f>'03.22 (v2)'!G26</f>
        <v>0</v>
      </c>
      <c r="H26" s="103">
        <f t="shared" si="11"/>
        <v>0</v>
      </c>
      <c r="I26" s="106"/>
      <c r="J26" s="107"/>
      <c r="K26" s="104">
        <f t="shared" si="12"/>
        <v>0</v>
      </c>
      <c r="L26" s="106"/>
      <c r="M26" s="107"/>
      <c r="N26" s="105">
        <f t="shared" si="13"/>
        <v>0</v>
      </c>
      <c r="O26" s="106"/>
      <c r="P26" s="107"/>
      <c r="Q26" s="108"/>
      <c r="R26" s="109"/>
      <c r="S26" s="110"/>
      <c r="T26" s="31">
        <f t="shared" si="14"/>
        <v>8.3333333333333329E-2</v>
      </c>
      <c r="U26" s="111"/>
      <c r="V26" s="112"/>
      <c r="W26" s="113"/>
      <c r="X26" s="113"/>
      <c r="Y26" s="111"/>
      <c r="Z26" s="113"/>
      <c r="AA26" s="114"/>
      <c r="AB26" s="53"/>
    </row>
    <row r="27" spans="1:28" ht="20.100000000000001" hidden="1" customHeight="1" x14ac:dyDescent="0.25">
      <c r="A27" s="51">
        <f>'03.22 (v2)'!A27</f>
        <v>0</v>
      </c>
      <c r="B27" s="52">
        <f>'03.22 (v2)'!B27</f>
        <v>0</v>
      </c>
      <c r="C27" s="58">
        <f>'03.22 (v2)'!C27</f>
        <v>0</v>
      </c>
      <c r="D27" s="58">
        <f>'03.22 (v2)'!D27</f>
        <v>0</v>
      </c>
      <c r="E27" s="58">
        <f>'03.22 (v2)'!E27</f>
        <v>0</v>
      </c>
      <c r="F27" s="53">
        <f>'03.22 (v2)'!F27</f>
        <v>0</v>
      </c>
      <c r="G27" s="65">
        <f>'03.22 (v2)'!G27</f>
        <v>0</v>
      </c>
      <c r="H27" s="103">
        <f t="shared" si="11"/>
        <v>0</v>
      </c>
      <c r="I27" s="106"/>
      <c r="J27" s="107"/>
      <c r="K27" s="104">
        <f t="shared" si="12"/>
        <v>0</v>
      </c>
      <c r="L27" s="106"/>
      <c r="M27" s="107"/>
      <c r="N27" s="105">
        <f t="shared" si="13"/>
        <v>0</v>
      </c>
      <c r="O27" s="106"/>
      <c r="P27" s="107"/>
      <c r="Q27" s="108"/>
      <c r="R27" s="109"/>
      <c r="S27" s="110"/>
      <c r="T27" s="31">
        <f t="shared" si="14"/>
        <v>8.3333333333333329E-2</v>
      </c>
      <c r="U27" s="111"/>
      <c r="V27" s="112"/>
      <c r="W27" s="113"/>
      <c r="X27" s="113"/>
      <c r="Y27" s="111"/>
      <c r="Z27" s="113"/>
      <c r="AA27" s="114"/>
      <c r="AB27" s="53"/>
    </row>
    <row r="28" spans="1:28" ht="20.100000000000001" hidden="1" customHeight="1" x14ac:dyDescent="0.25">
      <c r="A28" s="51">
        <f>'03.22 (v2)'!A28</f>
        <v>0</v>
      </c>
      <c r="B28" s="52">
        <f>'03.22 (v2)'!B28</f>
        <v>0</v>
      </c>
      <c r="C28" s="58">
        <f>'03.22 (v2)'!C28</f>
        <v>0</v>
      </c>
      <c r="D28" s="58">
        <f>'03.22 (v2)'!D28</f>
        <v>0</v>
      </c>
      <c r="E28" s="58">
        <f>'03.22 (v2)'!E28</f>
        <v>0</v>
      </c>
      <c r="F28" s="53">
        <f>'03.22 (v2)'!F28</f>
        <v>0</v>
      </c>
      <c r="G28" s="65">
        <f>'03.22 (v2)'!G28</f>
        <v>0</v>
      </c>
      <c r="H28" s="103">
        <f t="shared" si="11"/>
        <v>0</v>
      </c>
      <c r="I28" s="106"/>
      <c r="J28" s="107"/>
      <c r="K28" s="104">
        <f t="shared" si="12"/>
        <v>0</v>
      </c>
      <c r="L28" s="106"/>
      <c r="M28" s="107"/>
      <c r="N28" s="105">
        <f t="shared" si="13"/>
        <v>0</v>
      </c>
      <c r="O28" s="106"/>
      <c r="P28" s="107"/>
      <c r="Q28" s="108"/>
      <c r="R28" s="109"/>
      <c r="S28" s="110"/>
      <c r="T28" s="31">
        <f t="shared" si="14"/>
        <v>8.3333333333333329E-2</v>
      </c>
      <c r="U28" s="111"/>
      <c r="V28" s="112"/>
      <c r="W28" s="113"/>
      <c r="X28" s="113"/>
      <c r="Y28" s="111"/>
      <c r="Z28" s="113"/>
      <c r="AA28" s="114"/>
      <c r="AB28" s="53"/>
    </row>
    <row r="29" spans="1:28" ht="20.100000000000001" hidden="1" customHeight="1" x14ac:dyDescent="0.25">
      <c r="A29" s="51">
        <f>'03.22 (v2)'!A29</f>
        <v>0</v>
      </c>
      <c r="B29" s="52">
        <f>'03.22 (v2)'!B29</f>
        <v>0</v>
      </c>
      <c r="C29" s="58">
        <f>'03.22 (v2)'!C29</f>
        <v>0</v>
      </c>
      <c r="D29" s="58">
        <f>'03.22 (v2)'!D29</f>
        <v>0</v>
      </c>
      <c r="E29" s="58">
        <f>'03.22 (v2)'!E29</f>
        <v>0</v>
      </c>
      <c r="F29" s="53">
        <f>'03.22 (v2)'!F29</f>
        <v>0</v>
      </c>
      <c r="G29" s="65">
        <f>'03.22 (v2)'!G29</f>
        <v>0</v>
      </c>
      <c r="H29" s="103">
        <f t="shared" si="11"/>
        <v>0</v>
      </c>
      <c r="I29" s="106"/>
      <c r="J29" s="107"/>
      <c r="K29" s="104">
        <f t="shared" si="12"/>
        <v>0</v>
      </c>
      <c r="L29" s="106"/>
      <c r="M29" s="107"/>
      <c r="N29" s="105">
        <f t="shared" si="13"/>
        <v>0</v>
      </c>
      <c r="O29" s="106"/>
      <c r="P29" s="107"/>
      <c r="Q29" s="108"/>
      <c r="R29" s="109"/>
      <c r="S29" s="110"/>
      <c r="T29" s="31">
        <f t="shared" si="14"/>
        <v>8.3333333333333329E-2</v>
      </c>
      <c r="U29" s="111"/>
      <c r="V29" s="112"/>
      <c r="W29" s="113"/>
      <c r="X29" s="113"/>
      <c r="Y29" s="111"/>
      <c r="Z29" s="113"/>
      <c r="AA29" s="114"/>
      <c r="AB29" s="53"/>
    </row>
    <row r="30" spans="1:28" ht="20.100000000000001" hidden="1" customHeight="1" x14ac:dyDescent="0.25">
      <c r="A30" s="51">
        <f>'03.22 (v2)'!A30</f>
        <v>0</v>
      </c>
      <c r="B30" s="52">
        <f>'03.22 (v2)'!B30</f>
        <v>0</v>
      </c>
      <c r="C30" s="58">
        <f>'03.22 (v2)'!C30</f>
        <v>0</v>
      </c>
      <c r="D30" s="58">
        <f>'03.22 (v2)'!D30</f>
        <v>0</v>
      </c>
      <c r="E30" s="58">
        <f>'03.22 (v2)'!E30</f>
        <v>0</v>
      </c>
      <c r="F30" s="53">
        <f>'03.22 (v2)'!F30</f>
        <v>0</v>
      </c>
      <c r="G30" s="65">
        <f>'03.22 (v2)'!G30</f>
        <v>0</v>
      </c>
      <c r="H30" s="103">
        <f t="shared" si="11"/>
        <v>0</v>
      </c>
      <c r="I30" s="106"/>
      <c r="J30" s="107"/>
      <c r="K30" s="104">
        <f t="shared" si="12"/>
        <v>0</v>
      </c>
      <c r="L30" s="106"/>
      <c r="M30" s="107"/>
      <c r="N30" s="105">
        <f t="shared" si="13"/>
        <v>0</v>
      </c>
      <c r="O30" s="106"/>
      <c r="P30" s="107"/>
      <c r="Q30" s="108"/>
      <c r="R30" s="109"/>
      <c r="S30" s="110"/>
      <c r="T30" s="31">
        <f t="shared" si="14"/>
        <v>8.3333333333333329E-2</v>
      </c>
      <c r="U30" s="111"/>
      <c r="V30" s="112"/>
      <c r="W30" s="113"/>
      <c r="X30" s="113"/>
      <c r="Y30" s="111"/>
      <c r="Z30" s="113"/>
      <c r="AA30" s="114"/>
      <c r="AB30" s="53"/>
    </row>
    <row r="31" spans="1:28" ht="20.100000000000001" hidden="1" customHeight="1" x14ac:dyDescent="0.25">
      <c r="A31" s="51">
        <f>'03.22 (v2)'!A31</f>
        <v>0</v>
      </c>
      <c r="B31" s="52">
        <f>'03.22 (v2)'!B31</f>
        <v>0</v>
      </c>
      <c r="C31" s="58">
        <f>'03.22 (v2)'!C31</f>
        <v>0</v>
      </c>
      <c r="D31" s="58">
        <f>'03.22 (v2)'!D31</f>
        <v>0</v>
      </c>
      <c r="E31" s="58">
        <f>'03.22 (v2)'!E31</f>
        <v>0</v>
      </c>
      <c r="F31" s="53">
        <f>'03.22 (v2)'!F31</f>
        <v>0</v>
      </c>
      <c r="G31" s="65">
        <f>'03.22 (v2)'!G31</f>
        <v>0</v>
      </c>
      <c r="H31" s="103">
        <f t="shared" si="11"/>
        <v>0</v>
      </c>
      <c r="I31" s="106"/>
      <c r="J31" s="107"/>
      <c r="K31" s="104">
        <f t="shared" si="12"/>
        <v>0</v>
      </c>
      <c r="L31" s="106"/>
      <c r="M31" s="107"/>
      <c r="N31" s="105">
        <f t="shared" si="13"/>
        <v>0</v>
      </c>
      <c r="O31" s="106"/>
      <c r="P31" s="107"/>
      <c r="Q31" s="108"/>
      <c r="R31" s="109"/>
      <c r="S31" s="110"/>
      <c r="T31" s="31">
        <f t="shared" si="14"/>
        <v>8.3333333333333329E-2</v>
      </c>
      <c r="U31" s="111"/>
      <c r="V31" s="112"/>
      <c r="W31" s="113"/>
      <c r="X31" s="113"/>
      <c r="Y31" s="111"/>
      <c r="Z31" s="113"/>
      <c r="AA31" s="114"/>
      <c r="AB31" s="53"/>
    </row>
    <row r="32" spans="1:28" ht="20.100000000000001" hidden="1" customHeight="1" x14ac:dyDescent="0.25">
      <c r="A32" s="51">
        <f>'03.22 (v2)'!A32</f>
        <v>0</v>
      </c>
      <c r="B32" s="52">
        <f>'03.22 (v2)'!B32</f>
        <v>0</v>
      </c>
      <c r="C32" s="58">
        <f>'03.22 (v2)'!C32</f>
        <v>0</v>
      </c>
      <c r="D32" s="58">
        <f>'03.22 (v2)'!D32</f>
        <v>0</v>
      </c>
      <c r="E32" s="58">
        <f>'03.22 (v2)'!E32</f>
        <v>0</v>
      </c>
      <c r="F32" s="53">
        <f>'03.22 (v2)'!F32</f>
        <v>0</v>
      </c>
      <c r="G32" s="65">
        <f>'03.22 (v2)'!G32</f>
        <v>0</v>
      </c>
      <c r="H32" s="103">
        <f t="shared" si="11"/>
        <v>0</v>
      </c>
      <c r="I32" s="106"/>
      <c r="J32" s="107"/>
      <c r="K32" s="104">
        <f t="shared" si="12"/>
        <v>0</v>
      </c>
      <c r="L32" s="106"/>
      <c r="M32" s="107"/>
      <c r="N32" s="105">
        <f t="shared" si="13"/>
        <v>0</v>
      </c>
      <c r="O32" s="106"/>
      <c r="P32" s="107"/>
      <c r="Q32" s="108"/>
      <c r="R32" s="109"/>
      <c r="S32" s="110"/>
      <c r="T32" s="31">
        <f t="shared" si="14"/>
        <v>8.3333333333333329E-2</v>
      </c>
      <c r="U32" s="111"/>
      <c r="V32" s="112"/>
      <c r="W32" s="113"/>
      <c r="X32" s="113"/>
      <c r="Y32" s="111"/>
      <c r="Z32" s="113"/>
      <c r="AA32" s="114"/>
      <c r="AB32" s="53"/>
    </row>
    <row r="33" spans="1:28" ht="20.100000000000001" hidden="1" customHeight="1" x14ac:dyDescent="0.25">
      <c r="A33" s="51">
        <f>'03.22 (v2)'!A33</f>
        <v>0</v>
      </c>
      <c r="B33" s="52">
        <f>'03.22 (v2)'!B33</f>
        <v>0</v>
      </c>
      <c r="C33" s="58">
        <f>'03.22 (v2)'!C33</f>
        <v>0</v>
      </c>
      <c r="D33" s="58">
        <f>'03.22 (v2)'!D33</f>
        <v>0</v>
      </c>
      <c r="E33" s="58">
        <f>'03.22 (v2)'!E33</f>
        <v>0</v>
      </c>
      <c r="F33" s="53">
        <f>'03.22 (v2)'!F33</f>
        <v>0</v>
      </c>
      <c r="G33" s="65">
        <f>'03.22 (v2)'!G33</f>
        <v>0</v>
      </c>
      <c r="H33" s="103">
        <f t="shared" si="11"/>
        <v>0</v>
      </c>
      <c r="I33" s="106"/>
      <c r="J33" s="107"/>
      <c r="K33" s="104">
        <f t="shared" si="12"/>
        <v>0</v>
      </c>
      <c r="L33" s="106"/>
      <c r="M33" s="107"/>
      <c r="N33" s="105">
        <f t="shared" si="13"/>
        <v>0</v>
      </c>
      <c r="O33" s="106"/>
      <c r="P33" s="107"/>
      <c r="Q33" s="108"/>
      <c r="R33" s="109"/>
      <c r="S33" s="110"/>
      <c r="T33" s="31">
        <f t="shared" si="14"/>
        <v>8.3333333333333329E-2</v>
      </c>
      <c r="U33" s="111"/>
      <c r="V33" s="112"/>
      <c r="W33" s="113"/>
      <c r="X33" s="113"/>
      <c r="Y33" s="111"/>
      <c r="Z33" s="113"/>
      <c r="AA33" s="114"/>
      <c r="AB33" s="53"/>
    </row>
    <row r="34" spans="1:28" ht="20.100000000000001" hidden="1" customHeight="1" x14ac:dyDescent="0.25">
      <c r="A34" s="51">
        <f>'03.22 (v2)'!A34</f>
        <v>0</v>
      </c>
      <c r="B34" s="52">
        <f>'03.22 (v2)'!B34</f>
        <v>0</v>
      </c>
      <c r="C34" s="58">
        <f>'03.22 (v2)'!C34</f>
        <v>0</v>
      </c>
      <c r="D34" s="58">
        <f>'03.22 (v2)'!D34</f>
        <v>0</v>
      </c>
      <c r="E34" s="58">
        <f>'03.22 (v2)'!E34</f>
        <v>0</v>
      </c>
      <c r="F34" s="53">
        <f>'03.22 (v2)'!F34</f>
        <v>0</v>
      </c>
      <c r="G34" s="65">
        <f>'03.22 (v2)'!G34</f>
        <v>0</v>
      </c>
      <c r="H34" s="103">
        <f t="shared" si="11"/>
        <v>0</v>
      </c>
      <c r="I34" s="106"/>
      <c r="J34" s="107"/>
      <c r="K34" s="104">
        <f t="shared" si="12"/>
        <v>0</v>
      </c>
      <c r="L34" s="106"/>
      <c r="M34" s="107"/>
      <c r="N34" s="105">
        <f t="shared" si="13"/>
        <v>0</v>
      </c>
      <c r="O34" s="106"/>
      <c r="P34" s="107"/>
      <c r="Q34" s="108"/>
      <c r="R34" s="109"/>
      <c r="S34" s="110"/>
      <c r="T34" s="31">
        <f t="shared" si="14"/>
        <v>8.3333333333333329E-2</v>
      </c>
      <c r="U34" s="111"/>
      <c r="V34" s="112"/>
      <c r="W34" s="113"/>
      <c r="X34" s="113"/>
      <c r="Y34" s="111"/>
      <c r="Z34" s="113"/>
      <c r="AA34" s="114"/>
      <c r="AB34" s="53"/>
    </row>
    <row r="35" spans="1:28" ht="20.100000000000001" hidden="1" customHeight="1" x14ac:dyDescent="0.25">
      <c r="A35" s="51">
        <f>'03.22 (v2)'!A35</f>
        <v>0</v>
      </c>
      <c r="B35" s="52">
        <f>'03.22 (v2)'!B35</f>
        <v>0</v>
      </c>
      <c r="C35" s="58">
        <f>'03.22 (v2)'!C35</f>
        <v>0</v>
      </c>
      <c r="D35" s="58">
        <f>'03.22 (v2)'!D35</f>
        <v>0</v>
      </c>
      <c r="E35" s="58">
        <f>'03.22 (v2)'!E35</f>
        <v>0</v>
      </c>
      <c r="F35" s="53">
        <f>'03.22 (v2)'!F35</f>
        <v>0</v>
      </c>
      <c r="G35" s="65">
        <f>'03.22 (v2)'!G35</f>
        <v>0</v>
      </c>
      <c r="H35" s="103">
        <f t="shared" si="11"/>
        <v>0</v>
      </c>
      <c r="I35" s="106"/>
      <c r="J35" s="107"/>
      <c r="K35" s="104">
        <f t="shared" si="12"/>
        <v>0</v>
      </c>
      <c r="L35" s="106"/>
      <c r="M35" s="107"/>
      <c r="N35" s="105">
        <f t="shared" si="13"/>
        <v>0</v>
      </c>
      <c r="O35" s="106"/>
      <c r="P35" s="107"/>
      <c r="Q35" s="108"/>
      <c r="R35" s="109"/>
      <c r="S35" s="110"/>
      <c r="T35" s="31">
        <f t="shared" si="14"/>
        <v>8.3333333333333329E-2</v>
      </c>
      <c r="U35" s="111"/>
      <c r="V35" s="112"/>
      <c r="W35" s="113"/>
      <c r="X35" s="113"/>
      <c r="Y35" s="111"/>
      <c r="Z35" s="113"/>
      <c r="AA35" s="114"/>
      <c r="AB35" s="53"/>
    </row>
    <row r="36" spans="1:28" ht="20.100000000000001" hidden="1" customHeight="1" x14ac:dyDescent="0.25">
      <c r="A36" s="51">
        <f>'03.22 (v2)'!A36</f>
        <v>0</v>
      </c>
      <c r="B36" s="52">
        <f>'03.22 (v2)'!B36</f>
        <v>0</v>
      </c>
      <c r="C36" s="58">
        <f>'03.22 (v2)'!C36</f>
        <v>0</v>
      </c>
      <c r="D36" s="58">
        <f>'03.22 (v2)'!D36</f>
        <v>0</v>
      </c>
      <c r="E36" s="58">
        <f>'03.22 (v2)'!E36</f>
        <v>0</v>
      </c>
      <c r="F36" s="53">
        <f>'03.22 (v2)'!F36</f>
        <v>0</v>
      </c>
      <c r="G36" s="65">
        <f>'03.22 (v2)'!G36</f>
        <v>0</v>
      </c>
      <c r="H36" s="103">
        <f t="shared" si="11"/>
        <v>0</v>
      </c>
      <c r="I36" s="106"/>
      <c r="J36" s="107"/>
      <c r="K36" s="104">
        <f t="shared" si="12"/>
        <v>0</v>
      </c>
      <c r="L36" s="106"/>
      <c r="M36" s="107"/>
      <c r="N36" s="105">
        <f t="shared" si="13"/>
        <v>0</v>
      </c>
      <c r="O36" s="106"/>
      <c r="P36" s="107"/>
      <c r="Q36" s="108"/>
      <c r="R36" s="109"/>
      <c r="S36" s="110"/>
      <c r="T36" s="31">
        <f t="shared" si="14"/>
        <v>8.3333333333333329E-2</v>
      </c>
      <c r="U36" s="111"/>
      <c r="V36" s="112"/>
      <c r="W36" s="113"/>
      <c r="X36" s="113"/>
      <c r="Y36" s="111"/>
      <c r="Z36" s="113"/>
      <c r="AA36" s="114"/>
      <c r="AB36" s="53"/>
    </row>
    <row r="37" spans="1:28" ht="20.100000000000001" hidden="1" customHeight="1" x14ac:dyDescent="0.25">
      <c r="A37" s="51">
        <f>'03.22 (v2)'!A37</f>
        <v>0</v>
      </c>
      <c r="B37" s="52">
        <f>'03.22 (v2)'!B37</f>
        <v>0</v>
      </c>
      <c r="C37" s="58">
        <f>'03.22 (v2)'!C37</f>
        <v>0</v>
      </c>
      <c r="D37" s="58">
        <f>'03.22 (v2)'!D37</f>
        <v>0</v>
      </c>
      <c r="E37" s="58">
        <f>'03.22 (v2)'!E37</f>
        <v>0</v>
      </c>
      <c r="F37" s="53">
        <f>'03.22 (v2)'!F37</f>
        <v>0</v>
      </c>
      <c r="G37" s="65">
        <f>'03.22 (v2)'!G37</f>
        <v>0</v>
      </c>
      <c r="H37" s="103">
        <f t="shared" si="11"/>
        <v>0</v>
      </c>
      <c r="I37" s="106"/>
      <c r="J37" s="107"/>
      <c r="K37" s="104">
        <f t="shared" si="12"/>
        <v>0</v>
      </c>
      <c r="L37" s="106"/>
      <c r="M37" s="107"/>
      <c r="N37" s="105">
        <f t="shared" si="13"/>
        <v>0</v>
      </c>
      <c r="O37" s="106"/>
      <c r="P37" s="107"/>
      <c r="Q37" s="108"/>
      <c r="R37" s="109"/>
      <c r="S37" s="110"/>
      <c r="T37" s="31">
        <f t="shared" si="14"/>
        <v>8.3333333333333329E-2</v>
      </c>
      <c r="U37" s="111"/>
      <c r="V37" s="112"/>
      <c r="W37" s="113"/>
      <c r="X37" s="113"/>
      <c r="Y37" s="111"/>
      <c r="Z37" s="113"/>
      <c r="AA37" s="114"/>
      <c r="AB37" s="53"/>
    </row>
    <row r="38" spans="1:28" ht="20.100000000000001" hidden="1" customHeight="1" x14ac:dyDescent="0.25">
      <c r="A38" s="51">
        <f>'03.22 (v2)'!A38</f>
        <v>0</v>
      </c>
      <c r="B38" s="52">
        <f>'03.22 (v2)'!B38</f>
        <v>0</v>
      </c>
      <c r="C38" s="58">
        <f>'03.22 (v2)'!C38</f>
        <v>0</v>
      </c>
      <c r="D38" s="58">
        <f>'03.22 (v2)'!D38</f>
        <v>0</v>
      </c>
      <c r="E38" s="58">
        <f>'03.22 (v2)'!E38</f>
        <v>0</v>
      </c>
      <c r="F38" s="53">
        <f>'03.22 (v2)'!F38</f>
        <v>0</v>
      </c>
      <c r="G38" s="65">
        <f>'03.22 (v2)'!G38</f>
        <v>0</v>
      </c>
      <c r="H38" s="103">
        <f t="shared" si="11"/>
        <v>0</v>
      </c>
      <c r="I38" s="106"/>
      <c r="J38" s="107"/>
      <c r="K38" s="104">
        <f t="shared" si="12"/>
        <v>0</v>
      </c>
      <c r="L38" s="106"/>
      <c r="M38" s="107"/>
      <c r="N38" s="105">
        <f t="shared" si="13"/>
        <v>0</v>
      </c>
      <c r="O38" s="106"/>
      <c r="P38" s="107"/>
      <c r="Q38" s="108"/>
      <c r="R38" s="109"/>
      <c r="S38" s="110"/>
      <c r="T38" s="31">
        <f t="shared" si="14"/>
        <v>8.3333333333333329E-2</v>
      </c>
      <c r="U38" s="111"/>
      <c r="V38" s="112"/>
      <c r="W38" s="113"/>
      <c r="X38" s="113"/>
      <c r="Y38" s="111"/>
      <c r="Z38" s="113"/>
      <c r="AA38" s="114"/>
      <c r="AB38" s="53"/>
    </row>
    <row r="39" spans="1:28" ht="20.100000000000001" hidden="1" customHeight="1" x14ac:dyDescent="0.25">
      <c r="A39" s="51">
        <f>'03.22 (v2)'!A39</f>
        <v>0</v>
      </c>
      <c r="B39" s="52">
        <f>'03.22 (v2)'!B39</f>
        <v>0</v>
      </c>
      <c r="C39" s="58">
        <f>'03.22 (v2)'!C39</f>
        <v>0</v>
      </c>
      <c r="D39" s="58">
        <f>'03.22 (v2)'!D39</f>
        <v>0</v>
      </c>
      <c r="E39" s="58">
        <f>'03.22 (v2)'!E39</f>
        <v>0</v>
      </c>
      <c r="F39" s="53">
        <f>'03.22 (v2)'!F39</f>
        <v>0</v>
      </c>
      <c r="G39" s="65">
        <f>'03.22 (v2)'!G39</f>
        <v>0</v>
      </c>
      <c r="H39" s="103">
        <f t="shared" si="11"/>
        <v>0</v>
      </c>
      <c r="I39" s="106"/>
      <c r="J39" s="107"/>
      <c r="K39" s="104">
        <f t="shared" si="12"/>
        <v>0</v>
      </c>
      <c r="L39" s="106"/>
      <c r="M39" s="107"/>
      <c r="N39" s="105">
        <f t="shared" si="13"/>
        <v>0</v>
      </c>
      <c r="O39" s="106"/>
      <c r="P39" s="107"/>
      <c r="Q39" s="108"/>
      <c r="R39" s="109"/>
      <c r="S39" s="110"/>
      <c r="T39" s="31">
        <f t="shared" si="14"/>
        <v>8.3333333333333329E-2</v>
      </c>
      <c r="U39" s="111"/>
      <c r="V39" s="112"/>
      <c r="W39" s="113"/>
      <c r="X39" s="113"/>
      <c r="Y39" s="111"/>
      <c r="Z39" s="113"/>
      <c r="AA39" s="114"/>
      <c r="AB39" s="53"/>
    </row>
    <row r="40" spans="1:28" ht="20.100000000000001" hidden="1" customHeight="1" x14ac:dyDescent="0.25">
      <c r="A40" s="51">
        <f>'03.22 (v2)'!A40</f>
        <v>0</v>
      </c>
      <c r="B40" s="52">
        <f>'03.22 (v2)'!B40</f>
        <v>0</v>
      </c>
      <c r="C40" s="58">
        <f>'03.22 (v2)'!C40</f>
        <v>0</v>
      </c>
      <c r="D40" s="58">
        <f>'03.22 (v2)'!D40</f>
        <v>0</v>
      </c>
      <c r="E40" s="58">
        <f>'03.22 (v2)'!E40</f>
        <v>0</v>
      </c>
      <c r="F40" s="53">
        <f>'03.22 (v2)'!F40</f>
        <v>0</v>
      </c>
      <c r="G40" s="65">
        <f>'03.22 (v2)'!G40</f>
        <v>0</v>
      </c>
      <c r="H40" s="103">
        <f t="shared" si="11"/>
        <v>0</v>
      </c>
      <c r="I40" s="106"/>
      <c r="J40" s="107"/>
      <c r="K40" s="104">
        <f t="shared" si="12"/>
        <v>0</v>
      </c>
      <c r="L40" s="106"/>
      <c r="M40" s="107"/>
      <c r="N40" s="105">
        <f t="shared" si="13"/>
        <v>0</v>
      </c>
      <c r="O40" s="106"/>
      <c r="P40" s="107"/>
      <c r="Q40" s="108"/>
      <c r="R40" s="109"/>
      <c r="S40" s="110"/>
      <c r="T40" s="31">
        <f t="shared" si="14"/>
        <v>8.3333333333333329E-2</v>
      </c>
      <c r="U40" s="111"/>
      <c r="V40" s="112"/>
      <c r="W40" s="113"/>
      <c r="X40" s="113"/>
      <c r="Y40" s="111"/>
      <c r="Z40" s="113"/>
      <c r="AA40" s="114"/>
      <c r="AB40" s="53"/>
    </row>
    <row r="41" spans="1:28" ht="20.100000000000001" hidden="1" customHeight="1" x14ac:dyDescent="0.25">
      <c r="A41" s="51">
        <f>'03.22 (v2)'!A41</f>
        <v>0</v>
      </c>
      <c r="B41" s="52">
        <f>'03.22 (v2)'!B41</f>
        <v>0</v>
      </c>
      <c r="C41" s="58">
        <f>'03.22 (v2)'!C41</f>
        <v>0</v>
      </c>
      <c r="D41" s="58">
        <f>'03.22 (v2)'!D41</f>
        <v>0</v>
      </c>
      <c r="E41" s="58">
        <f>'03.22 (v2)'!E41</f>
        <v>0</v>
      </c>
      <c r="F41" s="53">
        <f>'03.22 (v2)'!F41</f>
        <v>0</v>
      </c>
      <c r="G41" s="65">
        <f>'03.22 (v2)'!G41</f>
        <v>0</v>
      </c>
      <c r="H41" s="103">
        <f t="shared" si="11"/>
        <v>0</v>
      </c>
      <c r="I41" s="106"/>
      <c r="J41" s="107"/>
      <c r="K41" s="104">
        <f t="shared" si="12"/>
        <v>0</v>
      </c>
      <c r="L41" s="106"/>
      <c r="M41" s="107"/>
      <c r="N41" s="105">
        <f t="shared" si="13"/>
        <v>0</v>
      </c>
      <c r="O41" s="106"/>
      <c r="P41" s="107"/>
      <c r="Q41" s="108"/>
      <c r="R41" s="109"/>
      <c r="S41" s="110"/>
      <c r="T41" s="31">
        <f t="shared" si="14"/>
        <v>8.3333333333333329E-2</v>
      </c>
      <c r="U41" s="111"/>
      <c r="V41" s="112"/>
      <c r="W41" s="113"/>
      <c r="X41" s="113"/>
      <c r="Y41" s="111"/>
      <c r="Z41" s="113"/>
      <c r="AA41" s="114"/>
      <c r="AB41" s="53"/>
    </row>
    <row r="42" spans="1:28" ht="20.100000000000001" hidden="1" customHeight="1" x14ac:dyDescent="0.25">
      <c r="A42" s="51">
        <f>'03.22 (v2)'!A42</f>
        <v>0</v>
      </c>
      <c r="B42" s="52">
        <f>'03.22 (v2)'!B42</f>
        <v>0</v>
      </c>
      <c r="C42" s="58">
        <f>'03.22 (v2)'!C42</f>
        <v>0</v>
      </c>
      <c r="D42" s="58">
        <f>'03.22 (v2)'!D42</f>
        <v>0</v>
      </c>
      <c r="E42" s="58">
        <f>'03.22 (v2)'!E42</f>
        <v>0</v>
      </c>
      <c r="F42" s="53">
        <f>'03.22 (v2)'!F42</f>
        <v>0</v>
      </c>
      <c r="G42" s="65">
        <f>'03.22 (v2)'!G42</f>
        <v>0</v>
      </c>
      <c r="H42" s="103">
        <f t="shared" si="11"/>
        <v>0</v>
      </c>
      <c r="I42" s="106"/>
      <c r="J42" s="107"/>
      <c r="K42" s="104">
        <f t="shared" si="12"/>
        <v>0</v>
      </c>
      <c r="L42" s="106"/>
      <c r="M42" s="107"/>
      <c r="N42" s="105">
        <f t="shared" si="13"/>
        <v>0</v>
      </c>
      <c r="O42" s="106"/>
      <c r="P42" s="107"/>
      <c r="Q42" s="108"/>
      <c r="R42" s="109"/>
      <c r="S42" s="110"/>
      <c r="T42" s="31">
        <f t="shared" si="14"/>
        <v>8.3333333333333329E-2</v>
      </c>
      <c r="U42" s="111"/>
      <c r="V42" s="112"/>
      <c r="W42" s="113"/>
      <c r="X42" s="113"/>
      <c r="Y42" s="111"/>
      <c r="Z42" s="113"/>
      <c r="AA42" s="114"/>
      <c r="AB42" s="53"/>
    </row>
    <row r="43" spans="1:28" ht="20.100000000000001" hidden="1" customHeight="1" x14ac:dyDescent="0.25">
      <c r="A43" s="51">
        <f>'03.22 (v2)'!A43</f>
        <v>0</v>
      </c>
      <c r="B43" s="52">
        <f>'03.22 (v2)'!B43</f>
        <v>0</v>
      </c>
      <c r="C43" s="58">
        <f>'03.22 (v2)'!C43</f>
        <v>0</v>
      </c>
      <c r="D43" s="58">
        <f>'03.22 (v2)'!D43</f>
        <v>0</v>
      </c>
      <c r="E43" s="58">
        <f>'03.22 (v2)'!E43</f>
        <v>0</v>
      </c>
      <c r="F43" s="53">
        <f>'03.22 (v2)'!F43</f>
        <v>0</v>
      </c>
      <c r="G43" s="65">
        <f>'03.22 (v2)'!G43</f>
        <v>0</v>
      </c>
      <c r="H43" s="103">
        <f t="shared" si="11"/>
        <v>0</v>
      </c>
      <c r="I43" s="106"/>
      <c r="J43" s="107"/>
      <c r="K43" s="104">
        <f t="shared" si="12"/>
        <v>0</v>
      </c>
      <c r="L43" s="106"/>
      <c r="M43" s="107"/>
      <c r="N43" s="105">
        <f t="shared" si="13"/>
        <v>0</v>
      </c>
      <c r="O43" s="106"/>
      <c r="P43" s="107"/>
      <c r="Q43" s="108"/>
      <c r="R43" s="109"/>
      <c r="S43" s="110"/>
      <c r="T43" s="31">
        <f t="shared" si="14"/>
        <v>8.3333333333333329E-2</v>
      </c>
      <c r="U43" s="111"/>
      <c r="V43" s="112"/>
      <c r="W43" s="113"/>
      <c r="X43" s="113"/>
      <c r="Y43" s="111"/>
      <c r="Z43" s="113"/>
      <c r="AA43" s="114"/>
      <c r="AB43" s="53"/>
    </row>
    <row r="44" spans="1:28" ht="20.100000000000001" hidden="1" customHeight="1" x14ac:dyDescent="0.25">
      <c r="A44" s="51">
        <f>'03.22 (v2)'!A44</f>
        <v>0</v>
      </c>
      <c r="B44" s="52">
        <f>'03.22 (v2)'!B44</f>
        <v>0</v>
      </c>
      <c r="C44" s="58">
        <f>'03.22 (v2)'!C44</f>
        <v>0</v>
      </c>
      <c r="D44" s="58">
        <f>'03.22 (v2)'!D44</f>
        <v>0</v>
      </c>
      <c r="E44" s="58">
        <f>'03.22 (v2)'!E44</f>
        <v>0</v>
      </c>
      <c r="F44" s="53">
        <f>'03.22 (v2)'!F44</f>
        <v>0</v>
      </c>
      <c r="G44" s="65">
        <f>'03.22 (v2)'!G44</f>
        <v>0</v>
      </c>
      <c r="H44" s="103">
        <f t="shared" si="11"/>
        <v>0</v>
      </c>
      <c r="I44" s="106"/>
      <c r="J44" s="107"/>
      <c r="K44" s="104">
        <f t="shared" si="12"/>
        <v>0</v>
      </c>
      <c r="L44" s="106"/>
      <c r="M44" s="107"/>
      <c r="N44" s="105">
        <f t="shared" si="13"/>
        <v>0</v>
      </c>
      <c r="O44" s="106"/>
      <c r="P44" s="107"/>
      <c r="Q44" s="108"/>
      <c r="R44" s="109"/>
      <c r="S44" s="110"/>
      <c r="T44" s="31">
        <f t="shared" si="14"/>
        <v>8.3333333333333329E-2</v>
      </c>
      <c r="U44" s="111"/>
      <c r="V44" s="112"/>
      <c r="W44" s="113"/>
      <c r="X44" s="113"/>
      <c r="Y44" s="111"/>
      <c r="Z44" s="113"/>
      <c r="AA44" s="114"/>
      <c r="AB44" s="53"/>
    </row>
    <row r="45" spans="1:28" ht="19.5" hidden="1" customHeight="1" x14ac:dyDescent="0.25">
      <c r="A45" s="70">
        <v>0.41666666666666669</v>
      </c>
      <c r="B45" s="71" t="s">
        <v>25</v>
      </c>
      <c r="C45" s="72">
        <v>25</v>
      </c>
      <c r="D45" s="72">
        <v>25</v>
      </c>
      <c r="E45" s="72" t="s">
        <v>26</v>
      </c>
      <c r="F45" s="73" t="s">
        <v>27</v>
      </c>
      <c r="G45" s="74" t="s">
        <v>28</v>
      </c>
      <c r="H45" s="75" t="s">
        <v>10</v>
      </c>
      <c r="I45" s="76" t="s">
        <v>10</v>
      </c>
      <c r="J45" s="77" t="s">
        <v>10</v>
      </c>
      <c r="K45" s="75" t="s">
        <v>10</v>
      </c>
      <c r="L45" s="76" t="s">
        <v>10</v>
      </c>
      <c r="M45" s="77" t="s">
        <v>10</v>
      </c>
      <c r="N45" s="75" t="s">
        <v>10</v>
      </c>
      <c r="O45" s="76" t="s">
        <v>10</v>
      </c>
      <c r="P45" s="77" t="s">
        <v>10</v>
      </c>
      <c r="Q45" s="108" t="s">
        <v>10</v>
      </c>
      <c r="R45" s="109" t="s">
        <v>10</v>
      </c>
      <c r="S45" s="110" t="s">
        <v>10</v>
      </c>
      <c r="T45" s="78" t="s">
        <v>10</v>
      </c>
      <c r="U45" s="267" t="s">
        <v>10</v>
      </c>
      <c r="V45" s="268" t="s">
        <v>10</v>
      </c>
      <c r="W45" s="256" t="s">
        <v>10</v>
      </c>
      <c r="X45" s="256" t="s">
        <v>10</v>
      </c>
      <c r="Y45" s="267" t="s">
        <v>10</v>
      </c>
      <c r="Z45" s="256" t="s">
        <v>10</v>
      </c>
      <c r="AA45" s="269" t="s">
        <v>10</v>
      </c>
      <c r="AB45" s="279" t="s">
        <v>69</v>
      </c>
    </row>
    <row r="46" spans="1:28" ht="19.5" hidden="1" customHeight="1" x14ac:dyDescent="0.25">
      <c r="A46" s="70">
        <v>0.41666666666666669</v>
      </c>
      <c r="B46" s="71" t="s">
        <v>25</v>
      </c>
      <c r="C46" s="72">
        <v>24</v>
      </c>
      <c r="D46" s="72">
        <v>24</v>
      </c>
      <c r="E46" s="72" t="s">
        <v>26</v>
      </c>
      <c r="F46" s="73" t="s">
        <v>29</v>
      </c>
      <c r="G46" s="74" t="s">
        <v>3</v>
      </c>
      <c r="H46" s="75" t="s">
        <v>10</v>
      </c>
      <c r="I46" s="76" t="s">
        <v>10</v>
      </c>
      <c r="J46" s="77" t="s">
        <v>10</v>
      </c>
      <c r="K46" s="75" t="s">
        <v>10</v>
      </c>
      <c r="L46" s="76" t="s">
        <v>10</v>
      </c>
      <c r="M46" s="77" t="s">
        <v>10</v>
      </c>
      <c r="N46" s="75" t="s">
        <v>10</v>
      </c>
      <c r="O46" s="76" t="s">
        <v>10</v>
      </c>
      <c r="P46" s="77" t="s">
        <v>10</v>
      </c>
      <c r="Q46" s="108" t="s">
        <v>10</v>
      </c>
      <c r="R46" s="109" t="s">
        <v>10</v>
      </c>
      <c r="S46" s="110" t="s">
        <v>10</v>
      </c>
      <c r="T46" s="78" t="s">
        <v>10</v>
      </c>
      <c r="U46" s="267" t="s">
        <v>10</v>
      </c>
      <c r="V46" s="268" t="s">
        <v>10</v>
      </c>
      <c r="W46" s="256" t="s">
        <v>10</v>
      </c>
      <c r="X46" s="256" t="s">
        <v>10</v>
      </c>
      <c r="Y46" s="267" t="s">
        <v>10</v>
      </c>
      <c r="Z46" s="256" t="s">
        <v>10</v>
      </c>
      <c r="AA46" s="269" t="s">
        <v>10</v>
      </c>
      <c r="AB46" s="279" t="s">
        <v>69</v>
      </c>
    </row>
    <row r="47" spans="1:28" ht="19.5" hidden="1" customHeight="1" x14ac:dyDescent="0.25">
      <c r="A47" s="70">
        <v>0.41666666666666669</v>
      </c>
      <c r="B47" s="71" t="s">
        <v>25</v>
      </c>
      <c r="C47" s="72">
        <v>24</v>
      </c>
      <c r="D47" s="72">
        <v>24</v>
      </c>
      <c r="E47" s="72" t="s">
        <v>26</v>
      </c>
      <c r="F47" s="73" t="s">
        <v>30</v>
      </c>
      <c r="G47" s="74" t="s">
        <v>31</v>
      </c>
      <c r="H47" s="75" t="s">
        <v>10</v>
      </c>
      <c r="I47" s="76" t="s">
        <v>10</v>
      </c>
      <c r="J47" s="77" t="s">
        <v>10</v>
      </c>
      <c r="K47" s="75" t="s">
        <v>10</v>
      </c>
      <c r="L47" s="76" t="s">
        <v>10</v>
      </c>
      <c r="M47" s="77" t="s">
        <v>10</v>
      </c>
      <c r="N47" s="75" t="s">
        <v>10</v>
      </c>
      <c r="O47" s="76" t="s">
        <v>10</v>
      </c>
      <c r="P47" s="77" t="s">
        <v>10</v>
      </c>
      <c r="Q47" s="108" t="s">
        <v>10</v>
      </c>
      <c r="R47" s="109" t="s">
        <v>10</v>
      </c>
      <c r="S47" s="110" t="s">
        <v>10</v>
      </c>
      <c r="T47" s="78" t="s">
        <v>10</v>
      </c>
      <c r="U47" s="267" t="s">
        <v>10</v>
      </c>
      <c r="V47" s="268" t="s">
        <v>10</v>
      </c>
      <c r="W47" s="256" t="s">
        <v>10</v>
      </c>
      <c r="X47" s="256" t="s">
        <v>10</v>
      </c>
      <c r="Y47" s="267" t="s">
        <v>10</v>
      </c>
      <c r="Z47" s="256" t="s">
        <v>10</v>
      </c>
      <c r="AA47" s="269" t="s">
        <v>10</v>
      </c>
      <c r="AB47" s="279" t="s">
        <v>69</v>
      </c>
    </row>
    <row r="48" spans="1:28" ht="19.5" hidden="1" customHeight="1" x14ac:dyDescent="0.25">
      <c r="A48" s="70">
        <v>0.5</v>
      </c>
      <c r="B48" s="71" t="s">
        <v>32</v>
      </c>
      <c r="C48" s="72">
        <v>36</v>
      </c>
      <c r="D48" s="72">
        <v>36</v>
      </c>
      <c r="E48" s="72" t="s">
        <v>26</v>
      </c>
      <c r="F48" s="73" t="s">
        <v>33</v>
      </c>
      <c r="G48" s="74" t="s">
        <v>28</v>
      </c>
      <c r="H48" s="75" t="s">
        <v>10</v>
      </c>
      <c r="I48" s="76" t="s">
        <v>10</v>
      </c>
      <c r="J48" s="77" t="s">
        <v>10</v>
      </c>
      <c r="K48" s="75" t="s">
        <v>10</v>
      </c>
      <c r="L48" s="76" t="s">
        <v>10</v>
      </c>
      <c r="M48" s="77" t="s">
        <v>10</v>
      </c>
      <c r="N48" s="75" t="s">
        <v>10</v>
      </c>
      <c r="O48" s="76" t="s">
        <v>10</v>
      </c>
      <c r="P48" s="77" t="s">
        <v>10</v>
      </c>
      <c r="Q48" s="108" t="s">
        <v>10</v>
      </c>
      <c r="R48" s="109" t="s">
        <v>10</v>
      </c>
      <c r="S48" s="110" t="s">
        <v>10</v>
      </c>
      <c r="T48" s="78" t="s">
        <v>10</v>
      </c>
      <c r="U48" s="267" t="s">
        <v>10</v>
      </c>
      <c r="V48" s="268" t="s">
        <v>10</v>
      </c>
      <c r="W48" s="256" t="s">
        <v>10</v>
      </c>
      <c r="X48" s="256" t="s">
        <v>10</v>
      </c>
      <c r="Y48" s="267" t="s">
        <v>10</v>
      </c>
      <c r="Z48" s="256" t="s">
        <v>10</v>
      </c>
      <c r="AA48" s="269" t="s">
        <v>10</v>
      </c>
      <c r="AB48" s="279" t="s">
        <v>69</v>
      </c>
    </row>
    <row r="49" spans="1:28" ht="19.5" hidden="1" customHeight="1" x14ac:dyDescent="0.25">
      <c r="A49" s="70">
        <v>0.5</v>
      </c>
      <c r="B49" s="71" t="s">
        <v>32</v>
      </c>
      <c r="C49" s="72">
        <v>36</v>
      </c>
      <c r="D49" s="72">
        <v>36</v>
      </c>
      <c r="E49" s="72" t="s">
        <v>26</v>
      </c>
      <c r="F49" s="73" t="s">
        <v>34</v>
      </c>
      <c r="G49" s="74" t="s">
        <v>3</v>
      </c>
      <c r="H49" s="75" t="s">
        <v>10</v>
      </c>
      <c r="I49" s="76" t="s">
        <v>10</v>
      </c>
      <c r="J49" s="77" t="s">
        <v>10</v>
      </c>
      <c r="K49" s="75" t="s">
        <v>10</v>
      </c>
      <c r="L49" s="76" t="s">
        <v>10</v>
      </c>
      <c r="M49" s="77" t="s">
        <v>10</v>
      </c>
      <c r="N49" s="75" t="s">
        <v>10</v>
      </c>
      <c r="O49" s="76" t="s">
        <v>10</v>
      </c>
      <c r="P49" s="77" t="s">
        <v>10</v>
      </c>
      <c r="Q49" s="108" t="s">
        <v>10</v>
      </c>
      <c r="R49" s="109" t="s">
        <v>10</v>
      </c>
      <c r="S49" s="110" t="s">
        <v>10</v>
      </c>
      <c r="T49" s="78" t="s">
        <v>10</v>
      </c>
      <c r="U49" s="267" t="s">
        <v>10</v>
      </c>
      <c r="V49" s="268" t="s">
        <v>10</v>
      </c>
      <c r="W49" s="256" t="s">
        <v>10</v>
      </c>
      <c r="X49" s="256" t="s">
        <v>10</v>
      </c>
      <c r="Y49" s="267" t="s">
        <v>10</v>
      </c>
      <c r="Z49" s="256" t="s">
        <v>10</v>
      </c>
      <c r="AA49" s="269" t="s">
        <v>10</v>
      </c>
      <c r="AB49" s="279" t="s">
        <v>69</v>
      </c>
    </row>
    <row r="50" spans="1:28" ht="19.5" hidden="1" customHeight="1" x14ac:dyDescent="0.25">
      <c r="A50" s="70">
        <v>0.5</v>
      </c>
      <c r="B50" s="71" t="s">
        <v>32</v>
      </c>
      <c r="C50" s="72">
        <v>36</v>
      </c>
      <c r="D50" s="72">
        <v>36</v>
      </c>
      <c r="E50" s="72" t="s">
        <v>26</v>
      </c>
      <c r="F50" s="73" t="s">
        <v>35</v>
      </c>
      <c r="G50" s="74" t="s">
        <v>31</v>
      </c>
      <c r="H50" s="75" t="s">
        <v>10</v>
      </c>
      <c r="I50" s="76" t="s">
        <v>10</v>
      </c>
      <c r="J50" s="77" t="s">
        <v>10</v>
      </c>
      <c r="K50" s="75" t="s">
        <v>10</v>
      </c>
      <c r="L50" s="76" t="s">
        <v>10</v>
      </c>
      <c r="M50" s="77" t="s">
        <v>10</v>
      </c>
      <c r="N50" s="75" t="s">
        <v>10</v>
      </c>
      <c r="O50" s="76" t="s">
        <v>10</v>
      </c>
      <c r="P50" s="77" t="s">
        <v>10</v>
      </c>
      <c r="Q50" s="108" t="s">
        <v>10</v>
      </c>
      <c r="R50" s="109" t="s">
        <v>10</v>
      </c>
      <c r="S50" s="110" t="s">
        <v>10</v>
      </c>
      <c r="T50" s="78" t="s">
        <v>10</v>
      </c>
      <c r="U50" s="267" t="s">
        <v>10</v>
      </c>
      <c r="V50" s="268" t="s">
        <v>10</v>
      </c>
      <c r="W50" s="256" t="s">
        <v>10</v>
      </c>
      <c r="X50" s="256" t="s">
        <v>10</v>
      </c>
      <c r="Y50" s="267" t="s">
        <v>10</v>
      </c>
      <c r="Z50" s="256" t="s">
        <v>10</v>
      </c>
      <c r="AA50" s="269" t="s">
        <v>10</v>
      </c>
      <c r="AB50" s="279" t="s">
        <v>69</v>
      </c>
    </row>
    <row r="51" spans="1:28" ht="20.100000000000001" hidden="1" customHeight="1" x14ac:dyDescent="0.25">
      <c r="A51" s="83" t="s">
        <v>36</v>
      </c>
      <c r="B51" s="84" t="s">
        <v>37</v>
      </c>
      <c r="C51" s="85">
        <v>100</v>
      </c>
      <c r="D51" s="85">
        <v>100</v>
      </c>
      <c r="E51" s="86" t="s">
        <v>4</v>
      </c>
      <c r="F51" s="87" t="s">
        <v>38</v>
      </c>
      <c r="G51" s="88" t="s">
        <v>39</v>
      </c>
      <c r="H51" s="89" t="s">
        <v>10</v>
      </c>
      <c r="I51" s="90" t="s">
        <v>10</v>
      </c>
      <c r="J51" s="91" t="s">
        <v>10</v>
      </c>
      <c r="K51" s="89" t="s">
        <v>10</v>
      </c>
      <c r="L51" s="90" t="s">
        <v>10</v>
      </c>
      <c r="M51" s="91" t="s">
        <v>10</v>
      </c>
      <c r="N51" s="89" t="s">
        <v>10</v>
      </c>
      <c r="O51" s="90" t="s">
        <v>10</v>
      </c>
      <c r="P51" s="91" t="s">
        <v>10</v>
      </c>
      <c r="Q51" s="266" t="s">
        <v>10</v>
      </c>
      <c r="R51" s="266" t="s">
        <v>10</v>
      </c>
      <c r="S51" s="266" t="s">
        <v>10</v>
      </c>
      <c r="T51" s="93" t="s">
        <v>10</v>
      </c>
      <c r="U51" s="270" t="s">
        <v>10</v>
      </c>
      <c r="V51" s="271" t="s">
        <v>10</v>
      </c>
      <c r="W51" s="249" t="s">
        <v>10</v>
      </c>
      <c r="X51" s="249" t="s">
        <v>10</v>
      </c>
      <c r="Y51" s="270" t="s">
        <v>10</v>
      </c>
      <c r="Z51" s="249" t="s">
        <v>10</v>
      </c>
      <c r="AA51" s="272" t="s">
        <v>10</v>
      </c>
      <c r="AB51" s="280" t="s">
        <v>69</v>
      </c>
    </row>
    <row r="52" spans="1:28" ht="30" hidden="1" customHeight="1" x14ac:dyDescent="0.25">
      <c r="A52" s="59"/>
      <c r="B52" s="60"/>
      <c r="C52" s="61"/>
      <c r="D52" s="61" t="s">
        <v>10</v>
      </c>
      <c r="E52" s="62"/>
      <c r="F52" s="63"/>
      <c r="G52" s="64"/>
      <c r="H52" s="103">
        <f>IF(ISBLANK(J52),0,(J52-I52+1))</f>
        <v>0</v>
      </c>
      <c r="I52" s="276"/>
      <c r="J52" s="277"/>
      <c r="K52" s="104" t="s">
        <v>10</v>
      </c>
      <c r="L52" s="276" t="s">
        <v>10</v>
      </c>
      <c r="M52" s="277" t="s">
        <v>10</v>
      </c>
      <c r="N52" s="105">
        <f>IF(ISBLANK(P52),0,(P52-O52+1))</f>
        <v>0</v>
      </c>
      <c r="O52" s="276"/>
      <c r="P52" s="277"/>
      <c r="Q52" s="108"/>
      <c r="R52" s="109" t="s">
        <v>10</v>
      </c>
      <c r="S52" s="110"/>
      <c r="T52" s="13" t="s">
        <v>10</v>
      </c>
      <c r="U52" s="273" t="s">
        <v>10</v>
      </c>
      <c r="V52" s="190" t="s">
        <v>10</v>
      </c>
      <c r="W52" s="274" t="s">
        <v>10</v>
      </c>
      <c r="X52" s="274" t="s">
        <v>10</v>
      </c>
      <c r="Y52" s="273" t="s">
        <v>10</v>
      </c>
      <c r="Z52" s="274" t="s">
        <v>10</v>
      </c>
      <c r="AA52" s="275" t="s">
        <v>10</v>
      </c>
      <c r="AB52" s="63"/>
    </row>
    <row r="53" spans="1:28" ht="5.25" customHeight="1" thickBot="1" x14ac:dyDescent="0.3">
      <c r="A53" s="2"/>
      <c r="B53" s="6"/>
      <c r="C53" s="55"/>
      <c r="D53" s="55"/>
      <c r="E53" s="56"/>
      <c r="F53" s="8"/>
      <c r="G53" s="57"/>
      <c r="H53" s="7"/>
      <c r="I53" s="15"/>
      <c r="J53" s="9"/>
      <c r="K53" s="7"/>
      <c r="L53" s="15"/>
      <c r="M53" s="9"/>
      <c r="N53" s="7"/>
      <c r="O53" s="15"/>
      <c r="P53" s="9"/>
      <c r="Q53" s="11"/>
      <c r="R53" s="11"/>
      <c r="S53" s="11"/>
      <c r="T53" s="12"/>
      <c r="U53" s="3"/>
      <c r="V53" s="4"/>
      <c r="W53" s="5"/>
      <c r="X53" s="5"/>
      <c r="Y53" s="3"/>
      <c r="Z53" s="5"/>
      <c r="AA53" s="5"/>
      <c r="AB53" s="8"/>
    </row>
    <row r="54" spans="1:28" ht="15" customHeight="1" thickBot="1" x14ac:dyDescent="0.3">
      <c r="B54" s="21"/>
      <c r="C54"/>
      <c r="D54"/>
      <c r="F54" s="22"/>
      <c r="G54" s="49"/>
      <c r="H54" s="459" t="str">
        <f>H2</f>
        <v># Shot</v>
      </c>
      <c r="K54" s="471" t="str">
        <f>K2</f>
        <v># Shot</v>
      </c>
      <c r="N54" s="462" t="str">
        <f>N2</f>
        <v># Shot</v>
      </c>
      <c r="Q54" s="465" t="s">
        <v>9</v>
      </c>
      <c r="R54" s="466"/>
      <c r="S54" s="467"/>
      <c r="U54" s="456" t="str">
        <f>U2</f>
        <v>Bypass</v>
      </c>
      <c r="V54" s="468" t="str">
        <f>V2</f>
        <v>No Show</v>
      </c>
      <c r="W54" s="432" t="str">
        <f>W2</f>
        <v>Decline</v>
      </c>
      <c r="X54" s="432" t="str">
        <f>X2</f>
        <v>Xtra Sheets</v>
      </c>
      <c r="Y54" s="456" t="str">
        <f>Y2</f>
        <v>Digital</v>
      </c>
      <c r="Z54" s="432" t="str">
        <f>Z2</f>
        <v>Stolen</v>
      </c>
      <c r="AA54" s="439" t="str">
        <f>AA2</f>
        <v># Sales 
(if known)</v>
      </c>
      <c r="AB54" s="22"/>
    </row>
    <row r="55" spans="1:28" ht="15.75" customHeight="1" x14ac:dyDescent="0.25">
      <c r="G55" s="49"/>
      <c r="H55" s="460"/>
      <c r="K55" s="472"/>
      <c r="N55" s="463"/>
      <c r="Q55" s="442" t="str">
        <f>Q3</f>
        <v>Green 
Screen</v>
      </c>
      <c r="R55" s="474" t="str">
        <f>R3</f>
        <v>Star</v>
      </c>
      <c r="S55" s="444" t="str">
        <f>S3</f>
        <v>Private</v>
      </c>
      <c r="U55" s="457"/>
      <c r="V55" s="469"/>
      <c r="W55" s="433"/>
      <c r="X55" s="433"/>
      <c r="Y55" s="457"/>
      <c r="Z55" s="433"/>
      <c r="AA55" s="440"/>
    </row>
    <row r="56" spans="1:28" ht="15.75" customHeight="1" thickBot="1" x14ac:dyDescent="0.3">
      <c r="G56" s="49"/>
      <c r="H56" s="461"/>
      <c r="K56" s="473"/>
      <c r="N56" s="464"/>
      <c r="Q56" s="443"/>
      <c r="R56" s="475"/>
      <c r="S56" s="445"/>
      <c r="U56" s="458"/>
      <c r="V56" s="470"/>
      <c r="W56" s="434"/>
      <c r="X56" s="434"/>
      <c r="Y56" s="458"/>
      <c r="Z56" s="434"/>
      <c r="AA56" s="441"/>
    </row>
    <row r="57" spans="1:28" ht="37.5" customHeight="1" thickBot="1" x14ac:dyDescent="0.3">
      <c r="G57" s="49"/>
      <c r="H57" s="115">
        <f>SUM(H4:H53)</f>
        <v>158</v>
      </c>
      <c r="K57" s="115">
        <f>SUM(K4:K53)</f>
        <v>0</v>
      </c>
      <c r="N57" s="115">
        <f>SUM(N4:N53)</f>
        <v>3</v>
      </c>
      <c r="Q57" s="115">
        <f>SUM(Q4:Q53)</f>
        <v>155</v>
      </c>
      <c r="R57" s="115">
        <f>SUM(R4:R53)</f>
        <v>0</v>
      </c>
      <c r="S57" s="115">
        <f>SUM(S4:S53)</f>
        <v>1</v>
      </c>
      <c r="U57" s="116">
        <f t="shared" ref="U57:AA57" si="15">SUM(U4:U53)</f>
        <v>0</v>
      </c>
      <c r="V57" s="117">
        <f t="shared" si="15"/>
        <v>25</v>
      </c>
      <c r="W57" s="118">
        <f t="shared" si="15"/>
        <v>55</v>
      </c>
      <c r="X57" s="118">
        <f t="shared" si="15"/>
        <v>10</v>
      </c>
      <c r="Y57" s="116">
        <f t="shared" si="15"/>
        <v>8</v>
      </c>
      <c r="Z57" s="118">
        <f t="shared" si="15"/>
        <v>2</v>
      </c>
      <c r="AA57" s="117">
        <f t="shared" si="15"/>
        <v>68</v>
      </c>
    </row>
    <row r="58" spans="1:28" ht="4.5" customHeight="1" x14ac:dyDescent="0.25"/>
    <row r="59" spans="1:28" ht="4.5" customHeight="1" thickBot="1" x14ac:dyDescent="0.3"/>
    <row r="60" spans="1:28" ht="27.75" customHeight="1" thickBot="1" x14ac:dyDescent="0.3">
      <c r="E60" s="139">
        <f>C7</f>
        <v>19</v>
      </c>
      <c r="F60" s="140" t="s">
        <v>40</v>
      </c>
      <c r="H60" s="141">
        <f>H57+K57+N57</f>
        <v>161</v>
      </c>
      <c r="I60" s="429" t="s">
        <v>41</v>
      </c>
      <c r="J60" s="430"/>
      <c r="P60" s="141">
        <f>Q57+R57+S57</f>
        <v>156</v>
      </c>
      <c r="Q60" s="429" t="s">
        <v>42</v>
      </c>
      <c r="R60" s="431"/>
      <c r="S60" s="430"/>
      <c r="U60" s="142">
        <f>SUM(U57:Z57)</f>
        <v>100</v>
      </c>
      <c r="V60" s="429" t="s">
        <v>43</v>
      </c>
      <c r="W60" s="431"/>
      <c r="X60" s="430"/>
    </row>
    <row r="61" spans="1:28" ht="27.75" customHeight="1" x14ac:dyDescent="0.25"/>
    <row r="62" spans="1:28" ht="27.75" customHeight="1" x14ac:dyDescent="0.25"/>
    <row r="66" ht="6" customHeight="1" x14ac:dyDescent="0.25"/>
  </sheetData>
  <mergeCells count="33">
    <mergeCell ref="I60:J60"/>
    <mergeCell ref="V60:X60"/>
    <mergeCell ref="W54:W56"/>
    <mergeCell ref="X54:X56"/>
    <mergeCell ref="Q60:S60"/>
    <mergeCell ref="H54:H56"/>
    <mergeCell ref="K54:K56"/>
    <mergeCell ref="N54:N56"/>
    <mergeCell ref="Q54:S54"/>
    <mergeCell ref="U54:U56"/>
    <mergeCell ref="X2:X3"/>
    <mergeCell ref="Y2:Y3"/>
    <mergeCell ref="AA54:AA56"/>
    <mergeCell ref="Q55:Q56"/>
    <mergeCell ref="R55:R56"/>
    <mergeCell ref="S55:S56"/>
    <mergeCell ref="V54:V56"/>
    <mergeCell ref="Z2:Z3"/>
    <mergeCell ref="Y54:Y56"/>
    <mergeCell ref="Z54:Z56"/>
    <mergeCell ref="AA2:AA3"/>
    <mergeCell ref="Q2:S2"/>
    <mergeCell ref="U2:U3"/>
    <mergeCell ref="V2:V3"/>
    <mergeCell ref="W2:W3"/>
    <mergeCell ref="A1:G2"/>
    <mergeCell ref="H1:P1"/>
    <mergeCell ref="H2:H3"/>
    <mergeCell ref="I2:J2"/>
    <mergeCell ref="K2:K3"/>
    <mergeCell ref="L2:M2"/>
    <mergeCell ref="N2:N3"/>
    <mergeCell ref="O2:P2"/>
  </mergeCells>
  <conditionalFormatting sqref="F5:F6 F8:F19">
    <cfRule type="cellIs" dxfId="6" priority="4" stopIfTrue="1" operator="greaterThan">
      <formula>0.75</formula>
    </cfRule>
    <cfRule type="cellIs" dxfId="5" priority="5" stopIfTrue="1" operator="greaterThan">
      <formula>0.4</formula>
    </cfRule>
    <cfRule type="cellIs" dxfId="4" priority="6" operator="lessThan">
      <formula>0.4</formula>
    </cfRule>
  </conditionalFormatting>
  <printOptions horizontalCentered="1"/>
  <pageMargins left="0.25" right="0.25" top="0.28999999999999998" bottom="0.21" header="0.3" footer="0.2"/>
  <pageSetup scale="76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44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2" sqref="A2"/>
    </sheetView>
  </sheetViews>
  <sheetFormatPr defaultRowHeight="15" x14ac:dyDescent="0.25"/>
  <cols>
    <col min="1" max="1" width="7.7109375" bestFit="1" customWidth="1"/>
    <col min="2" max="2" width="8.42578125" style="22" bestFit="1" customWidth="1"/>
    <col min="3" max="4" width="9.285156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2" width="4.140625" style="214" bestFit="1" customWidth="1"/>
    <col min="33" max="33" width="2.28515625" style="214" bestFit="1" customWidth="1"/>
    <col min="34" max="35" width="4.140625" style="214" bestFit="1" customWidth="1"/>
  </cols>
  <sheetData>
    <row r="1" spans="1:35" s="157" customFormat="1" ht="66.75" x14ac:dyDescent="0.25">
      <c r="A1" s="143">
        <v>45373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2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06" t="s">
        <v>57</v>
      </c>
      <c r="S1" s="507"/>
      <c r="T1" s="507"/>
      <c r="U1" s="507"/>
      <c r="V1" s="507"/>
      <c r="W1" s="388" t="s">
        <v>58</v>
      </c>
      <c r="X1" s="389" t="s">
        <v>123</v>
      </c>
      <c r="Y1" s="390"/>
      <c r="Z1" s="391" t="s">
        <v>124</v>
      </c>
      <c r="AA1" s="392" t="s">
        <v>59</v>
      </c>
      <c r="AB1" s="393" t="s">
        <v>123</v>
      </c>
      <c r="AC1" s="394"/>
      <c r="AD1" s="395" t="s">
        <v>124</v>
      </c>
      <c r="AE1" s="396" t="s">
        <v>60</v>
      </c>
      <c r="AF1" s="397" t="s">
        <v>123</v>
      </c>
      <c r="AG1" s="398"/>
      <c r="AH1" s="399" t="s">
        <v>124</v>
      </c>
      <c r="AI1" s="400" t="s">
        <v>125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08"/>
      <c r="S2" s="509"/>
      <c r="T2" s="509"/>
      <c r="U2" s="509"/>
      <c r="V2" s="509"/>
      <c r="W2" s="246"/>
      <c r="X2" s="401"/>
      <c r="Y2" s="402"/>
      <c r="Z2" s="403"/>
      <c r="AA2" s="246"/>
      <c r="AB2" s="401"/>
      <c r="AC2" s="402"/>
      <c r="AD2" s="403"/>
      <c r="AE2" s="246"/>
      <c r="AF2" s="401"/>
      <c r="AG2" s="402"/>
      <c r="AH2" s="403"/>
      <c r="AI2" s="246"/>
    </row>
    <row r="3" spans="1:35" s="187" customFormat="1" ht="26.25" customHeight="1" x14ac:dyDescent="0.25">
      <c r="A3" s="173">
        <f>'03.22 (v3)'!A5</f>
        <v>0.41666666666666669</v>
      </c>
      <c r="B3" s="255" t="str">
        <f>'03.22 (v3)'!G5</f>
        <v>Tim</v>
      </c>
      <c r="C3" s="174">
        <f>'03.22 (v3)'!I5</f>
        <v>3995</v>
      </c>
      <c r="D3" s="175">
        <f>'03.22 (v3)'!J5</f>
        <v>4008</v>
      </c>
      <c r="E3" s="176">
        <f t="shared" ref="E3" si="0">IF(ISBLANK(D3),0,(D3-C3+1))</f>
        <v>14</v>
      </c>
      <c r="F3" s="177">
        <v>2</v>
      </c>
      <c r="G3" s="177">
        <v>0</v>
      </c>
      <c r="H3" s="178">
        <f t="shared" ref="H3" si="1">E3-G3-F3</f>
        <v>12</v>
      </c>
      <c r="I3" s="265">
        <f>12+0</f>
        <v>12</v>
      </c>
      <c r="J3" s="180">
        <f>IF(ISBLANK(I3),-90,(-((I3)-SUM(L3:Q3,K3))))</f>
        <v>1</v>
      </c>
      <c r="K3" s="181">
        <f>'03.22 (v3)'!AA5</f>
        <v>6</v>
      </c>
      <c r="L3" s="182">
        <f>'03.22 (v3)'!U5</f>
        <v>0</v>
      </c>
      <c r="M3" s="183">
        <f>'03.22 (v3)'!V5</f>
        <v>0</v>
      </c>
      <c r="N3" s="184">
        <f>'03.22 (v3)'!W5</f>
        <v>7</v>
      </c>
      <c r="O3" s="185">
        <f>'03.22 (v3)'!X5</f>
        <v>0</v>
      </c>
      <c r="P3" s="182">
        <f>'03.22 (v3)'!Y5</f>
        <v>0</v>
      </c>
      <c r="Q3" s="186">
        <f>'03.22 (v3)'!Z5</f>
        <v>0</v>
      </c>
      <c r="R3" s="524" t="s">
        <v>137</v>
      </c>
      <c r="S3" s="525"/>
      <c r="T3" s="525"/>
      <c r="U3" s="525"/>
      <c r="V3" s="526"/>
      <c r="W3" s="191" t="s">
        <v>10</v>
      </c>
      <c r="X3" s="404"/>
      <c r="Y3" s="405" t="s">
        <v>126</v>
      </c>
      <c r="Z3" s="406"/>
      <c r="AA3" s="407">
        <f t="shared" ref="AA3" si="2">X3+Z3</f>
        <v>0</v>
      </c>
      <c r="AB3" s="408"/>
      <c r="AC3" s="409" t="s">
        <v>126</v>
      </c>
      <c r="AD3" s="410"/>
      <c r="AE3" s="411">
        <f t="shared" ref="AE3" si="3">AB3+AD3</f>
        <v>0</v>
      </c>
      <c r="AF3" s="412"/>
      <c r="AG3" s="413" t="s">
        <v>126</v>
      </c>
      <c r="AH3" s="414"/>
      <c r="AI3" s="415">
        <f t="shared" ref="AI3" si="4">AF3+AH3</f>
        <v>0</v>
      </c>
    </row>
    <row r="4" spans="1:35" s="187" customFormat="1" ht="26.25" customHeight="1" x14ac:dyDescent="0.25">
      <c r="A4" s="173">
        <f>'03.22 (v3)'!A6</f>
        <v>0.4375</v>
      </c>
      <c r="B4" s="255" t="str">
        <f>'03.22 (v3)'!G6</f>
        <v>Bart</v>
      </c>
      <c r="C4" s="174">
        <f>'03.22 (v3)'!I6</f>
        <v>4009</v>
      </c>
      <c r="D4" s="175">
        <f>'03.22 (v3)'!J6</f>
        <v>4022</v>
      </c>
      <c r="E4" s="176">
        <f t="shared" ref="E4:E18" si="5">IF(ISBLANK(D4),0,(D4-C4+1))</f>
        <v>14</v>
      </c>
      <c r="F4" s="177">
        <v>0</v>
      </c>
      <c r="G4" s="177">
        <v>0</v>
      </c>
      <c r="H4" s="178">
        <f t="shared" ref="H4:H18" si="6">E4-G4-F4</f>
        <v>14</v>
      </c>
      <c r="I4" s="265">
        <f>14+0</f>
        <v>14</v>
      </c>
      <c r="J4" s="180">
        <f t="shared" ref="J4:J17" si="7">IF(ISBLANK(I4),-90,(-((I4)-SUM(L4:Q4,K4))))</f>
        <v>0</v>
      </c>
      <c r="K4" s="181">
        <f>'03.22 (v3)'!AA6</f>
        <v>5</v>
      </c>
      <c r="L4" s="182">
        <f>'03.22 (v3)'!U6</f>
        <v>0</v>
      </c>
      <c r="M4" s="183">
        <f>'03.22 (v3)'!V6</f>
        <v>5</v>
      </c>
      <c r="N4" s="184">
        <f>'03.22 (v3)'!W6</f>
        <v>4</v>
      </c>
      <c r="O4" s="185">
        <f>'03.22 (v3)'!X6</f>
        <v>0</v>
      </c>
      <c r="P4" s="182">
        <f>'03.22 (v3)'!Y6</f>
        <v>0</v>
      </c>
      <c r="Q4" s="186">
        <f>'03.22 (v3)'!Z6</f>
        <v>0</v>
      </c>
      <c r="R4" s="527" t="s">
        <v>127</v>
      </c>
      <c r="S4" s="528"/>
      <c r="T4" s="528"/>
      <c r="U4" s="528"/>
      <c r="V4" s="529"/>
      <c r="W4" s="191" t="s">
        <v>10</v>
      </c>
      <c r="X4" s="404"/>
      <c r="Y4" s="405" t="s">
        <v>126</v>
      </c>
      <c r="Z4" s="406"/>
      <c r="AA4" s="407">
        <f t="shared" ref="AA4:AA36" si="8">X4+Z4</f>
        <v>0</v>
      </c>
      <c r="AB4" s="408"/>
      <c r="AC4" s="409" t="s">
        <v>126</v>
      </c>
      <c r="AD4" s="410"/>
      <c r="AE4" s="411">
        <f t="shared" ref="AE4:AE36" si="9">AB4+AD4</f>
        <v>0</v>
      </c>
      <c r="AF4" s="412"/>
      <c r="AG4" s="413" t="s">
        <v>126</v>
      </c>
      <c r="AH4" s="414"/>
      <c r="AI4" s="415">
        <f t="shared" ref="AI4:AI36" si="10">AF4+AH4</f>
        <v>0</v>
      </c>
    </row>
    <row r="5" spans="1:35" s="187" customFormat="1" ht="30.75" customHeight="1" x14ac:dyDescent="0.25">
      <c r="A5" s="244">
        <f>'03.22 (v3)'!A7</f>
        <v>0.45833333333333331</v>
      </c>
      <c r="B5" s="254" t="str">
        <f>'03.22 (v3)'!G7</f>
        <v>Sammye</v>
      </c>
      <c r="C5" s="188" t="s">
        <v>10</v>
      </c>
      <c r="D5" s="189" t="str">
        <f>'03.22 (v3)'!J7</f>
        <v>-</v>
      </c>
      <c r="E5" s="176" t="s">
        <v>10</v>
      </c>
      <c r="F5" s="190" t="s">
        <v>10</v>
      </c>
      <c r="G5" s="191" t="s">
        <v>10</v>
      </c>
      <c r="H5" s="178" t="s">
        <v>10</v>
      </c>
      <c r="I5" s="192" t="str">
        <f>'03.22 (v3)'!Q7</f>
        <v>-</v>
      </c>
      <c r="J5" s="180" t="e">
        <f t="shared" si="7"/>
        <v>#VALUE!</v>
      </c>
      <c r="K5" s="193" t="str">
        <f>'03.22 (v3)'!AA7</f>
        <v>-</v>
      </c>
      <c r="L5" s="194" t="str">
        <f>'03.22 (v3)'!U7</f>
        <v>-</v>
      </c>
      <c r="M5" s="195" t="str">
        <f>'03.22 (v3)'!V7</f>
        <v>-</v>
      </c>
      <c r="N5" s="196" t="str">
        <f>'03.22 (v3)'!W7</f>
        <v>-</v>
      </c>
      <c r="O5" s="197" t="str">
        <f>'03.22 (v3)'!X7</f>
        <v>-</v>
      </c>
      <c r="P5" s="522" t="str">
        <f>'03.22 (v3)'!Y7</f>
        <v>-</v>
      </c>
      <c r="Q5" s="193" t="str">
        <f>'03.22 (v3)'!Z7</f>
        <v>-</v>
      </c>
      <c r="R5" s="530" t="s">
        <v>138</v>
      </c>
      <c r="S5" s="531"/>
      <c r="T5" s="531"/>
      <c r="U5" s="531"/>
      <c r="V5" s="532"/>
      <c r="W5" s="191" t="s">
        <v>10</v>
      </c>
      <c r="X5" s="404"/>
      <c r="Y5" s="405" t="s">
        <v>126</v>
      </c>
      <c r="Z5" s="406"/>
      <c r="AA5" s="407">
        <f t="shared" si="8"/>
        <v>0</v>
      </c>
      <c r="AB5" s="408"/>
      <c r="AC5" s="409" t="s">
        <v>126</v>
      </c>
      <c r="AD5" s="410"/>
      <c r="AE5" s="411">
        <f t="shared" si="9"/>
        <v>0</v>
      </c>
      <c r="AF5" s="412"/>
      <c r="AG5" s="413" t="s">
        <v>126</v>
      </c>
      <c r="AH5" s="414"/>
      <c r="AI5" s="415">
        <f t="shared" si="10"/>
        <v>0</v>
      </c>
    </row>
    <row r="6" spans="1:35" s="187" customFormat="1" ht="26.25" customHeight="1" x14ac:dyDescent="0.25">
      <c r="A6" s="173">
        <f>'03.22 (v3)'!A8</f>
        <v>0.45833333333333331</v>
      </c>
      <c r="B6" s="255" t="str">
        <f>'03.22 (v3)'!G8</f>
        <v>Kathy</v>
      </c>
      <c r="C6" s="174">
        <f>'03.22 (v3)'!I8</f>
        <v>4023</v>
      </c>
      <c r="D6" s="175">
        <f>'03.22 (v3)'!J8</f>
        <v>4036</v>
      </c>
      <c r="E6" s="176">
        <f t="shared" si="5"/>
        <v>14</v>
      </c>
      <c r="F6" s="177">
        <v>0</v>
      </c>
      <c r="G6" s="177">
        <v>2</v>
      </c>
      <c r="H6" s="178">
        <f t="shared" si="6"/>
        <v>12</v>
      </c>
      <c r="I6" s="265">
        <f>12+2</f>
        <v>14</v>
      </c>
      <c r="J6" s="180">
        <f t="shared" si="7"/>
        <v>1</v>
      </c>
      <c r="K6" s="181">
        <f>'03.22 (v3)'!AA8</f>
        <v>7</v>
      </c>
      <c r="L6" s="182">
        <f>'03.22 (v3)'!U8</f>
        <v>0</v>
      </c>
      <c r="M6" s="183">
        <f>'03.22 (v3)'!V8</f>
        <v>3</v>
      </c>
      <c r="N6" s="184">
        <f>'03.22 (v3)'!W8</f>
        <v>3</v>
      </c>
      <c r="O6" s="185">
        <f>'03.22 (v3)'!X8</f>
        <v>1</v>
      </c>
      <c r="P6" s="182">
        <f>'03.22 (v3)'!Y8</f>
        <v>1</v>
      </c>
      <c r="Q6" s="186">
        <f>'03.22 (v3)'!Z8</f>
        <v>0</v>
      </c>
      <c r="R6" s="527" t="s">
        <v>128</v>
      </c>
      <c r="S6" s="528"/>
      <c r="T6" s="528"/>
      <c r="U6" s="528"/>
      <c r="V6" s="529"/>
      <c r="W6" s="191" t="s">
        <v>10</v>
      </c>
      <c r="X6" s="404"/>
      <c r="Y6" s="405" t="s">
        <v>126</v>
      </c>
      <c r="Z6" s="406"/>
      <c r="AA6" s="407">
        <f t="shared" si="8"/>
        <v>0</v>
      </c>
      <c r="AB6" s="408"/>
      <c r="AC6" s="409" t="s">
        <v>126</v>
      </c>
      <c r="AD6" s="410"/>
      <c r="AE6" s="411">
        <f t="shared" si="9"/>
        <v>0</v>
      </c>
      <c r="AF6" s="412"/>
      <c r="AG6" s="413" t="s">
        <v>126</v>
      </c>
      <c r="AH6" s="414"/>
      <c r="AI6" s="415">
        <f t="shared" si="10"/>
        <v>0</v>
      </c>
    </row>
    <row r="7" spans="1:35" s="187" customFormat="1" ht="26.25" customHeight="1" x14ac:dyDescent="0.25">
      <c r="A7" s="173">
        <f>'03.22 (v3)'!A9</f>
        <v>0.47916666666666669</v>
      </c>
      <c r="B7" s="255" t="str">
        <f>'03.22 (v3)'!G9</f>
        <v>Carrie</v>
      </c>
      <c r="C7" s="174">
        <f>'03.22 (v3)'!I9</f>
        <v>4037</v>
      </c>
      <c r="D7" s="175">
        <f>'03.22 (v3)'!J9</f>
        <v>4054</v>
      </c>
      <c r="E7" s="176">
        <f t="shared" si="5"/>
        <v>18</v>
      </c>
      <c r="F7" s="177">
        <v>0</v>
      </c>
      <c r="G7" s="177">
        <v>1</v>
      </c>
      <c r="H7" s="178">
        <f t="shared" si="6"/>
        <v>17</v>
      </c>
      <c r="I7" s="265">
        <f>17+1</f>
        <v>18</v>
      </c>
      <c r="J7" s="180">
        <f t="shared" si="7"/>
        <v>0</v>
      </c>
      <c r="K7" s="181">
        <f>'03.22 (v3)'!AA9</f>
        <v>8</v>
      </c>
      <c r="L7" s="182">
        <f>'03.22 (v3)'!U9</f>
        <v>0</v>
      </c>
      <c r="M7" s="183">
        <f>'03.22 (v3)'!V9</f>
        <v>2</v>
      </c>
      <c r="N7" s="184">
        <f>'03.22 (v3)'!W9</f>
        <v>5</v>
      </c>
      <c r="O7" s="185">
        <f>'03.22 (v3)'!X9</f>
        <v>1</v>
      </c>
      <c r="P7" s="182">
        <f>'03.22 (v3)'!Y9</f>
        <v>0</v>
      </c>
      <c r="Q7" s="186">
        <f>'03.22 (v3)'!Z9</f>
        <v>2</v>
      </c>
      <c r="R7" s="527" t="s">
        <v>129</v>
      </c>
      <c r="S7" s="528"/>
      <c r="T7" s="528"/>
      <c r="U7" s="528"/>
      <c r="V7" s="529"/>
      <c r="W7" s="191" t="s">
        <v>10</v>
      </c>
      <c r="X7" s="404"/>
      <c r="Y7" s="405" t="s">
        <v>126</v>
      </c>
      <c r="Z7" s="406"/>
      <c r="AA7" s="407">
        <f t="shared" si="8"/>
        <v>0</v>
      </c>
      <c r="AB7" s="408"/>
      <c r="AC7" s="409" t="s">
        <v>126</v>
      </c>
      <c r="AD7" s="410"/>
      <c r="AE7" s="411">
        <f t="shared" si="9"/>
        <v>0</v>
      </c>
      <c r="AF7" s="412"/>
      <c r="AG7" s="413" t="s">
        <v>126</v>
      </c>
      <c r="AH7" s="414"/>
      <c r="AI7" s="415">
        <f t="shared" si="10"/>
        <v>0</v>
      </c>
    </row>
    <row r="8" spans="1:35" s="187" customFormat="1" ht="26.25" customHeight="1" x14ac:dyDescent="0.25">
      <c r="A8" s="173">
        <f>'03.22 (v3)'!A10</f>
        <v>0.48958333333333331</v>
      </c>
      <c r="B8" s="255" t="str">
        <f>'03.22 (v3)'!G10</f>
        <v>TBD</v>
      </c>
      <c r="C8" s="174">
        <f>'03.22 (v3)'!I10</f>
        <v>4055</v>
      </c>
      <c r="D8" s="175">
        <f>'03.22 (v3)'!J10</f>
        <v>4062</v>
      </c>
      <c r="E8" s="176">
        <f t="shared" si="5"/>
        <v>8</v>
      </c>
      <c r="F8" s="177">
        <v>1</v>
      </c>
      <c r="G8" s="177">
        <v>1</v>
      </c>
      <c r="H8" s="178">
        <f t="shared" si="6"/>
        <v>6</v>
      </c>
      <c r="I8" s="265">
        <f>6+1</f>
        <v>7</v>
      </c>
      <c r="J8" s="180">
        <f t="shared" si="7"/>
        <v>1</v>
      </c>
      <c r="K8" s="181">
        <f>'03.22 (v3)'!AA10</f>
        <v>3</v>
      </c>
      <c r="L8" s="182">
        <f>'03.22 (v3)'!U10</f>
        <v>0</v>
      </c>
      <c r="M8" s="183">
        <f>'03.22 (v3)'!V10</f>
        <v>2</v>
      </c>
      <c r="N8" s="184">
        <f>'03.22 (v3)'!W10</f>
        <v>2</v>
      </c>
      <c r="O8" s="185">
        <f>'03.22 (v3)'!X10</f>
        <v>0</v>
      </c>
      <c r="P8" s="182">
        <f>'03.22 (v3)'!Y10</f>
        <v>1</v>
      </c>
      <c r="Q8" s="186">
        <f>'03.22 (v3)'!Z10</f>
        <v>0</v>
      </c>
      <c r="R8" s="533" t="s">
        <v>130</v>
      </c>
      <c r="S8" s="534"/>
      <c r="T8" s="534"/>
      <c r="U8" s="534"/>
      <c r="V8" s="535"/>
      <c r="W8" s="191" t="s">
        <v>10</v>
      </c>
      <c r="X8" s="404"/>
      <c r="Y8" s="405" t="s">
        <v>126</v>
      </c>
      <c r="Z8" s="406"/>
      <c r="AA8" s="407">
        <f t="shared" si="8"/>
        <v>0</v>
      </c>
      <c r="AB8" s="408"/>
      <c r="AC8" s="409" t="s">
        <v>126</v>
      </c>
      <c r="AD8" s="410"/>
      <c r="AE8" s="411">
        <f t="shared" si="9"/>
        <v>0</v>
      </c>
      <c r="AF8" s="412"/>
      <c r="AG8" s="413" t="s">
        <v>126</v>
      </c>
      <c r="AH8" s="414"/>
      <c r="AI8" s="415">
        <f t="shared" si="10"/>
        <v>0</v>
      </c>
    </row>
    <row r="9" spans="1:35" s="187" customFormat="1" ht="26.25" customHeight="1" x14ac:dyDescent="0.25">
      <c r="A9" s="173">
        <f>'03.22 (v3)'!A11</f>
        <v>0.5</v>
      </c>
      <c r="B9" s="255" t="str">
        <f>'03.22 (v3)'!G11</f>
        <v>Tim</v>
      </c>
      <c r="C9" s="174">
        <f>'03.22 (v3)'!I11</f>
        <v>4063</v>
      </c>
      <c r="D9" s="175">
        <f>'03.22 (v3)'!J11</f>
        <v>4071</v>
      </c>
      <c r="E9" s="176">
        <f t="shared" si="5"/>
        <v>9</v>
      </c>
      <c r="F9" s="177">
        <v>0</v>
      </c>
      <c r="G9" s="177">
        <v>2</v>
      </c>
      <c r="H9" s="178">
        <f t="shared" si="6"/>
        <v>7</v>
      </c>
      <c r="I9" s="265">
        <f>7+2</f>
        <v>9</v>
      </c>
      <c r="J9" s="180">
        <f t="shared" si="7"/>
        <v>0</v>
      </c>
      <c r="K9" s="181">
        <f>'03.22 (v3)'!AA11</f>
        <v>2</v>
      </c>
      <c r="L9" s="182">
        <f>'03.22 (v3)'!U11</f>
        <v>0</v>
      </c>
      <c r="M9" s="183">
        <f>'03.22 (v3)'!V11</f>
        <v>4</v>
      </c>
      <c r="N9" s="184">
        <f>'03.22 (v3)'!W11</f>
        <v>1</v>
      </c>
      <c r="O9" s="185">
        <f>'03.22 (v3)'!X11</f>
        <v>2</v>
      </c>
      <c r="P9" s="182">
        <f>'03.22 (v3)'!Y11</f>
        <v>0</v>
      </c>
      <c r="Q9" s="186">
        <f>'03.22 (v3)'!Z11</f>
        <v>0</v>
      </c>
      <c r="R9" s="536"/>
      <c r="S9" s="537"/>
      <c r="T9" s="537"/>
      <c r="U9" s="537"/>
      <c r="V9" s="538"/>
      <c r="W9" s="191" t="s">
        <v>10</v>
      </c>
      <c r="X9" s="404"/>
      <c r="Y9" s="405" t="s">
        <v>126</v>
      </c>
      <c r="Z9" s="406"/>
      <c r="AA9" s="407">
        <f t="shared" si="8"/>
        <v>0</v>
      </c>
      <c r="AB9" s="408"/>
      <c r="AC9" s="409" t="s">
        <v>126</v>
      </c>
      <c r="AD9" s="410"/>
      <c r="AE9" s="411">
        <f t="shared" si="9"/>
        <v>0</v>
      </c>
      <c r="AF9" s="412"/>
      <c r="AG9" s="413" t="s">
        <v>126</v>
      </c>
      <c r="AH9" s="414"/>
      <c r="AI9" s="415">
        <f t="shared" si="10"/>
        <v>0</v>
      </c>
    </row>
    <row r="10" spans="1:35" s="187" customFormat="1" ht="26.25" customHeight="1" x14ac:dyDescent="0.25">
      <c r="A10" s="173">
        <f>'03.22 (v3)'!A12</f>
        <v>0.52083333333333337</v>
      </c>
      <c r="B10" s="255" t="str">
        <f>'03.22 (v3)'!G12</f>
        <v>Bart</v>
      </c>
      <c r="C10" s="174">
        <f>'03.22 (v3)'!I12</f>
        <v>4072</v>
      </c>
      <c r="D10" s="175">
        <f>'03.22 (v3)'!J12</f>
        <v>4089</v>
      </c>
      <c r="E10" s="176">
        <f t="shared" si="5"/>
        <v>18</v>
      </c>
      <c r="F10" s="177">
        <v>0</v>
      </c>
      <c r="G10" s="177">
        <v>3</v>
      </c>
      <c r="H10" s="178">
        <f t="shared" si="6"/>
        <v>15</v>
      </c>
      <c r="I10" s="265">
        <f>15+3</f>
        <v>18</v>
      </c>
      <c r="J10" s="180">
        <f t="shared" si="7"/>
        <v>4</v>
      </c>
      <c r="K10" s="181">
        <f>'03.22 (v3)'!AA12</f>
        <v>12</v>
      </c>
      <c r="L10" s="182">
        <f>'03.22 (v3)'!U12</f>
        <v>0</v>
      </c>
      <c r="M10" s="183">
        <f>'03.22 (v3)'!V12</f>
        <v>4</v>
      </c>
      <c r="N10" s="184">
        <f>'03.22 (v3)'!W12</f>
        <v>3</v>
      </c>
      <c r="O10" s="185">
        <f>'03.22 (v3)'!X12</f>
        <v>2</v>
      </c>
      <c r="P10" s="182">
        <f>'03.22 (v3)'!Y12</f>
        <v>1</v>
      </c>
      <c r="Q10" s="186">
        <f>'03.22 (v3)'!Z12</f>
        <v>0</v>
      </c>
      <c r="R10" s="527" t="s">
        <v>131</v>
      </c>
      <c r="S10" s="528"/>
      <c r="T10" s="528"/>
      <c r="U10" s="528"/>
      <c r="V10" s="529"/>
      <c r="W10" s="191" t="s">
        <v>10</v>
      </c>
      <c r="X10" s="404"/>
      <c r="Y10" s="405" t="s">
        <v>126</v>
      </c>
      <c r="Z10" s="406"/>
      <c r="AA10" s="407">
        <f t="shared" si="8"/>
        <v>0</v>
      </c>
      <c r="AB10" s="408"/>
      <c r="AC10" s="409" t="s">
        <v>126</v>
      </c>
      <c r="AD10" s="410"/>
      <c r="AE10" s="411">
        <f t="shared" si="9"/>
        <v>0</v>
      </c>
      <c r="AF10" s="412"/>
      <c r="AG10" s="413" t="s">
        <v>126</v>
      </c>
      <c r="AH10" s="414"/>
      <c r="AI10" s="415">
        <f t="shared" si="10"/>
        <v>0</v>
      </c>
    </row>
    <row r="11" spans="1:35" s="187" customFormat="1" ht="26.25" customHeight="1" x14ac:dyDescent="0.25">
      <c r="A11" s="173">
        <f>'03.22 (v3)'!A13</f>
        <v>4.1666666666666664E-2</v>
      </c>
      <c r="B11" s="255" t="str">
        <f>'03.22 (v3)'!G13</f>
        <v>Kathy</v>
      </c>
      <c r="C11" s="174">
        <f>'03.22 (v3)'!I13</f>
        <v>4090</v>
      </c>
      <c r="D11" s="175">
        <f>'03.22 (v3)'!J13</f>
        <v>4100</v>
      </c>
      <c r="E11" s="176">
        <f t="shared" si="5"/>
        <v>11</v>
      </c>
      <c r="F11" s="177">
        <v>0</v>
      </c>
      <c r="G11" s="177">
        <v>1</v>
      </c>
      <c r="H11" s="178">
        <f t="shared" si="6"/>
        <v>10</v>
      </c>
      <c r="I11" s="265">
        <f>10+1</f>
        <v>11</v>
      </c>
      <c r="J11" s="180">
        <f t="shared" si="7"/>
        <v>0</v>
      </c>
      <c r="K11" s="181">
        <f>'03.22 (v3)'!AA13</f>
        <v>3</v>
      </c>
      <c r="L11" s="182">
        <f>'03.22 (v3)'!U13</f>
        <v>0</v>
      </c>
      <c r="M11" s="183">
        <f>'03.22 (v3)'!V13</f>
        <v>2</v>
      </c>
      <c r="N11" s="184">
        <f>'03.22 (v3)'!W13</f>
        <v>5</v>
      </c>
      <c r="O11" s="185">
        <f>'03.22 (v3)'!X13</f>
        <v>1</v>
      </c>
      <c r="P11" s="182">
        <f>'03.22 (v3)'!Y13</f>
        <v>0</v>
      </c>
      <c r="Q11" s="186">
        <f>'03.22 (v3)'!Z13</f>
        <v>0</v>
      </c>
      <c r="R11" s="536"/>
      <c r="S11" s="537"/>
      <c r="T11" s="537"/>
      <c r="U11" s="537"/>
      <c r="V11" s="538"/>
      <c r="W11" s="191" t="s">
        <v>10</v>
      </c>
      <c r="X11" s="404"/>
      <c r="Y11" s="405" t="s">
        <v>126</v>
      </c>
      <c r="Z11" s="406"/>
      <c r="AA11" s="407">
        <f t="shared" si="8"/>
        <v>0</v>
      </c>
      <c r="AB11" s="408"/>
      <c r="AC11" s="409" t="s">
        <v>126</v>
      </c>
      <c r="AD11" s="410"/>
      <c r="AE11" s="411">
        <f t="shared" si="9"/>
        <v>0</v>
      </c>
      <c r="AF11" s="412"/>
      <c r="AG11" s="413" t="s">
        <v>126</v>
      </c>
      <c r="AH11" s="414"/>
      <c r="AI11" s="415">
        <f t="shared" si="10"/>
        <v>0</v>
      </c>
    </row>
    <row r="12" spans="1:35" s="187" customFormat="1" ht="26.25" customHeight="1" x14ac:dyDescent="0.25">
      <c r="A12" s="173">
        <f>'03.22 (v3)'!A14</f>
        <v>6.25E-2</v>
      </c>
      <c r="B12" s="255" t="str">
        <f>'03.22 (v3)'!G14</f>
        <v>Sammye</v>
      </c>
      <c r="C12" s="174">
        <f>'03.22 (v3)'!I14</f>
        <v>4101</v>
      </c>
      <c r="D12" s="175">
        <f>'03.22 (v3)'!J14</f>
        <v>4105</v>
      </c>
      <c r="E12" s="176">
        <f t="shared" si="5"/>
        <v>5</v>
      </c>
      <c r="F12" s="177">
        <v>0</v>
      </c>
      <c r="G12" s="177">
        <v>0</v>
      </c>
      <c r="H12" s="178">
        <f t="shared" si="6"/>
        <v>5</v>
      </c>
      <c r="I12" s="265">
        <f>5+0</f>
        <v>5</v>
      </c>
      <c r="J12" s="180">
        <f t="shared" si="7"/>
        <v>0</v>
      </c>
      <c r="K12" s="181">
        <f>'03.22 (v3)'!AA14</f>
        <v>2</v>
      </c>
      <c r="L12" s="182">
        <f>'03.22 (v3)'!U14</f>
        <v>0</v>
      </c>
      <c r="M12" s="183">
        <f>'03.22 (v3)'!V14</f>
        <v>0</v>
      </c>
      <c r="N12" s="184">
        <f>'03.22 (v3)'!W14</f>
        <v>3</v>
      </c>
      <c r="O12" s="185">
        <f>'03.22 (v3)'!X14</f>
        <v>0</v>
      </c>
      <c r="P12" s="182">
        <f>'03.22 (v3)'!Y14</f>
        <v>0</v>
      </c>
      <c r="Q12" s="186">
        <f>'03.22 (v3)'!Z14</f>
        <v>0</v>
      </c>
      <c r="R12" s="536"/>
      <c r="S12" s="537"/>
      <c r="T12" s="537"/>
      <c r="U12" s="537"/>
      <c r="V12" s="538"/>
      <c r="W12" s="191" t="s">
        <v>10</v>
      </c>
      <c r="X12" s="404"/>
      <c r="Y12" s="405" t="s">
        <v>126</v>
      </c>
      <c r="Z12" s="406"/>
      <c r="AA12" s="407">
        <f t="shared" si="8"/>
        <v>0</v>
      </c>
      <c r="AB12" s="408"/>
      <c r="AC12" s="409" t="s">
        <v>126</v>
      </c>
      <c r="AD12" s="410"/>
      <c r="AE12" s="411">
        <f t="shared" si="9"/>
        <v>0</v>
      </c>
      <c r="AF12" s="412"/>
      <c r="AG12" s="413" t="s">
        <v>126</v>
      </c>
      <c r="AH12" s="414"/>
      <c r="AI12" s="415">
        <f t="shared" si="10"/>
        <v>0</v>
      </c>
    </row>
    <row r="13" spans="1:35" s="187" customFormat="1" ht="26.25" customHeight="1" x14ac:dyDescent="0.25">
      <c r="A13" s="173">
        <f>'03.22 (v3)'!A15</f>
        <v>7.2916666666666671E-2</v>
      </c>
      <c r="B13" s="255" t="str">
        <f>'03.22 (v3)'!G15</f>
        <v>Maria</v>
      </c>
      <c r="C13" s="174">
        <f>'03.22 (v3)'!I15</f>
        <v>4106</v>
      </c>
      <c r="D13" s="175">
        <f>'03.22 (v3)'!J15</f>
        <v>4109</v>
      </c>
      <c r="E13" s="176">
        <f t="shared" si="5"/>
        <v>4</v>
      </c>
      <c r="F13" s="177">
        <v>0</v>
      </c>
      <c r="G13" s="177">
        <v>4</v>
      </c>
      <c r="H13" s="178">
        <f t="shared" si="6"/>
        <v>0</v>
      </c>
      <c r="I13" s="265">
        <f>'03.22 (v3)'!Q15</f>
        <v>4</v>
      </c>
      <c r="J13" s="180">
        <f t="shared" si="7"/>
        <v>0</v>
      </c>
      <c r="K13" s="181">
        <f>'03.22 (v3)'!AA15</f>
        <v>2</v>
      </c>
      <c r="L13" s="182">
        <f>'03.22 (v3)'!U15</f>
        <v>0</v>
      </c>
      <c r="M13" s="183">
        <f>'03.22 (v3)'!V15</f>
        <v>0</v>
      </c>
      <c r="N13" s="184">
        <f>'03.22 (v3)'!W15</f>
        <v>2</v>
      </c>
      <c r="O13" s="185">
        <f>'03.22 (v3)'!X15</f>
        <v>0</v>
      </c>
      <c r="P13" s="182">
        <f>'03.22 (v3)'!Y15</f>
        <v>0</v>
      </c>
      <c r="Q13" s="186">
        <f>'03.22 (v3)'!Z15</f>
        <v>0</v>
      </c>
      <c r="R13" s="533" t="s">
        <v>132</v>
      </c>
      <c r="S13" s="534"/>
      <c r="T13" s="534"/>
      <c r="U13" s="534"/>
      <c r="V13" s="535"/>
      <c r="W13" s="191" t="s">
        <v>10</v>
      </c>
      <c r="X13" s="404"/>
      <c r="Y13" s="405" t="s">
        <v>126</v>
      </c>
      <c r="Z13" s="406"/>
      <c r="AA13" s="407">
        <f t="shared" si="8"/>
        <v>0</v>
      </c>
      <c r="AB13" s="408"/>
      <c r="AC13" s="409" t="s">
        <v>126</v>
      </c>
      <c r="AD13" s="410"/>
      <c r="AE13" s="411">
        <f t="shared" si="9"/>
        <v>0</v>
      </c>
      <c r="AF13" s="412"/>
      <c r="AG13" s="413" t="s">
        <v>126</v>
      </c>
      <c r="AH13" s="414"/>
      <c r="AI13" s="415">
        <f t="shared" si="10"/>
        <v>0</v>
      </c>
    </row>
    <row r="14" spans="1:35" s="187" customFormat="1" ht="26.25" customHeight="1" x14ac:dyDescent="0.25">
      <c r="A14" s="173">
        <f>'03.22 (v3)'!A16</f>
        <v>8.3333333333333329E-2</v>
      </c>
      <c r="B14" s="255" t="str">
        <f>'03.22 (v3)'!G16</f>
        <v>Todd</v>
      </c>
      <c r="C14" s="174">
        <f>'03.22 (v3)'!I16</f>
        <v>4110</v>
      </c>
      <c r="D14" s="175">
        <f>'03.22 (v3)'!J16</f>
        <v>4122</v>
      </c>
      <c r="E14" s="176">
        <f t="shared" si="5"/>
        <v>13</v>
      </c>
      <c r="F14" s="177">
        <v>0</v>
      </c>
      <c r="G14" s="177">
        <v>0</v>
      </c>
      <c r="H14" s="178">
        <f t="shared" si="6"/>
        <v>13</v>
      </c>
      <c r="I14" s="265">
        <f>13+0</f>
        <v>13</v>
      </c>
      <c r="J14" s="180">
        <f t="shared" si="7"/>
        <v>2</v>
      </c>
      <c r="K14" s="181">
        <f>'03.22 (v3)'!AA16</f>
        <v>4</v>
      </c>
      <c r="L14" s="182">
        <f>'03.22 (v3)'!U16</f>
        <v>0</v>
      </c>
      <c r="M14" s="183">
        <f>'03.22 (v3)'!V16</f>
        <v>0</v>
      </c>
      <c r="N14" s="184">
        <f>'03.22 (v3)'!W16</f>
        <v>9</v>
      </c>
      <c r="O14" s="185">
        <f>'03.22 (v3)'!X16</f>
        <v>0</v>
      </c>
      <c r="P14" s="182">
        <f>'03.22 (v3)'!Y16</f>
        <v>2</v>
      </c>
      <c r="Q14" s="186">
        <f>'03.22 (v3)'!Z16</f>
        <v>0</v>
      </c>
      <c r="R14" s="533" t="s">
        <v>133</v>
      </c>
      <c r="S14" s="534"/>
      <c r="T14" s="534"/>
      <c r="U14" s="534"/>
      <c r="V14" s="535"/>
      <c r="W14" s="191" t="s">
        <v>10</v>
      </c>
      <c r="X14" s="404"/>
      <c r="Y14" s="405" t="s">
        <v>126</v>
      </c>
      <c r="Z14" s="406"/>
      <c r="AA14" s="407">
        <f t="shared" si="8"/>
        <v>0</v>
      </c>
      <c r="AB14" s="408"/>
      <c r="AC14" s="409" t="s">
        <v>126</v>
      </c>
      <c r="AD14" s="410"/>
      <c r="AE14" s="411">
        <f t="shared" si="9"/>
        <v>0</v>
      </c>
      <c r="AF14" s="412"/>
      <c r="AG14" s="413" t="s">
        <v>126</v>
      </c>
      <c r="AH14" s="414"/>
      <c r="AI14" s="415">
        <f t="shared" si="10"/>
        <v>0</v>
      </c>
    </row>
    <row r="15" spans="1:35" s="187" customFormat="1" ht="26.25" customHeight="1" x14ac:dyDescent="0.25">
      <c r="A15" s="173">
        <f>'03.22 (v3)'!A17</f>
        <v>0.125</v>
      </c>
      <c r="B15" s="255" t="str">
        <f>'03.22 (v3)'!G17</f>
        <v>Glenn</v>
      </c>
      <c r="C15" s="174">
        <f>'03.22 (v3)'!I17</f>
        <v>4123</v>
      </c>
      <c r="D15" s="175">
        <f>'03.22 (v3)'!J17</f>
        <v>4129</v>
      </c>
      <c r="E15" s="176">
        <f t="shared" si="5"/>
        <v>7</v>
      </c>
      <c r="F15" s="177">
        <v>0</v>
      </c>
      <c r="G15" s="177">
        <v>1</v>
      </c>
      <c r="H15" s="178">
        <f t="shared" si="6"/>
        <v>6</v>
      </c>
      <c r="I15" s="523">
        <f>8+1</f>
        <v>9</v>
      </c>
      <c r="J15" s="180">
        <f t="shared" si="7"/>
        <v>1</v>
      </c>
      <c r="K15" s="181">
        <f>'03.22 (v3)'!AA17</f>
        <v>5</v>
      </c>
      <c r="L15" s="182">
        <f>'03.22 (v3)'!U17</f>
        <v>0</v>
      </c>
      <c r="M15" s="183">
        <f>'03.22 (v3)'!V17</f>
        <v>1</v>
      </c>
      <c r="N15" s="184">
        <f>'03.22 (v3)'!W17</f>
        <v>3</v>
      </c>
      <c r="O15" s="185">
        <f>'03.22 (v3)'!X17</f>
        <v>1</v>
      </c>
      <c r="P15" s="182">
        <f>'03.22 (v3)'!Y17</f>
        <v>0</v>
      </c>
      <c r="Q15" s="186">
        <f>'03.22 (v3)'!Z17</f>
        <v>0</v>
      </c>
      <c r="R15" s="527" t="s">
        <v>134</v>
      </c>
      <c r="S15" s="528"/>
      <c r="T15" s="528"/>
      <c r="U15" s="528"/>
      <c r="V15" s="529"/>
      <c r="W15" s="191" t="s">
        <v>10</v>
      </c>
      <c r="X15" s="404"/>
      <c r="Y15" s="405" t="s">
        <v>126</v>
      </c>
      <c r="Z15" s="406"/>
      <c r="AA15" s="407">
        <f t="shared" si="8"/>
        <v>0</v>
      </c>
      <c r="AB15" s="408"/>
      <c r="AC15" s="409" t="s">
        <v>126</v>
      </c>
      <c r="AD15" s="410"/>
      <c r="AE15" s="411">
        <f t="shared" si="9"/>
        <v>0</v>
      </c>
      <c r="AF15" s="412"/>
      <c r="AG15" s="413" t="s">
        <v>126</v>
      </c>
      <c r="AH15" s="414"/>
      <c r="AI15" s="415">
        <f t="shared" si="10"/>
        <v>0</v>
      </c>
    </row>
    <row r="16" spans="1:35" s="187" customFormat="1" ht="26.25" customHeight="1" x14ac:dyDescent="0.25">
      <c r="A16" s="173">
        <f>'03.22 (v3)'!A18</f>
        <v>0.14583333333333334</v>
      </c>
      <c r="B16" s="255" t="str">
        <f>'03.22 (v3)'!G18</f>
        <v>Roger</v>
      </c>
      <c r="C16" s="174">
        <f>'03.22 (v3)'!I18</f>
        <v>4130</v>
      </c>
      <c r="D16" s="175">
        <f>'03.22 (v3)'!J18</f>
        <v>4135</v>
      </c>
      <c r="E16" s="176">
        <f t="shared" si="5"/>
        <v>6</v>
      </c>
      <c r="F16" s="177">
        <v>0</v>
      </c>
      <c r="G16" s="177">
        <v>1</v>
      </c>
      <c r="H16" s="178">
        <f t="shared" si="6"/>
        <v>5</v>
      </c>
      <c r="I16" s="265">
        <f>5+1</f>
        <v>6</v>
      </c>
      <c r="J16" s="180">
        <f t="shared" si="7"/>
        <v>1</v>
      </c>
      <c r="K16" s="181">
        <f>'03.22 (v3)'!AA18</f>
        <v>2</v>
      </c>
      <c r="L16" s="182">
        <f>'03.22 (v3)'!U18</f>
        <v>0</v>
      </c>
      <c r="M16" s="183">
        <f>'03.22 (v3)'!V18</f>
        <v>0</v>
      </c>
      <c r="N16" s="184">
        <f>'03.22 (v3)'!W18</f>
        <v>4</v>
      </c>
      <c r="O16" s="185">
        <f>'03.22 (v3)'!X18</f>
        <v>0</v>
      </c>
      <c r="P16" s="182">
        <f>'03.22 (v3)'!Y18</f>
        <v>1</v>
      </c>
      <c r="Q16" s="186">
        <f>'03.22 (v3)'!Z18</f>
        <v>0</v>
      </c>
      <c r="R16" s="527" t="s">
        <v>135</v>
      </c>
      <c r="S16" s="528"/>
      <c r="T16" s="528"/>
      <c r="U16" s="528"/>
      <c r="V16" s="529"/>
      <c r="W16" s="191" t="s">
        <v>10</v>
      </c>
      <c r="X16" s="404"/>
      <c r="Y16" s="405" t="s">
        <v>126</v>
      </c>
      <c r="Z16" s="406"/>
      <c r="AA16" s="407">
        <f t="shared" si="8"/>
        <v>0</v>
      </c>
      <c r="AB16" s="408"/>
      <c r="AC16" s="409" t="s">
        <v>126</v>
      </c>
      <c r="AD16" s="410"/>
      <c r="AE16" s="411">
        <f t="shared" si="9"/>
        <v>0</v>
      </c>
      <c r="AF16" s="412"/>
      <c r="AG16" s="413" t="s">
        <v>126</v>
      </c>
      <c r="AH16" s="414"/>
      <c r="AI16" s="415">
        <f t="shared" si="10"/>
        <v>0</v>
      </c>
    </row>
    <row r="17" spans="1:35" s="187" customFormat="1" ht="26.25" customHeight="1" x14ac:dyDescent="0.25">
      <c r="A17" s="173">
        <f>'03.22 (v3)'!A19</f>
        <v>0.16666666666666666</v>
      </c>
      <c r="B17" s="255" t="str">
        <f>'03.22 (v3)'!G19</f>
        <v>Todd</v>
      </c>
      <c r="C17" s="174">
        <f>'03.22 (v3)'!I19</f>
        <v>4136</v>
      </c>
      <c r="D17" s="175">
        <f>'03.22 (v3)'!J19</f>
        <v>4152</v>
      </c>
      <c r="E17" s="176">
        <f t="shared" si="5"/>
        <v>17</v>
      </c>
      <c r="F17" s="177">
        <v>2</v>
      </c>
      <c r="G17" s="177">
        <v>3</v>
      </c>
      <c r="H17" s="178">
        <f t="shared" si="6"/>
        <v>12</v>
      </c>
      <c r="I17" s="265">
        <f>12+3</f>
        <v>15</v>
      </c>
      <c r="J17" s="180">
        <f t="shared" si="7"/>
        <v>2</v>
      </c>
      <c r="K17" s="181">
        <f>'03.22 (v3)'!AA19</f>
        <v>7</v>
      </c>
      <c r="L17" s="182">
        <f>'03.22 (v3)'!U19</f>
        <v>0</v>
      </c>
      <c r="M17" s="183">
        <f>'03.22 (v3)'!V19</f>
        <v>2</v>
      </c>
      <c r="N17" s="184">
        <f>'03.22 (v3)'!W19</f>
        <v>4</v>
      </c>
      <c r="O17" s="185">
        <f>'03.22 (v3)'!X19</f>
        <v>2</v>
      </c>
      <c r="P17" s="182">
        <f>'03.22 (v3)'!Y19</f>
        <v>2</v>
      </c>
      <c r="Q17" s="186">
        <f>'03.22 (v3)'!Z19</f>
        <v>0</v>
      </c>
      <c r="R17" s="527" t="s">
        <v>136</v>
      </c>
      <c r="S17" s="528"/>
      <c r="T17" s="528"/>
      <c r="U17" s="528"/>
      <c r="V17" s="529"/>
      <c r="W17" s="191" t="s">
        <v>10</v>
      </c>
      <c r="X17" s="404"/>
      <c r="Y17" s="405" t="s">
        <v>126</v>
      </c>
      <c r="Z17" s="406"/>
      <c r="AA17" s="407">
        <f t="shared" si="8"/>
        <v>0</v>
      </c>
      <c r="AB17" s="408"/>
      <c r="AC17" s="409" t="s">
        <v>126</v>
      </c>
      <c r="AD17" s="410"/>
      <c r="AE17" s="411">
        <f t="shared" si="9"/>
        <v>0</v>
      </c>
      <c r="AF17" s="412"/>
      <c r="AG17" s="413" t="s">
        <v>126</v>
      </c>
      <c r="AH17" s="414"/>
      <c r="AI17" s="415">
        <f t="shared" si="10"/>
        <v>0</v>
      </c>
    </row>
    <row r="18" spans="1:35" s="187" customFormat="1" ht="26.25" customHeight="1" thickBot="1" x14ac:dyDescent="0.3">
      <c r="A18" s="83">
        <f>'03.22 (v3)'!A20</f>
        <v>0.29166666666666669</v>
      </c>
      <c r="B18" s="88" t="str">
        <f>'03.22 (v3)'!G20</f>
        <v>Todd</v>
      </c>
      <c r="C18" s="90" t="str">
        <f>'03.22 (v3)'!I20</f>
        <v>-</v>
      </c>
      <c r="D18" s="91" t="str">
        <f>'03.22 (v3)'!J20</f>
        <v>-</v>
      </c>
      <c r="E18" s="176" t="s">
        <v>10</v>
      </c>
      <c r="F18" s="247" t="s">
        <v>10</v>
      </c>
      <c r="G18" s="247" t="s">
        <v>10</v>
      </c>
      <c r="H18" s="178" t="s">
        <v>10</v>
      </c>
      <c r="I18" s="248" t="s">
        <v>10</v>
      </c>
      <c r="J18" s="180" t="e">
        <f>IF(ISBLANK(I18),-90,(-((I18)-SUM(L18:Q18,K18))))</f>
        <v>#VALUE!</v>
      </c>
      <c r="K18" s="249" t="str">
        <f>'03.22 (v3)'!AA20</f>
        <v>-</v>
      </c>
      <c r="L18" s="250" t="str">
        <f>'03.22 (v3)'!U20</f>
        <v>-</v>
      </c>
      <c r="M18" s="247" t="str">
        <f>'03.22 (v3)'!V20</f>
        <v>-</v>
      </c>
      <c r="N18" s="251" t="str">
        <f>'03.22 (v3)'!W20</f>
        <v>-</v>
      </c>
      <c r="O18" s="252" t="str">
        <f>'03.22 (v3)'!X20</f>
        <v>-</v>
      </c>
      <c r="P18" s="250" t="str">
        <f>'03.22 (v3)'!Y20</f>
        <v>-</v>
      </c>
      <c r="Q18" s="253" t="str">
        <f>'03.22 (v3)'!Z20</f>
        <v>-</v>
      </c>
      <c r="R18" s="539" t="s">
        <v>10</v>
      </c>
      <c r="S18" s="540"/>
      <c r="T18" s="540"/>
      <c r="U18" s="540"/>
      <c r="V18" s="541"/>
      <c r="W18" s="191" t="s">
        <v>10</v>
      </c>
      <c r="X18" s="404"/>
      <c r="Y18" s="405" t="s">
        <v>126</v>
      </c>
      <c r="Z18" s="406"/>
      <c r="AA18" s="407">
        <f t="shared" si="8"/>
        <v>0</v>
      </c>
      <c r="AB18" s="408"/>
      <c r="AC18" s="409" t="s">
        <v>126</v>
      </c>
      <c r="AD18" s="410"/>
      <c r="AE18" s="411">
        <f t="shared" si="9"/>
        <v>0</v>
      </c>
      <c r="AF18" s="412"/>
      <c r="AG18" s="413" t="s">
        <v>126</v>
      </c>
      <c r="AH18" s="414"/>
      <c r="AI18" s="415">
        <f t="shared" si="10"/>
        <v>0</v>
      </c>
    </row>
    <row r="19" spans="1:35" s="187" customFormat="1" ht="26.25" hidden="1" customHeight="1" x14ac:dyDescent="0.25">
      <c r="A19" s="173">
        <f>'03.22 (v3)'!A27</f>
        <v>0</v>
      </c>
      <c r="B19" s="255">
        <f>'03.22 (v3)'!G27</f>
        <v>0</v>
      </c>
      <c r="C19" s="174">
        <f>'03.22 (v3)'!I27</f>
        <v>0</v>
      </c>
      <c r="D19" s="175"/>
      <c r="E19" s="176">
        <f t="shared" ref="E5:E36" si="11">IF(ISBLANK(D19),0,(D19-C19+1))</f>
        <v>0</v>
      </c>
      <c r="F19" s="177"/>
      <c r="G19" s="177"/>
      <c r="H19" s="178">
        <f t="shared" ref="H5:H36" si="12">E19-G19-F19</f>
        <v>0</v>
      </c>
      <c r="I19" s="265">
        <f>'03.22 (v3)'!Q27</f>
        <v>0</v>
      </c>
      <c r="J19" s="180">
        <f t="shared" ref="J5:J36" si="13">IF(ISBLANK(I19),-90,(-((I19)-SUM(L19:Q19,K19))))</f>
        <v>0</v>
      </c>
      <c r="K19" s="181">
        <f>'03.22 (v3)'!AA27</f>
        <v>0</v>
      </c>
      <c r="L19" s="182">
        <f>'03.22 (v3)'!U27</f>
        <v>0</v>
      </c>
      <c r="M19" s="183">
        <f>'03.22 (v3)'!V27</f>
        <v>0</v>
      </c>
      <c r="N19" s="184">
        <f>'03.22 (v3)'!W27</f>
        <v>0</v>
      </c>
      <c r="O19" s="185">
        <f>'03.22 (v3)'!X27</f>
        <v>0</v>
      </c>
      <c r="P19" s="182"/>
      <c r="Q19" s="186"/>
      <c r="R19" s="504">
        <f>'03.22 (v3)'!AB27</f>
        <v>0</v>
      </c>
      <c r="S19" s="505"/>
      <c r="T19" s="505"/>
      <c r="U19" s="505"/>
      <c r="V19" s="505"/>
      <c r="W19" s="191" t="s">
        <v>10</v>
      </c>
      <c r="X19" s="404"/>
      <c r="Y19" s="405" t="s">
        <v>126</v>
      </c>
      <c r="Z19" s="406"/>
      <c r="AA19" s="407">
        <f t="shared" si="8"/>
        <v>0</v>
      </c>
      <c r="AB19" s="408"/>
      <c r="AC19" s="409" t="s">
        <v>126</v>
      </c>
      <c r="AD19" s="410"/>
      <c r="AE19" s="411">
        <f t="shared" si="9"/>
        <v>0</v>
      </c>
      <c r="AF19" s="412"/>
      <c r="AG19" s="413" t="s">
        <v>126</v>
      </c>
      <c r="AH19" s="414"/>
      <c r="AI19" s="415">
        <f t="shared" si="10"/>
        <v>0</v>
      </c>
    </row>
    <row r="20" spans="1:35" s="187" customFormat="1" ht="26.25" hidden="1" customHeight="1" x14ac:dyDescent="0.25">
      <c r="A20" s="173">
        <f>'03.22 (v3)'!A28</f>
        <v>0</v>
      </c>
      <c r="B20" s="255">
        <f>'03.22 (v3)'!G28</f>
        <v>0</v>
      </c>
      <c r="C20" s="174">
        <f>'03.22 (v3)'!I28</f>
        <v>0</v>
      </c>
      <c r="D20" s="175"/>
      <c r="E20" s="176">
        <f t="shared" si="11"/>
        <v>0</v>
      </c>
      <c r="F20" s="177"/>
      <c r="G20" s="177"/>
      <c r="H20" s="178">
        <f t="shared" si="12"/>
        <v>0</v>
      </c>
      <c r="I20" s="265">
        <f>'03.22 (v3)'!Q28</f>
        <v>0</v>
      </c>
      <c r="J20" s="180">
        <f t="shared" si="13"/>
        <v>0</v>
      </c>
      <c r="K20" s="181">
        <f>'03.22 (v3)'!AA28</f>
        <v>0</v>
      </c>
      <c r="L20" s="182">
        <f>'03.22 (v3)'!U28</f>
        <v>0</v>
      </c>
      <c r="M20" s="183">
        <f>'03.22 (v3)'!V28</f>
        <v>0</v>
      </c>
      <c r="N20" s="184">
        <f>'03.22 (v3)'!W28</f>
        <v>0</v>
      </c>
      <c r="O20" s="185">
        <f>'03.22 (v3)'!X28</f>
        <v>0</v>
      </c>
      <c r="P20" s="182"/>
      <c r="Q20" s="186"/>
      <c r="R20" s="504">
        <f>'03.22 (v3)'!AB28</f>
        <v>0</v>
      </c>
      <c r="S20" s="505"/>
      <c r="T20" s="505"/>
      <c r="U20" s="505"/>
      <c r="V20" s="505"/>
      <c r="W20" s="191" t="s">
        <v>10</v>
      </c>
      <c r="X20" s="404"/>
      <c r="Y20" s="405" t="s">
        <v>126</v>
      </c>
      <c r="Z20" s="406"/>
      <c r="AA20" s="407">
        <f t="shared" si="8"/>
        <v>0</v>
      </c>
      <c r="AB20" s="408"/>
      <c r="AC20" s="409" t="s">
        <v>126</v>
      </c>
      <c r="AD20" s="410"/>
      <c r="AE20" s="411">
        <f t="shared" si="9"/>
        <v>0</v>
      </c>
      <c r="AF20" s="412"/>
      <c r="AG20" s="413" t="s">
        <v>126</v>
      </c>
      <c r="AH20" s="414"/>
      <c r="AI20" s="415">
        <f t="shared" si="10"/>
        <v>0</v>
      </c>
    </row>
    <row r="21" spans="1:35" s="187" customFormat="1" ht="26.25" hidden="1" customHeight="1" x14ac:dyDescent="0.25">
      <c r="A21" s="173">
        <f>'03.22 (v3)'!A29</f>
        <v>0</v>
      </c>
      <c r="B21" s="255">
        <f>'03.22 (v3)'!G29</f>
        <v>0</v>
      </c>
      <c r="C21" s="174">
        <f>'03.22 (v3)'!I29</f>
        <v>0</v>
      </c>
      <c r="D21" s="175"/>
      <c r="E21" s="176">
        <f t="shared" si="11"/>
        <v>0</v>
      </c>
      <c r="F21" s="177"/>
      <c r="G21" s="177"/>
      <c r="H21" s="178">
        <f t="shared" si="12"/>
        <v>0</v>
      </c>
      <c r="I21" s="265">
        <f>'03.22 (v3)'!Q29</f>
        <v>0</v>
      </c>
      <c r="J21" s="180">
        <f t="shared" si="13"/>
        <v>0</v>
      </c>
      <c r="K21" s="181">
        <f>'03.22 (v3)'!AA29</f>
        <v>0</v>
      </c>
      <c r="L21" s="182">
        <f>'03.22 (v3)'!U29</f>
        <v>0</v>
      </c>
      <c r="M21" s="183">
        <f>'03.22 (v3)'!V29</f>
        <v>0</v>
      </c>
      <c r="N21" s="184">
        <f>'03.22 (v3)'!W29</f>
        <v>0</v>
      </c>
      <c r="O21" s="185">
        <f>'03.22 (v3)'!X29</f>
        <v>0</v>
      </c>
      <c r="P21" s="182"/>
      <c r="Q21" s="186"/>
      <c r="R21" s="504">
        <f>'03.22 (v3)'!AB29</f>
        <v>0</v>
      </c>
      <c r="S21" s="505"/>
      <c r="T21" s="505"/>
      <c r="U21" s="505"/>
      <c r="V21" s="505"/>
      <c r="W21" s="191" t="s">
        <v>10</v>
      </c>
      <c r="X21" s="404"/>
      <c r="Y21" s="405" t="s">
        <v>126</v>
      </c>
      <c r="Z21" s="406"/>
      <c r="AA21" s="407">
        <f t="shared" si="8"/>
        <v>0</v>
      </c>
      <c r="AB21" s="408"/>
      <c r="AC21" s="409" t="s">
        <v>126</v>
      </c>
      <c r="AD21" s="410"/>
      <c r="AE21" s="411">
        <f t="shared" si="9"/>
        <v>0</v>
      </c>
      <c r="AF21" s="412"/>
      <c r="AG21" s="413" t="s">
        <v>126</v>
      </c>
      <c r="AH21" s="414"/>
      <c r="AI21" s="415">
        <f t="shared" si="10"/>
        <v>0</v>
      </c>
    </row>
    <row r="22" spans="1:35" s="187" customFormat="1" ht="26.25" hidden="1" customHeight="1" x14ac:dyDescent="0.25">
      <c r="A22" s="173">
        <f>'03.22 (v3)'!A30</f>
        <v>0</v>
      </c>
      <c r="B22" s="255">
        <f>'03.22 (v3)'!G30</f>
        <v>0</v>
      </c>
      <c r="C22" s="174">
        <f>'03.22 (v3)'!I30</f>
        <v>0</v>
      </c>
      <c r="D22" s="175"/>
      <c r="E22" s="176">
        <f t="shared" si="11"/>
        <v>0</v>
      </c>
      <c r="F22" s="177"/>
      <c r="G22" s="177"/>
      <c r="H22" s="178">
        <f t="shared" si="12"/>
        <v>0</v>
      </c>
      <c r="I22" s="265">
        <f>'03.22 (v3)'!Q30</f>
        <v>0</v>
      </c>
      <c r="J22" s="180">
        <f t="shared" si="13"/>
        <v>0</v>
      </c>
      <c r="K22" s="181">
        <f>'03.22 (v3)'!AA30</f>
        <v>0</v>
      </c>
      <c r="L22" s="182">
        <f>'03.22 (v3)'!U30</f>
        <v>0</v>
      </c>
      <c r="M22" s="183">
        <f>'03.22 (v3)'!V30</f>
        <v>0</v>
      </c>
      <c r="N22" s="184">
        <f>'03.22 (v3)'!W30</f>
        <v>0</v>
      </c>
      <c r="O22" s="185">
        <f>'03.22 (v3)'!X30</f>
        <v>0</v>
      </c>
      <c r="P22" s="182"/>
      <c r="Q22" s="186"/>
      <c r="R22" s="504">
        <f>'03.22 (v3)'!AB30</f>
        <v>0</v>
      </c>
      <c r="S22" s="505"/>
      <c r="T22" s="505"/>
      <c r="U22" s="505"/>
      <c r="V22" s="505"/>
      <c r="W22" s="191" t="s">
        <v>10</v>
      </c>
      <c r="X22" s="404"/>
      <c r="Y22" s="405" t="s">
        <v>126</v>
      </c>
      <c r="Z22" s="406"/>
      <c r="AA22" s="407">
        <f t="shared" si="8"/>
        <v>0</v>
      </c>
      <c r="AB22" s="408"/>
      <c r="AC22" s="409" t="s">
        <v>126</v>
      </c>
      <c r="AD22" s="410"/>
      <c r="AE22" s="411">
        <f t="shared" si="9"/>
        <v>0</v>
      </c>
      <c r="AF22" s="412"/>
      <c r="AG22" s="413" t="s">
        <v>126</v>
      </c>
      <c r="AH22" s="414"/>
      <c r="AI22" s="415">
        <f t="shared" si="10"/>
        <v>0</v>
      </c>
    </row>
    <row r="23" spans="1:35" s="187" customFormat="1" ht="26.25" hidden="1" customHeight="1" x14ac:dyDescent="0.25">
      <c r="A23" s="173">
        <f>'03.22 (v3)'!A31</f>
        <v>0</v>
      </c>
      <c r="B23" s="255">
        <f>'03.22 (v3)'!G31</f>
        <v>0</v>
      </c>
      <c r="C23" s="174">
        <f>'03.22 (v3)'!I31</f>
        <v>0</v>
      </c>
      <c r="D23" s="175"/>
      <c r="E23" s="176">
        <f t="shared" si="11"/>
        <v>0</v>
      </c>
      <c r="F23" s="177"/>
      <c r="G23" s="177"/>
      <c r="H23" s="178">
        <f t="shared" si="12"/>
        <v>0</v>
      </c>
      <c r="I23" s="265">
        <f>'03.22 (v3)'!Q31</f>
        <v>0</v>
      </c>
      <c r="J23" s="180">
        <f t="shared" si="13"/>
        <v>0</v>
      </c>
      <c r="K23" s="181">
        <f>'03.22 (v3)'!AA31</f>
        <v>0</v>
      </c>
      <c r="L23" s="182">
        <f>'03.22 (v3)'!U31</f>
        <v>0</v>
      </c>
      <c r="M23" s="183">
        <f>'03.22 (v3)'!V31</f>
        <v>0</v>
      </c>
      <c r="N23" s="184">
        <f>'03.22 (v3)'!W31</f>
        <v>0</v>
      </c>
      <c r="O23" s="185">
        <f>'03.22 (v3)'!X31</f>
        <v>0</v>
      </c>
      <c r="P23" s="182"/>
      <c r="Q23" s="186"/>
      <c r="R23" s="504">
        <f>'03.22 (v3)'!AB31</f>
        <v>0</v>
      </c>
      <c r="S23" s="505"/>
      <c r="T23" s="505"/>
      <c r="U23" s="505"/>
      <c r="V23" s="505"/>
      <c r="W23" s="191" t="s">
        <v>10</v>
      </c>
      <c r="X23" s="404"/>
      <c r="Y23" s="405" t="s">
        <v>126</v>
      </c>
      <c r="Z23" s="406"/>
      <c r="AA23" s="407">
        <f t="shared" si="8"/>
        <v>0</v>
      </c>
      <c r="AB23" s="408"/>
      <c r="AC23" s="409" t="s">
        <v>126</v>
      </c>
      <c r="AD23" s="410"/>
      <c r="AE23" s="411">
        <f t="shared" si="9"/>
        <v>0</v>
      </c>
      <c r="AF23" s="412"/>
      <c r="AG23" s="413" t="s">
        <v>126</v>
      </c>
      <c r="AH23" s="414"/>
      <c r="AI23" s="415">
        <f t="shared" si="10"/>
        <v>0</v>
      </c>
    </row>
    <row r="24" spans="1:35" s="187" customFormat="1" ht="26.25" hidden="1" customHeight="1" x14ac:dyDescent="0.25">
      <c r="A24" s="173">
        <f>'03.22 (v3)'!A32</f>
        <v>0</v>
      </c>
      <c r="B24" s="255">
        <f>'03.22 (v3)'!G32</f>
        <v>0</v>
      </c>
      <c r="C24" s="174">
        <f>'03.22 (v3)'!I32</f>
        <v>0</v>
      </c>
      <c r="D24" s="175"/>
      <c r="E24" s="176">
        <f t="shared" si="11"/>
        <v>0</v>
      </c>
      <c r="F24" s="177"/>
      <c r="G24" s="177"/>
      <c r="H24" s="178">
        <f t="shared" si="12"/>
        <v>0</v>
      </c>
      <c r="I24" s="265">
        <f>'03.22 (v3)'!Q32</f>
        <v>0</v>
      </c>
      <c r="J24" s="180">
        <f t="shared" si="13"/>
        <v>0</v>
      </c>
      <c r="K24" s="181">
        <f>'03.22 (v3)'!AA32</f>
        <v>0</v>
      </c>
      <c r="L24" s="182">
        <f>'03.22 (v3)'!U32</f>
        <v>0</v>
      </c>
      <c r="M24" s="183">
        <f>'03.22 (v3)'!V32</f>
        <v>0</v>
      </c>
      <c r="N24" s="184">
        <f>'03.22 (v3)'!W32</f>
        <v>0</v>
      </c>
      <c r="O24" s="185">
        <f>'03.22 (v3)'!X32</f>
        <v>0</v>
      </c>
      <c r="P24" s="182"/>
      <c r="Q24" s="186"/>
      <c r="R24" s="504">
        <f>'03.22 (v3)'!AB32</f>
        <v>0</v>
      </c>
      <c r="S24" s="505"/>
      <c r="T24" s="505"/>
      <c r="U24" s="505"/>
      <c r="V24" s="505"/>
      <c r="W24" s="191" t="s">
        <v>10</v>
      </c>
      <c r="X24" s="404"/>
      <c r="Y24" s="405" t="s">
        <v>126</v>
      </c>
      <c r="Z24" s="406"/>
      <c r="AA24" s="407">
        <f t="shared" si="8"/>
        <v>0</v>
      </c>
      <c r="AB24" s="408"/>
      <c r="AC24" s="409" t="s">
        <v>126</v>
      </c>
      <c r="AD24" s="410"/>
      <c r="AE24" s="411">
        <f t="shared" si="9"/>
        <v>0</v>
      </c>
      <c r="AF24" s="412"/>
      <c r="AG24" s="413" t="s">
        <v>126</v>
      </c>
      <c r="AH24" s="414"/>
      <c r="AI24" s="415">
        <f t="shared" si="10"/>
        <v>0</v>
      </c>
    </row>
    <row r="25" spans="1:35" s="187" customFormat="1" ht="26.25" hidden="1" customHeight="1" x14ac:dyDescent="0.25">
      <c r="A25" s="173">
        <f>'03.22 (v3)'!A33</f>
        <v>0</v>
      </c>
      <c r="B25" s="255">
        <f>'03.22 (v3)'!G33</f>
        <v>0</v>
      </c>
      <c r="C25" s="174">
        <f>'03.22 (v3)'!I33</f>
        <v>0</v>
      </c>
      <c r="D25" s="175"/>
      <c r="E25" s="176">
        <f t="shared" si="11"/>
        <v>0</v>
      </c>
      <c r="F25" s="177"/>
      <c r="G25" s="177"/>
      <c r="H25" s="178">
        <f t="shared" si="12"/>
        <v>0</v>
      </c>
      <c r="I25" s="265">
        <f>'03.22 (v3)'!Q33</f>
        <v>0</v>
      </c>
      <c r="J25" s="180">
        <f t="shared" si="13"/>
        <v>0</v>
      </c>
      <c r="K25" s="181">
        <f>'03.22 (v3)'!AA33</f>
        <v>0</v>
      </c>
      <c r="L25" s="182">
        <f>'03.22 (v3)'!U33</f>
        <v>0</v>
      </c>
      <c r="M25" s="183">
        <f>'03.22 (v3)'!V33</f>
        <v>0</v>
      </c>
      <c r="N25" s="184">
        <f>'03.22 (v3)'!W33</f>
        <v>0</v>
      </c>
      <c r="O25" s="185">
        <f>'03.22 (v3)'!X33</f>
        <v>0</v>
      </c>
      <c r="P25" s="182"/>
      <c r="Q25" s="186"/>
      <c r="R25" s="504">
        <f>'03.22 (v3)'!AB33</f>
        <v>0</v>
      </c>
      <c r="S25" s="505"/>
      <c r="T25" s="505"/>
      <c r="U25" s="505"/>
      <c r="V25" s="505"/>
      <c r="W25" s="191" t="s">
        <v>10</v>
      </c>
      <c r="X25" s="404"/>
      <c r="Y25" s="405" t="s">
        <v>126</v>
      </c>
      <c r="Z25" s="406"/>
      <c r="AA25" s="407">
        <f t="shared" si="8"/>
        <v>0</v>
      </c>
      <c r="AB25" s="408"/>
      <c r="AC25" s="409" t="s">
        <v>126</v>
      </c>
      <c r="AD25" s="410"/>
      <c r="AE25" s="411">
        <f t="shared" si="9"/>
        <v>0</v>
      </c>
      <c r="AF25" s="412"/>
      <c r="AG25" s="413" t="s">
        <v>126</v>
      </c>
      <c r="AH25" s="414"/>
      <c r="AI25" s="415">
        <f t="shared" si="10"/>
        <v>0</v>
      </c>
    </row>
    <row r="26" spans="1:35" s="187" customFormat="1" ht="26.25" hidden="1" customHeight="1" x14ac:dyDescent="0.25">
      <c r="A26" s="173">
        <f>'03.22 (v3)'!A34</f>
        <v>0</v>
      </c>
      <c r="B26" s="255">
        <f>'03.22 (v3)'!G34</f>
        <v>0</v>
      </c>
      <c r="C26" s="174">
        <f>'03.22 (v3)'!I34</f>
        <v>0</v>
      </c>
      <c r="D26" s="175"/>
      <c r="E26" s="176">
        <f t="shared" si="11"/>
        <v>0</v>
      </c>
      <c r="F26" s="177"/>
      <c r="G26" s="177"/>
      <c r="H26" s="178">
        <f t="shared" si="12"/>
        <v>0</v>
      </c>
      <c r="I26" s="265">
        <f>'03.22 (v3)'!Q34</f>
        <v>0</v>
      </c>
      <c r="J26" s="180">
        <f t="shared" si="13"/>
        <v>0</v>
      </c>
      <c r="K26" s="181">
        <f>'03.22 (v3)'!AA34</f>
        <v>0</v>
      </c>
      <c r="L26" s="182">
        <f>'03.22 (v3)'!U34</f>
        <v>0</v>
      </c>
      <c r="M26" s="183">
        <f>'03.22 (v3)'!V34</f>
        <v>0</v>
      </c>
      <c r="N26" s="184">
        <f>'03.22 (v3)'!W34</f>
        <v>0</v>
      </c>
      <c r="O26" s="185">
        <f>'03.22 (v3)'!X34</f>
        <v>0</v>
      </c>
      <c r="P26" s="182"/>
      <c r="Q26" s="186"/>
      <c r="R26" s="504">
        <f>'03.22 (v3)'!AB34</f>
        <v>0</v>
      </c>
      <c r="S26" s="505"/>
      <c r="T26" s="505"/>
      <c r="U26" s="505"/>
      <c r="V26" s="505"/>
      <c r="W26" s="191" t="s">
        <v>10</v>
      </c>
      <c r="X26" s="404"/>
      <c r="Y26" s="405" t="s">
        <v>126</v>
      </c>
      <c r="Z26" s="406"/>
      <c r="AA26" s="407">
        <f t="shared" si="8"/>
        <v>0</v>
      </c>
      <c r="AB26" s="408"/>
      <c r="AC26" s="409" t="s">
        <v>126</v>
      </c>
      <c r="AD26" s="410"/>
      <c r="AE26" s="411">
        <f t="shared" si="9"/>
        <v>0</v>
      </c>
      <c r="AF26" s="412"/>
      <c r="AG26" s="413" t="s">
        <v>126</v>
      </c>
      <c r="AH26" s="414"/>
      <c r="AI26" s="415">
        <f t="shared" si="10"/>
        <v>0</v>
      </c>
    </row>
    <row r="27" spans="1:35" s="187" customFormat="1" ht="26.25" hidden="1" customHeight="1" x14ac:dyDescent="0.25">
      <c r="A27" s="173">
        <f>'03.22 (v3)'!A35</f>
        <v>0</v>
      </c>
      <c r="B27" s="255">
        <f>'03.22 (v3)'!G35</f>
        <v>0</v>
      </c>
      <c r="C27" s="174">
        <f>'03.22 (v3)'!I35</f>
        <v>0</v>
      </c>
      <c r="D27" s="175"/>
      <c r="E27" s="176">
        <f t="shared" si="11"/>
        <v>0</v>
      </c>
      <c r="F27" s="177"/>
      <c r="G27" s="177"/>
      <c r="H27" s="178">
        <f t="shared" si="12"/>
        <v>0</v>
      </c>
      <c r="I27" s="265">
        <f>'03.22 (v3)'!Q35</f>
        <v>0</v>
      </c>
      <c r="J27" s="180">
        <f t="shared" si="13"/>
        <v>0</v>
      </c>
      <c r="K27" s="181">
        <f>'03.22 (v3)'!AA35</f>
        <v>0</v>
      </c>
      <c r="L27" s="182">
        <f>'03.22 (v3)'!U35</f>
        <v>0</v>
      </c>
      <c r="M27" s="183">
        <f>'03.22 (v3)'!V35</f>
        <v>0</v>
      </c>
      <c r="N27" s="184">
        <f>'03.22 (v3)'!W35</f>
        <v>0</v>
      </c>
      <c r="O27" s="185">
        <f>'03.22 (v3)'!X35</f>
        <v>0</v>
      </c>
      <c r="P27" s="182"/>
      <c r="Q27" s="186"/>
      <c r="R27" s="504">
        <f>'03.22 (v3)'!AB35</f>
        <v>0</v>
      </c>
      <c r="S27" s="505"/>
      <c r="T27" s="505"/>
      <c r="U27" s="505"/>
      <c r="V27" s="505"/>
      <c r="W27" s="191" t="s">
        <v>10</v>
      </c>
      <c r="X27" s="404"/>
      <c r="Y27" s="405" t="s">
        <v>126</v>
      </c>
      <c r="Z27" s="406"/>
      <c r="AA27" s="407">
        <f t="shared" si="8"/>
        <v>0</v>
      </c>
      <c r="AB27" s="408"/>
      <c r="AC27" s="409" t="s">
        <v>126</v>
      </c>
      <c r="AD27" s="410"/>
      <c r="AE27" s="411">
        <f t="shared" si="9"/>
        <v>0</v>
      </c>
      <c r="AF27" s="412"/>
      <c r="AG27" s="413" t="s">
        <v>126</v>
      </c>
      <c r="AH27" s="414"/>
      <c r="AI27" s="415">
        <f t="shared" si="10"/>
        <v>0</v>
      </c>
    </row>
    <row r="28" spans="1:35" s="187" customFormat="1" ht="26.25" hidden="1" customHeight="1" x14ac:dyDescent="0.25">
      <c r="A28" s="173">
        <f>'03.22 (v3)'!A36</f>
        <v>0</v>
      </c>
      <c r="B28" s="255">
        <f>'03.22 (v3)'!G36</f>
        <v>0</v>
      </c>
      <c r="C28" s="174">
        <f>'03.22 (v3)'!I36</f>
        <v>0</v>
      </c>
      <c r="D28" s="175"/>
      <c r="E28" s="176">
        <f t="shared" si="11"/>
        <v>0</v>
      </c>
      <c r="F28" s="177"/>
      <c r="G28" s="177"/>
      <c r="H28" s="178">
        <f t="shared" si="12"/>
        <v>0</v>
      </c>
      <c r="I28" s="265">
        <f>'03.22 (v3)'!Q36</f>
        <v>0</v>
      </c>
      <c r="J28" s="180">
        <f t="shared" si="13"/>
        <v>0</v>
      </c>
      <c r="K28" s="181">
        <f>'03.22 (v3)'!AA36</f>
        <v>0</v>
      </c>
      <c r="L28" s="182">
        <f>'03.22 (v3)'!U36</f>
        <v>0</v>
      </c>
      <c r="M28" s="183">
        <f>'03.22 (v3)'!V36</f>
        <v>0</v>
      </c>
      <c r="N28" s="184">
        <f>'03.22 (v3)'!W36</f>
        <v>0</v>
      </c>
      <c r="O28" s="185">
        <f>'03.22 (v3)'!X36</f>
        <v>0</v>
      </c>
      <c r="P28" s="182"/>
      <c r="Q28" s="186"/>
      <c r="R28" s="504">
        <f>'03.22 (v3)'!AB36</f>
        <v>0</v>
      </c>
      <c r="S28" s="505"/>
      <c r="T28" s="505"/>
      <c r="U28" s="505"/>
      <c r="V28" s="505"/>
      <c r="W28" s="191" t="s">
        <v>10</v>
      </c>
      <c r="X28" s="404"/>
      <c r="Y28" s="405" t="s">
        <v>126</v>
      </c>
      <c r="Z28" s="406"/>
      <c r="AA28" s="407">
        <f t="shared" si="8"/>
        <v>0</v>
      </c>
      <c r="AB28" s="408"/>
      <c r="AC28" s="409" t="s">
        <v>126</v>
      </c>
      <c r="AD28" s="410"/>
      <c r="AE28" s="411">
        <f t="shared" si="9"/>
        <v>0</v>
      </c>
      <c r="AF28" s="412"/>
      <c r="AG28" s="413" t="s">
        <v>126</v>
      </c>
      <c r="AH28" s="414"/>
      <c r="AI28" s="415">
        <f t="shared" si="10"/>
        <v>0</v>
      </c>
    </row>
    <row r="29" spans="1:35" s="187" customFormat="1" ht="26.25" hidden="1" customHeight="1" x14ac:dyDescent="0.25">
      <c r="A29" s="173">
        <f>'03.22 (v3)'!A37</f>
        <v>0</v>
      </c>
      <c r="B29" s="255">
        <f>'03.22 (v3)'!G37</f>
        <v>0</v>
      </c>
      <c r="C29" s="174">
        <f>'03.22 (v3)'!I37</f>
        <v>0</v>
      </c>
      <c r="D29" s="175"/>
      <c r="E29" s="176">
        <f t="shared" si="11"/>
        <v>0</v>
      </c>
      <c r="F29" s="177"/>
      <c r="G29" s="177"/>
      <c r="H29" s="178">
        <f t="shared" si="12"/>
        <v>0</v>
      </c>
      <c r="I29" s="265">
        <f>'03.22 (v3)'!Q37</f>
        <v>0</v>
      </c>
      <c r="J29" s="180">
        <f t="shared" si="13"/>
        <v>0</v>
      </c>
      <c r="K29" s="181">
        <f>'03.22 (v3)'!AA37</f>
        <v>0</v>
      </c>
      <c r="L29" s="182">
        <f>'03.22 (v3)'!U37</f>
        <v>0</v>
      </c>
      <c r="M29" s="183">
        <f>'03.22 (v3)'!V37</f>
        <v>0</v>
      </c>
      <c r="N29" s="184">
        <f>'03.22 (v3)'!W37</f>
        <v>0</v>
      </c>
      <c r="O29" s="185">
        <f>'03.22 (v3)'!X37</f>
        <v>0</v>
      </c>
      <c r="P29" s="182"/>
      <c r="Q29" s="186"/>
      <c r="R29" s="504">
        <f>'03.22 (v3)'!AB37</f>
        <v>0</v>
      </c>
      <c r="S29" s="505"/>
      <c r="T29" s="505"/>
      <c r="U29" s="505"/>
      <c r="V29" s="505"/>
      <c r="W29" s="191" t="s">
        <v>10</v>
      </c>
      <c r="X29" s="404"/>
      <c r="Y29" s="405" t="s">
        <v>126</v>
      </c>
      <c r="Z29" s="406"/>
      <c r="AA29" s="407">
        <f t="shared" si="8"/>
        <v>0</v>
      </c>
      <c r="AB29" s="408"/>
      <c r="AC29" s="409" t="s">
        <v>126</v>
      </c>
      <c r="AD29" s="410"/>
      <c r="AE29" s="411">
        <f t="shared" si="9"/>
        <v>0</v>
      </c>
      <c r="AF29" s="412"/>
      <c r="AG29" s="413" t="s">
        <v>126</v>
      </c>
      <c r="AH29" s="414"/>
      <c r="AI29" s="415">
        <f t="shared" si="10"/>
        <v>0</v>
      </c>
    </row>
    <row r="30" spans="1:35" s="187" customFormat="1" ht="26.25" hidden="1" customHeight="1" x14ac:dyDescent="0.25">
      <c r="A30" s="173">
        <f>'03.22 (v3)'!A38</f>
        <v>0</v>
      </c>
      <c r="B30" s="255">
        <f>'03.22 (v3)'!G38</f>
        <v>0</v>
      </c>
      <c r="C30" s="174">
        <f>'03.22 (v3)'!I38</f>
        <v>0</v>
      </c>
      <c r="D30" s="175"/>
      <c r="E30" s="176">
        <f t="shared" si="11"/>
        <v>0</v>
      </c>
      <c r="F30" s="177"/>
      <c r="G30" s="177"/>
      <c r="H30" s="178">
        <f t="shared" si="12"/>
        <v>0</v>
      </c>
      <c r="I30" s="265">
        <f>'03.22 (v3)'!Q38</f>
        <v>0</v>
      </c>
      <c r="J30" s="180">
        <f t="shared" si="13"/>
        <v>0</v>
      </c>
      <c r="K30" s="181">
        <f>'03.22 (v3)'!AA38</f>
        <v>0</v>
      </c>
      <c r="L30" s="182">
        <f>'03.22 (v3)'!U38</f>
        <v>0</v>
      </c>
      <c r="M30" s="183">
        <f>'03.22 (v3)'!V38</f>
        <v>0</v>
      </c>
      <c r="N30" s="184">
        <f>'03.22 (v3)'!W38</f>
        <v>0</v>
      </c>
      <c r="O30" s="185">
        <f>'03.22 (v3)'!X38</f>
        <v>0</v>
      </c>
      <c r="P30" s="182"/>
      <c r="Q30" s="186"/>
      <c r="R30" s="504">
        <f>'03.22 (v3)'!AB38</f>
        <v>0</v>
      </c>
      <c r="S30" s="505"/>
      <c r="T30" s="505"/>
      <c r="U30" s="505"/>
      <c r="V30" s="505"/>
      <c r="W30" s="191" t="s">
        <v>10</v>
      </c>
      <c r="X30" s="404"/>
      <c r="Y30" s="405" t="s">
        <v>126</v>
      </c>
      <c r="Z30" s="406"/>
      <c r="AA30" s="407">
        <f t="shared" si="8"/>
        <v>0</v>
      </c>
      <c r="AB30" s="408"/>
      <c r="AC30" s="409" t="s">
        <v>126</v>
      </c>
      <c r="AD30" s="410"/>
      <c r="AE30" s="411">
        <f t="shared" si="9"/>
        <v>0</v>
      </c>
      <c r="AF30" s="412"/>
      <c r="AG30" s="413" t="s">
        <v>126</v>
      </c>
      <c r="AH30" s="414"/>
      <c r="AI30" s="415">
        <f t="shared" si="10"/>
        <v>0</v>
      </c>
    </row>
    <row r="31" spans="1:35" s="187" customFormat="1" ht="26.25" hidden="1" customHeight="1" x14ac:dyDescent="0.25">
      <c r="A31" s="173">
        <f>'03.22 (v3)'!A39</f>
        <v>0</v>
      </c>
      <c r="B31" s="255">
        <f>'03.22 (v3)'!G39</f>
        <v>0</v>
      </c>
      <c r="C31" s="174">
        <f>'03.22 (v3)'!I39</f>
        <v>0</v>
      </c>
      <c r="D31" s="175"/>
      <c r="E31" s="176">
        <f t="shared" si="11"/>
        <v>0</v>
      </c>
      <c r="F31" s="177"/>
      <c r="G31" s="177"/>
      <c r="H31" s="178">
        <f t="shared" si="12"/>
        <v>0</v>
      </c>
      <c r="I31" s="265">
        <f>'03.22 (v3)'!Q39</f>
        <v>0</v>
      </c>
      <c r="J31" s="180">
        <f t="shared" si="13"/>
        <v>0</v>
      </c>
      <c r="K31" s="181">
        <f>'03.22 (v3)'!AA39</f>
        <v>0</v>
      </c>
      <c r="L31" s="182">
        <f>'03.22 (v3)'!U39</f>
        <v>0</v>
      </c>
      <c r="M31" s="183">
        <f>'03.22 (v3)'!V39</f>
        <v>0</v>
      </c>
      <c r="N31" s="184">
        <f>'03.22 (v3)'!W39</f>
        <v>0</v>
      </c>
      <c r="O31" s="185">
        <f>'03.22 (v3)'!X39</f>
        <v>0</v>
      </c>
      <c r="P31" s="182"/>
      <c r="Q31" s="186"/>
      <c r="R31" s="504">
        <f>'03.22 (v3)'!AB39</f>
        <v>0</v>
      </c>
      <c r="S31" s="505"/>
      <c r="T31" s="505"/>
      <c r="U31" s="505"/>
      <c r="V31" s="505"/>
      <c r="W31" s="191" t="s">
        <v>10</v>
      </c>
      <c r="X31" s="404"/>
      <c r="Y31" s="405" t="s">
        <v>126</v>
      </c>
      <c r="Z31" s="406"/>
      <c r="AA31" s="407">
        <f t="shared" si="8"/>
        <v>0</v>
      </c>
      <c r="AB31" s="408"/>
      <c r="AC31" s="409" t="s">
        <v>126</v>
      </c>
      <c r="AD31" s="410"/>
      <c r="AE31" s="411">
        <f t="shared" si="9"/>
        <v>0</v>
      </c>
      <c r="AF31" s="412"/>
      <c r="AG31" s="413" t="s">
        <v>126</v>
      </c>
      <c r="AH31" s="414"/>
      <c r="AI31" s="415">
        <f t="shared" si="10"/>
        <v>0</v>
      </c>
    </row>
    <row r="32" spans="1:35" s="187" customFormat="1" ht="26.25" hidden="1" customHeight="1" x14ac:dyDescent="0.25">
      <c r="A32" s="173">
        <f>'03.22 (v3)'!A40</f>
        <v>0</v>
      </c>
      <c r="B32" s="255">
        <f>'03.22 (v3)'!G40</f>
        <v>0</v>
      </c>
      <c r="C32" s="174">
        <f>'03.22 (v3)'!I40</f>
        <v>0</v>
      </c>
      <c r="D32" s="175"/>
      <c r="E32" s="176">
        <f t="shared" si="11"/>
        <v>0</v>
      </c>
      <c r="F32" s="177"/>
      <c r="G32" s="177"/>
      <c r="H32" s="178">
        <f t="shared" si="12"/>
        <v>0</v>
      </c>
      <c r="I32" s="265">
        <f>'03.22 (v3)'!Q40</f>
        <v>0</v>
      </c>
      <c r="J32" s="180">
        <f t="shared" si="13"/>
        <v>0</v>
      </c>
      <c r="K32" s="181">
        <f>'03.22 (v3)'!AA40</f>
        <v>0</v>
      </c>
      <c r="L32" s="182">
        <f>'03.22 (v3)'!U40</f>
        <v>0</v>
      </c>
      <c r="M32" s="183">
        <f>'03.22 (v3)'!V40</f>
        <v>0</v>
      </c>
      <c r="N32" s="184">
        <f>'03.22 (v3)'!W40</f>
        <v>0</v>
      </c>
      <c r="O32" s="185">
        <f>'03.22 (v3)'!X40</f>
        <v>0</v>
      </c>
      <c r="P32" s="182"/>
      <c r="Q32" s="186"/>
      <c r="R32" s="504">
        <f>'03.22 (v3)'!AB40</f>
        <v>0</v>
      </c>
      <c r="S32" s="505"/>
      <c r="T32" s="505"/>
      <c r="U32" s="505"/>
      <c r="V32" s="505"/>
      <c r="W32" s="191" t="s">
        <v>10</v>
      </c>
      <c r="X32" s="404"/>
      <c r="Y32" s="405" t="s">
        <v>126</v>
      </c>
      <c r="Z32" s="406"/>
      <c r="AA32" s="407">
        <f t="shared" si="8"/>
        <v>0</v>
      </c>
      <c r="AB32" s="408"/>
      <c r="AC32" s="409" t="s">
        <v>126</v>
      </c>
      <c r="AD32" s="410"/>
      <c r="AE32" s="411">
        <f t="shared" si="9"/>
        <v>0</v>
      </c>
      <c r="AF32" s="412"/>
      <c r="AG32" s="413" t="s">
        <v>126</v>
      </c>
      <c r="AH32" s="414"/>
      <c r="AI32" s="415">
        <f t="shared" si="10"/>
        <v>0</v>
      </c>
    </row>
    <row r="33" spans="1:35" s="187" customFormat="1" ht="26.25" hidden="1" customHeight="1" x14ac:dyDescent="0.25">
      <c r="A33" s="173">
        <f>'03.22 (v3)'!A41</f>
        <v>0</v>
      </c>
      <c r="B33" s="255">
        <f>'03.22 (v3)'!G41</f>
        <v>0</v>
      </c>
      <c r="C33" s="174">
        <f>'03.22 (v3)'!I41</f>
        <v>0</v>
      </c>
      <c r="D33" s="175"/>
      <c r="E33" s="176">
        <f t="shared" si="11"/>
        <v>0</v>
      </c>
      <c r="F33" s="177"/>
      <c r="G33" s="177"/>
      <c r="H33" s="178">
        <f t="shared" si="12"/>
        <v>0</v>
      </c>
      <c r="I33" s="265">
        <f>'03.22 (v3)'!Q41</f>
        <v>0</v>
      </c>
      <c r="J33" s="180">
        <f t="shared" si="13"/>
        <v>0</v>
      </c>
      <c r="K33" s="181">
        <f>'03.22 (v3)'!AA41</f>
        <v>0</v>
      </c>
      <c r="L33" s="182">
        <f>'03.22 (v3)'!U41</f>
        <v>0</v>
      </c>
      <c r="M33" s="183">
        <f>'03.22 (v3)'!V41</f>
        <v>0</v>
      </c>
      <c r="N33" s="184">
        <f>'03.22 (v3)'!W41</f>
        <v>0</v>
      </c>
      <c r="O33" s="185">
        <f>'03.22 (v3)'!X41</f>
        <v>0</v>
      </c>
      <c r="P33" s="182"/>
      <c r="Q33" s="186"/>
      <c r="R33" s="504">
        <f>'03.22 (v3)'!AB41</f>
        <v>0</v>
      </c>
      <c r="S33" s="505"/>
      <c r="T33" s="505"/>
      <c r="U33" s="505"/>
      <c r="V33" s="505"/>
      <c r="W33" s="191" t="s">
        <v>10</v>
      </c>
      <c r="X33" s="404"/>
      <c r="Y33" s="405" t="s">
        <v>126</v>
      </c>
      <c r="Z33" s="406"/>
      <c r="AA33" s="407">
        <f t="shared" si="8"/>
        <v>0</v>
      </c>
      <c r="AB33" s="408"/>
      <c r="AC33" s="409" t="s">
        <v>126</v>
      </c>
      <c r="AD33" s="410"/>
      <c r="AE33" s="411">
        <f t="shared" si="9"/>
        <v>0</v>
      </c>
      <c r="AF33" s="412"/>
      <c r="AG33" s="413" t="s">
        <v>126</v>
      </c>
      <c r="AH33" s="414"/>
      <c r="AI33" s="415">
        <f t="shared" si="10"/>
        <v>0</v>
      </c>
    </row>
    <row r="34" spans="1:35" s="187" customFormat="1" ht="26.25" hidden="1" customHeight="1" x14ac:dyDescent="0.25">
      <c r="A34" s="173">
        <f>'03.22 (v3)'!A42</f>
        <v>0</v>
      </c>
      <c r="B34" s="255">
        <f>'03.22 (v3)'!G42</f>
        <v>0</v>
      </c>
      <c r="C34" s="174">
        <f>'03.22 (v3)'!I42</f>
        <v>0</v>
      </c>
      <c r="D34" s="175"/>
      <c r="E34" s="176">
        <f t="shared" si="11"/>
        <v>0</v>
      </c>
      <c r="F34" s="177"/>
      <c r="G34" s="177"/>
      <c r="H34" s="178">
        <f t="shared" si="12"/>
        <v>0</v>
      </c>
      <c r="I34" s="265">
        <f>'03.22 (v3)'!Q42</f>
        <v>0</v>
      </c>
      <c r="J34" s="180">
        <f t="shared" si="13"/>
        <v>0</v>
      </c>
      <c r="K34" s="181">
        <f>'03.22 (v3)'!AA42</f>
        <v>0</v>
      </c>
      <c r="L34" s="182">
        <f>'03.22 (v3)'!U42</f>
        <v>0</v>
      </c>
      <c r="M34" s="183">
        <f>'03.22 (v3)'!V42</f>
        <v>0</v>
      </c>
      <c r="N34" s="184">
        <f>'03.22 (v3)'!W42</f>
        <v>0</v>
      </c>
      <c r="O34" s="185">
        <f>'03.22 (v3)'!X42</f>
        <v>0</v>
      </c>
      <c r="P34" s="182"/>
      <c r="Q34" s="186"/>
      <c r="R34" s="504">
        <f>'03.22 (v3)'!AB42</f>
        <v>0</v>
      </c>
      <c r="S34" s="505"/>
      <c r="T34" s="505"/>
      <c r="U34" s="505"/>
      <c r="V34" s="505"/>
      <c r="W34" s="191" t="s">
        <v>10</v>
      </c>
      <c r="X34" s="404"/>
      <c r="Y34" s="405" t="s">
        <v>126</v>
      </c>
      <c r="Z34" s="406"/>
      <c r="AA34" s="407">
        <f t="shared" si="8"/>
        <v>0</v>
      </c>
      <c r="AB34" s="408"/>
      <c r="AC34" s="409" t="s">
        <v>126</v>
      </c>
      <c r="AD34" s="410"/>
      <c r="AE34" s="411">
        <f t="shared" si="9"/>
        <v>0</v>
      </c>
      <c r="AF34" s="412"/>
      <c r="AG34" s="413" t="s">
        <v>126</v>
      </c>
      <c r="AH34" s="414"/>
      <c r="AI34" s="415">
        <f t="shared" si="10"/>
        <v>0</v>
      </c>
    </row>
    <row r="35" spans="1:35" s="187" customFormat="1" ht="26.25" hidden="1" customHeight="1" x14ac:dyDescent="0.25">
      <c r="A35" s="173">
        <f>'03.22 (v3)'!A43</f>
        <v>0</v>
      </c>
      <c r="B35" s="255">
        <f>'03.22 (v3)'!G43</f>
        <v>0</v>
      </c>
      <c r="C35" s="174">
        <f>'03.22 (v3)'!I43</f>
        <v>0</v>
      </c>
      <c r="D35" s="175"/>
      <c r="E35" s="176">
        <f t="shared" si="11"/>
        <v>0</v>
      </c>
      <c r="F35" s="177"/>
      <c r="G35" s="177"/>
      <c r="H35" s="178">
        <f t="shared" si="12"/>
        <v>0</v>
      </c>
      <c r="I35" s="265">
        <f>'03.22 (v3)'!Q43</f>
        <v>0</v>
      </c>
      <c r="J35" s="180">
        <f t="shared" si="13"/>
        <v>0</v>
      </c>
      <c r="K35" s="181">
        <f>'03.22 (v3)'!AA43</f>
        <v>0</v>
      </c>
      <c r="L35" s="182">
        <f>'03.22 (v3)'!U43</f>
        <v>0</v>
      </c>
      <c r="M35" s="183">
        <f>'03.22 (v3)'!V43</f>
        <v>0</v>
      </c>
      <c r="N35" s="184">
        <f>'03.22 (v3)'!W43</f>
        <v>0</v>
      </c>
      <c r="O35" s="185">
        <f>'03.22 (v3)'!X43</f>
        <v>0</v>
      </c>
      <c r="P35" s="182"/>
      <c r="Q35" s="186"/>
      <c r="R35" s="504">
        <f>'03.22 (v3)'!AB43</f>
        <v>0</v>
      </c>
      <c r="S35" s="505"/>
      <c r="T35" s="505"/>
      <c r="U35" s="505"/>
      <c r="V35" s="505"/>
      <c r="W35" s="191" t="s">
        <v>10</v>
      </c>
      <c r="X35" s="404"/>
      <c r="Y35" s="405" t="s">
        <v>126</v>
      </c>
      <c r="Z35" s="406"/>
      <c r="AA35" s="407">
        <f t="shared" si="8"/>
        <v>0</v>
      </c>
      <c r="AB35" s="408"/>
      <c r="AC35" s="409" t="s">
        <v>126</v>
      </c>
      <c r="AD35" s="410"/>
      <c r="AE35" s="411">
        <f t="shared" si="9"/>
        <v>0</v>
      </c>
      <c r="AF35" s="412"/>
      <c r="AG35" s="413" t="s">
        <v>126</v>
      </c>
      <c r="AH35" s="414"/>
      <c r="AI35" s="415">
        <f t="shared" si="10"/>
        <v>0</v>
      </c>
    </row>
    <row r="36" spans="1:35" s="187" customFormat="1" ht="26.25" hidden="1" customHeight="1" x14ac:dyDescent="0.25">
      <c r="A36" s="173">
        <f>'03.22 (v3)'!A44</f>
        <v>0</v>
      </c>
      <c r="B36" s="255">
        <f>'03.22 (v3)'!G44</f>
        <v>0</v>
      </c>
      <c r="C36" s="174">
        <f>'03.22 (v3)'!I44</f>
        <v>0</v>
      </c>
      <c r="D36" s="175"/>
      <c r="E36" s="176">
        <f t="shared" si="11"/>
        <v>0</v>
      </c>
      <c r="F36" s="177"/>
      <c r="G36" s="177"/>
      <c r="H36" s="178">
        <f t="shared" si="12"/>
        <v>0</v>
      </c>
      <c r="I36" s="265">
        <f>'03.22 (v3)'!Q44</f>
        <v>0</v>
      </c>
      <c r="J36" s="180">
        <f t="shared" si="13"/>
        <v>0</v>
      </c>
      <c r="K36" s="181">
        <f>'03.22 (v3)'!AA44</f>
        <v>0</v>
      </c>
      <c r="L36" s="182">
        <f>'03.22 (v3)'!U44</f>
        <v>0</v>
      </c>
      <c r="M36" s="183">
        <f>'03.22 (v3)'!V44</f>
        <v>0</v>
      </c>
      <c r="N36" s="184">
        <f>'03.22 (v3)'!W44</f>
        <v>0</v>
      </c>
      <c r="O36" s="185">
        <f>'03.22 (v3)'!X44</f>
        <v>0</v>
      </c>
      <c r="P36" s="182"/>
      <c r="Q36" s="186"/>
      <c r="R36" s="504">
        <f>'03.22 (v3)'!AB44</f>
        <v>0</v>
      </c>
      <c r="S36" s="505"/>
      <c r="T36" s="505"/>
      <c r="U36" s="505"/>
      <c r="V36" s="505"/>
      <c r="W36" s="191" t="s">
        <v>10</v>
      </c>
      <c r="X36" s="404"/>
      <c r="Y36" s="405" t="s">
        <v>126</v>
      </c>
      <c r="Z36" s="406"/>
      <c r="AA36" s="407">
        <f t="shared" si="8"/>
        <v>0</v>
      </c>
      <c r="AB36" s="408"/>
      <c r="AC36" s="409" t="s">
        <v>126</v>
      </c>
      <c r="AD36" s="410"/>
      <c r="AE36" s="411">
        <f t="shared" si="9"/>
        <v>0</v>
      </c>
      <c r="AF36" s="412"/>
      <c r="AG36" s="413" t="s">
        <v>126</v>
      </c>
      <c r="AH36" s="414"/>
      <c r="AI36" s="415">
        <f t="shared" si="10"/>
        <v>0</v>
      </c>
    </row>
    <row r="37" spans="1:35" s="187" customFormat="1" ht="26.25" hidden="1" customHeight="1" x14ac:dyDescent="0.25">
      <c r="A37" s="70">
        <v>0.41666666666666669</v>
      </c>
      <c r="B37" s="74" t="str">
        <f>'03.22 (v2)'!G45</f>
        <v>Joy</v>
      </c>
      <c r="C37" s="76" t="s">
        <v>10</v>
      </c>
      <c r="D37" s="77" t="s">
        <v>10</v>
      </c>
      <c r="E37" s="176" t="s">
        <v>10</v>
      </c>
      <c r="F37" s="258" t="s">
        <v>10</v>
      </c>
      <c r="G37" s="258" t="s">
        <v>10</v>
      </c>
      <c r="H37" s="178" t="s">
        <v>10</v>
      </c>
      <c r="I37" s="179" t="s">
        <v>10</v>
      </c>
      <c r="J37" s="180" t="e">
        <f t="shared" ref="J37:J39" si="14">IF(ISBLANK(I37),-90,(-((I37)-SUM(L37:Q37,K37))))</f>
        <v>#VALUE!</v>
      </c>
      <c r="K37" s="256" t="s">
        <v>10</v>
      </c>
      <c r="L37" s="257" t="s">
        <v>10</v>
      </c>
      <c r="M37" s="258" t="s">
        <v>10</v>
      </c>
      <c r="N37" s="259" t="s">
        <v>10</v>
      </c>
      <c r="O37" s="260" t="s">
        <v>10</v>
      </c>
      <c r="P37" s="257" t="s">
        <v>10</v>
      </c>
      <c r="Q37" s="261" t="s">
        <v>10</v>
      </c>
      <c r="R37" s="502" t="s">
        <v>69</v>
      </c>
      <c r="S37" s="503"/>
      <c r="T37" s="503"/>
      <c r="U37" s="503"/>
      <c r="V37" s="503"/>
      <c r="W37" s="191" t="s">
        <v>10</v>
      </c>
      <c r="X37" s="404" t="s">
        <v>10</v>
      </c>
      <c r="Y37" s="405" t="s">
        <v>10</v>
      </c>
      <c r="Z37" s="406" t="s">
        <v>10</v>
      </c>
      <c r="AA37" s="407" t="s">
        <v>10</v>
      </c>
      <c r="AB37" s="408" t="s">
        <v>10</v>
      </c>
      <c r="AC37" s="409" t="s">
        <v>10</v>
      </c>
      <c r="AD37" s="410" t="s">
        <v>10</v>
      </c>
      <c r="AE37" s="411" t="s">
        <v>10</v>
      </c>
      <c r="AF37" s="412" t="s">
        <v>10</v>
      </c>
      <c r="AG37" s="413" t="s">
        <v>10</v>
      </c>
      <c r="AH37" s="414" t="s">
        <v>10</v>
      </c>
      <c r="AI37" s="415" t="s">
        <v>10</v>
      </c>
    </row>
    <row r="38" spans="1:35" s="187" customFormat="1" ht="26.25" hidden="1" customHeight="1" x14ac:dyDescent="0.25">
      <c r="A38" s="83" t="s">
        <v>36</v>
      </c>
      <c r="B38" s="88" t="str">
        <f>'03.22 (v2)'!G51</f>
        <v>Ted,Cliff</v>
      </c>
      <c r="C38" s="90" t="s">
        <v>10</v>
      </c>
      <c r="D38" s="91" t="s">
        <v>10</v>
      </c>
      <c r="E38" s="176" t="s">
        <v>10</v>
      </c>
      <c r="F38" s="247" t="s">
        <v>10</v>
      </c>
      <c r="G38" s="247" t="s">
        <v>10</v>
      </c>
      <c r="H38" s="178" t="s">
        <v>10</v>
      </c>
      <c r="I38" s="248" t="s">
        <v>10</v>
      </c>
      <c r="J38" s="180" t="e">
        <f t="shared" si="14"/>
        <v>#VALUE!</v>
      </c>
      <c r="K38" s="249" t="s">
        <v>10</v>
      </c>
      <c r="L38" s="250" t="s">
        <v>10</v>
      </c>
      <c r="M38" s="247" t="s">
        <v>10</v>
      </c>
      <c r="N38" s="251" t="s">
        <v>10</v>
      </c>
      <c r="O38" s="252" t="s">
        <v>10</v>
      </c>
      <c r="P38" s="250" t="s">
        <v>10</v>
      </c>
      <c r="Q38" s="253" t="s">
        <v>10</v>
      </c>
      <c r="R38" s="500" t="s">
        <v>69</v>
      </c>
      <c r="S38" s="501"/>
      <c r="T38" s="501"/>
      <c r="U38" s="501"/>
      <c r="V38" s="501"/>
      <c r="W38" s="191" t="s">
        <v>10</v>
      </c>
      <c r="X38" s="404" t="s">
        <v>10</v>
      </c>
      <c r="Y38" s="405" t="s">
        <v>10</v>
      </c>
      <c r="Z38" s="406" t="s">
        <v>10</v>
      </c>
      <c r="AA38" s="407" t="s">
        <v>10</v>
      </c>
      <c r="AB38" s="408" t="s">
        <v>10</v>
      </c>
      <c r="AC38" s="409" t="s">
        <v>10</v>
      </c>
      <c r="AD38" s="410" t="s">
        <v>10</v>
      </c>
      <c r="AE38" s="411" t="s">
        <v>10</v>
      </c>
      <c r="AF38" s="412" t="s">
        <v>10</v>
      </c>
      <c r="AG38" s="413" t="s">
        <v>10</v>
      </c>
      <c r="AH38" s="414" t="s">
        <v>10</v>
      </c>
      <c r="AI38" s="415" t="s">
        <v>10</v>
      </c>
    </row>
    <row r="39" spans="1:35" s="187" customFormat="1" ht="49.5" hidden="1" customHeight="1" x14ac:dyDescent="0.25">
      <c r="A39" s="244"/>
      <c r="B39" s="254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14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494"/>
      <c r="S39" s="495"/>
      <c r="T39" s="495"/>
      <c r="U39" s="495"/>
      <c r="V39" s="495"/>
      <c r="W39" s="191"/>
      <c r="X39" s="404" t="s">
        <v>10</v>
      </c>
      <c r="Y39" s="405" t="s">
        <v>10</v>
      </c>
      <c r="Z39" s="406" t="s">
        <v>10</v>
      </c>
      <c r="AA39" s="407" t="s">
        <v>10</v>
      </c>
      <c r="AB39" s="408" t="s">
        <v>10</v>
      </c>
      <c r="AC39" s="409" t="s">
        <v>10</v>
      </c>
      <c r="AD39" s="410" t="s">
        <v>10</v>
      </c>
      <c r="AE39" s="411" t="s">
        <v>10</v>
      </c>
      <c r="AF39" s="412" t="s">
        <v>10</v>
      </c>
      <c r="AG39" s="413" t="s">
        <v>10</v>
      </c>
      <c r="AH39" s="414" t="s">
        <v>10</v>
      </c>
      <c r="AI39" s="415" t="s">
        <v>10</v>
      </c>
    </row>
    <row r="40" spans="1:35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496"/>
      <c r="S40" s="497"/>
      <c r="T40" s="497"/>
      <c r="U40" s="497"/>
      <c r="V40" s="497"/>
      <c r="W40" s="246"/>
      <c r="X40" s="401"/>
      <c r="Y40" s="402"/>
      <c r="Z40" s="403"/>
      <c r="AA40" s="246"/>
      <c r="AB40" s="401"/>
      <c r="AC40" s="402"/>
      <c r="AD40" s="403"/>
      <c r="AE40" s="246"/>
      <c r="AF40" s="401"/>
      <c r="AG40" s="402"/>
      <c r="AH40" s="403"/>
      <c r="AI40" s="246"/>
    </row>
    <row r="41" spans="1:35" s="214" customFormat="1" ht="30.75" customHeight="1" x14ac:dyDescent="0.25">
      <c r="B41" s="215"/>
      <c r="D41" s="216"/>
      <c r="E41" s="217">
        <f>SUM(E2:E40)</f>
        <v>158</v>
      </c>
      <c r="F41" s="218">
        <f>SUM(F2:F40)</f>
        <v>5</v>
      </c>
      <c r="G41" s="218">
        <f>SUM(G2:G40)</f>
        <v>19</v>
      </c>
      <c r="H41" s="219">
        <f>E41-F41-G41</f>
        <v>134</v>
      </c>
      <c r="I41" s="263">
        <f t="shared" ref="I41:Q41" si="15">SUM(I2:I40)</f>
        <v>155</v>
      </c>
      <c r="J41" s="220" t="e">
        <f t="shared" si="15"/>
        <v>#VALUE!</v>
      </c>
      <c r="K41" s="221">
        <f t="shared" si="15"/>
        <v>68</v>
      </c>
      <c r="L41" s="222">
        <f t="shared" si="15"/>
        <v>0</v>
      </c>
      <c r="M41" s="223">
        <f t="shared" si="15"/>
        <v>25</v>
      </c>
      <c r="N41" s="224">
        <f t="shared" si="15"/>
        <v>55</v>
      </c>
      <c r="O41" s="225">
        <f t="shared" si="15"/>
        <v>10</v>
      </c>
      <c r="P41" s="226">
        <f t="shared" si="15"/>
        <v>8</v>
      </c>
      <c r="Q41" s="223">
        <f t="shared" si="15"/>
        <v>2</v>
      </c>
      <c r="R41" s="227">
        <f>SUM(L41:Q41)</f>
        <v>100</v>
      </c>
      <c r="S41" s="498" t="s">
        <v>61</v>
      </c>
      <c r="T41" s="499"/>
      <c r="U41" s="499"/>
      <c r="V41" s="499"/>
      <c r="W41" s="245">
        <f>SUM(W2:W40)</f>
        <v>0</v>
      </c>
      <c r="X41" s="404">
        <f>SUM(X2:X40)</f>
        <v>0</v>
      </c>
      <c r="Y41" s="405" t="s">
        <v>126</v>
      </c>
      <c r="Z41" s="406">
        <f>SUM(Z2:Z40)</f>
        <v>0</v>
      </c>
      <c r="AA41" s="416">
        <f>SUM(AA2:AA40)</f>
        <v>0</v>
      </c>
      <c r="AB41" s="408">
        <f>SUM(AB2:AB40)</f>
        <v>0</v>
      </c>
      <c r="AC41" s="409" t="s">
        <v>126</v>
      </c>
      <c r="AD41" s="410">
        <f>SUM(AD2:AD40)</f>
        <v>0</v>
      </c>
      <c r="AE41" s="417">
        <f>SUM(AE2:AE40)</f>
        <v>0</v>
      </c>
      <c r="AF41" s="418">
        <f>SUM(AF2:AF40)</f>
        <v>0</v>
      </c>
      <c r="AG41" s="413" t="s">
        <v>126</v>
      </c>
      <c r="AH41" s="419">
        <f>SUM(AH2:AH40)</f>
        <v>0</v>
      </c>
      <c r="AI41" s="420">
        <f>SUM(AI2:AI40)</f>
        <v>0</v>
      </c>
    </row>
    <row r="42" spans="1:35" ht="120.75" thickBot="1" x14ac:dyDescent="0.3">
      <c r="E42" s="229" t="s">
        <v>62</v>
      </c>
      <c r="F42" s="230" t="s">
        <v>63</v>
      </c>
      <c r="G42" s="230" t="s">
        <v>64</v>
      </c>
      <c r="H42" s="231" t="s">
        <v>49</v>
      </c>
      <c r="I42" s="264" t="s">
        <v>65</v>
      </c>
      <c r="J42" s="232" t="s">
        <v>51</v>
      </c>
      <c r="K42" s="233" t="s">
        <v>52</v>
      </c>
      <c r="L42" s="234" t="s">
        <v>53</v>
      </c>
      <c r="M42" s="235" t="s">
        <v>54</v>
      </c>
      <c r="N42" s="236" t="s">
        <v>55</v>
      </c>
      <c r="O42" s="237" t="s">
        <v>12</v>
      </c>
      <c r="P42" s="238" t="s">
        <v>66</v>
      </c>
      <c r="Q42" s="235" t="s">
        <v>67</v>
      </c>
      <c r="R42" s="239" t="s">
        <v>68</v>
      </c>
      <c r="S42" s="491"/>
      <c r="T42" s="492"/>
      <c r="U42" s="492"/>
      <c r="V42" s="493"/>
    </row>
    <row r="43" spans="1:35" s="228" customFormat="1" x14ac:dyDescent="0.25">
      <c r="A43"/>
      <c r="B43" s="22"/>
      <c r="I43" s="240">
        <f>I41+G41</f>
        <v>174</v>
      </c>
      <c r="J43" s="214"/>
      <c r="K43" s="241"/>
      <c r="M43" s="228">
        <f>L41+M41</f>
        <v>25</v>
      </c>
      <c r="R43" s="242"/>
      <c r="S43" s="242"/>
      <c r="T43" s="242"/>
      <c r="U43" s="242"/>
      <c r="V43" s="242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</row>
    <row r="44" spans="1:35" s="228" customFormat="1" x14ac:dyDescent="0.25">
      <c r="A44"/>
      <c r="B44" s="22"/>
      <c r="E44" s="243"/>
      <c r="I44" s="240"/>
      <c r="J44" s="214"/>
      <c r="K44" s="241"/>
      <c r="R44" s="242"/>
      <c r="S44" s="242"/>
      <c r="T44" s="242"/>
      <c r="U44" s="242"/>
      <c r="V44" s="242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03.22 (v2)</vt:lpstr>
      <vt:lpstr>03.22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2024-03-26T21:55:33Z</cp:lastPrinted>
  <dcterms:created xsi:type="dcterms:W3CDTF">2010-01-10T05:59:46Z</dcterms:created>
  <dcterms:modified xsi:type="dcterms:W3CDTF">2024-03-26T21:56:39Z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