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1_25C0EE221E7110451D49BAFAE460AC9097C3D84A" xr6:coauthVersionLast="47" xr6:coauthVersionMax="47" xr10:uidLastSave="{5FE96D11-929E-4F88-B0E1-BB0AA1CA4D5D}"/>
  <bookViews>
    <workbookView xWindow="28680" yWindow="-120" windowWidth="29040" windowHeight="16440" activeTab="3" xr2:uid="{00000000-000D-0000-FFFF-FFFF00000000}"/>
  </bookViews>
  <sheets>
    <sheet name="Sheet2" sheetId="16" r:id="rId1"/>
    <sheet name="03.13 (v2)" sheetId="12" r:id="rId2"/>
    <sheet name="03.13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15" l="1"/>
  <c r="AF41" i="15"/>
  <c r="AD41" i="15"/>
  <c r="AB41" i="15"/>
  <c r="Z41" i="15"/>
  <c r="X41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I41" i="15" s="1"/>
  <c r="AE4" i="15"/>
  <c r="AE41" i="15" s="1"/>
  <c r="AA4" i="15"/>
  <c r="AA41" i="15" s="1"/>
  <c r="I18" i="15" l="1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E54" i="14"/>
  <c r="Q20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J17" i="15" l="1"/>
  <c r="J19" i="15"/>
  <c r="A20" i="15"/>
  <c r="B20" i="15"/>
  <c r="C20" i="15"/>
  <c r="D20" i="15"/>
  <c r="A21" i="15"/>
  <c r="B21" i="15"/>
  <c r="C21" i="15"/>
  <c r="D21" i="15"/>
  <c r="J14" i="15" l="1"/>
  <c r="J6" i="15"/>
  <c r="J15" i="15"/>
  <c r="J10" i="15"/>
  <c r="J18" i="15"/>
  <c r="J16" i="15"/>
  <c r="J13" i="15"/>
  <c r="J9" i="15"/>
  <c r="J7" i="15"/>
  <c r="J5" i="15"/>
  <c r="J12" i="15"/>
  <c r="J11" i="15"/>
  <c r="J8" i="15"/>
  <c r="N21" i="14"/>
  <c r="N1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20" i="14"/>
  <c r="D20" i="12" l="1"/>
  <c r="F20" i="12"/>
  <c r="F18" i="12"/>
  <c r="D17" i="12"/>
  <c r="F17" i="12"/>
  <c r="F16" i="12"/>
  <c r="D15" i="12"/>
  <c r="F15" i="12"/>
  <c r="D13" i="12"/>
  <c r="F13" i="12"/>
  <c r="D11" i="12"/>
  <c r="F11" i="12"/>
  <c r="D9" i="12"/>
  <c r="F9" i="12"/>
  <c r="D7" i="12"/>
  <c r="F7" i="12"/>
  <c r="D14" i="12"/>
  <c r="F14" i="12"/>
  <c r="F10" i="12"/>
  <c r="D10" i="12"/>
  <c r="D18" i="12"/>
  <c r="D16" i="12"/>
  <c r="D12" i="12"/>
  <c r="F12" i="12"/>
  <c r="D8" i="12"/>
  <c r="F8" i="12"/>
  <c r="F6" i="12"/>
  <c r="D6" i="12"/>
  <c r="J37" i="15" l="1"/>
  <c r="J38" i="15"/>
  <c r="J39" i="15"/>
  <c r="J4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E4" i="15"/>
  <c r="H4" i="15" s="1"/>
  <c r="E5" i="15"/>
  <c r="H5" i="15" s="1"/>
  <c r="E7" i="15"/>
  <c r="H7" i="15" s="1"/>
  <c r="E8" i="15"/>
  <c r="H8" i="15" s="1"/>
  <c r="E9" i="15"/>
  <c r="H9" i="15" s="1"/>
  <c r="E14" i="15"/>
  <c r="H14" i="15" s="1"/>
  <c r="T16" i="14"/>
  <c r="T15" i="14"/>
  <c r="T14" i="14"/>
  <c r="T13" i="14"/>
  <c r="T12" i="14"/>
  <c r="T11" i="14"/>
  <c r="T10" i="14"/>
  <c r="T9" i="14"/>
  <c r="T8" i="14"/>
  <c r="T7" i="14"/>
  <c r="T6" i="14"/>
  <c r="N5" i="14"/>
  <c r="T17" i="12"/>
  <c r="T16" i="12"/>
  <c r="T15" i="12"/>
  <c r="T14" i="12"/>
  <c r="T13" i="12"/>
  <c r="T12" i="12"/>
  <c r="T11" i="12"/>
  <c r="T10" i="12"/>
  <c r="T9" i="12"/>
  <c r="T8" i="12"/>
  <c r="T7" i="12"/>
  <c r="T6" i="12"/>
  <c r="R3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E6" i="15"/>
  <c r="H6" i="15" s="1"/>
  <c r="E10" i="15"/>
  <c r="H10" i="15" s="1"/>
  <c r="E11" i="15"/>
  <c r="H11" i="15" s="1"/>
  <c r="E12" i="15"/>
  <c r="H12" i="15" s="1"/>
  <c r="E13" i="15"/>
  <c r="H13" i="15" s="1"/>
  <c r="E15" i="15"/>
  <c r="H15" i="15" s="1"/>
  <c r="E16" i="15"/>
  <c r="H16" i="15" s="1"/>
  <c r="E18" i="15"/>
  <c r="H18" i="15" s="1"/>
  <c r="E20" i="15"/>
  <c r="H20" i="15" s="1"/>
  <c r="K20" i="15"/>
  <c r="L20" i="15"/>
  <c r="M20" i="15"/>
  <c r="N20" i="15"/>
  <c r="O20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3" i="14"/>
  <c r="B23" i="14"/>
  <c r="C23" i="14"/>
  <c r="E23" i="14"/>
  <c r="F23" i="14"/>
  <c r="G23" i="14"/>
  <c r="A24" i="14"/>
  <c r="B24" i="14"/>
  <c r="C24" i="14"/>
  <c r="E24" i="14"/>
  <c r="F24" i="14"/>
  <c r="G24" i="14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1" i="15"/>
  <c r="J20" i="15" l="1"/>
  <c r="J33" i="15"/>
  <c r="J30" i="15"/>
  <c r="J35" i="15"/>
  <c r="J31" i="15"/>
  <c r="J27" i="15"/>
  <c r="J23" i="15"/>
  <c r="J34" i="15"/>
  <c r="J29" i="15"/>
  <c r="J26" i="15"/>
  <c r="J25" i="15"/>
  <c r="J22" i="15"/>
  <c r="J21" i="15"/>
  <c r="J36" i="15"/>
  <c r="J32" i="15"/>
  <c r="J28" i="15"/>
  <c r="J24" i="15"/>
  <c r="J3" i="15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T18" i="14"/>
  <c r="T17" i="14"/>
  <c r="Y51" i="14"/>
  <c r="X51" i="14"/>
  <c r="W51" i="14"/>
  <c r="V51" i="14"/>
  <c r="U51" i="14"/>
  <c r="S51" i="14"/>
  <c r="R51" i="14"/>
  <c r="Q51" i="14"/>
  <c r="S49" i="14"/>
  <c r="R49" i="14"/>
  <c r="Q49" i="14"/>
  <c r="Y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0" i="12"/>
  <c r="T18" i="12"/>
  <c r="R48" i="12"/>
  <c r="K47" i="12"/>
  <c r="S48" i="12"/>
  <c r="Q48" i="12"/>
  <c r="Y47" i="12"/>
  <c r="X47" i="12"/>
  <c r="W47" i="12"/>
  <c r="V47" i="12"/>
  <c r="U47" i="12"/>
  <c r="N47" i="12"/>
  <c r="H47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<sst xmlns="http://schemas.openxmlformats.org/spreadsheetml/2006/main" count="1170" uniqueCount="143">
  <si>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</si>
  <si>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</si>
  <si>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</si>
  <si>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</si>
  <si>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</si>
  <si>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</si>
  <si>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</si>
  <si>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</si>
  <si>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</si>
  <si>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</si>
  <si>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</si>
  <si>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</si>
  <si>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</si>
  <si>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</si>
  <si>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</si>
  <si>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</si>
  <si>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</si>
  <si>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</si>
  <si>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</si>
  <si>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</si>
  <si>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</si>
  <si>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</si>
  <si>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</si>
  <si>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</si>
  <si>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</si>
  <si>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</si>
  <si>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</si>
  <si>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</si>
  <si>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</si>
  <si>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</si>
  <si>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</si>
  <si>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</si>
  <si>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</si>
  <si>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</si>
  <si>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</si>
  <si>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</si>
  <si>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</si>
  <si>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</si>
  <si>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</si>
  <si>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</si>
  <si>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</si>
  <si>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</si>
  <si>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</si>
  <si>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</si>
  <si>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</si>
  <si>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</si>
  <si>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</si>
  <si>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</si>
  <si>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</si>
  <si>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</si>
  <si>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</si>
  <si>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</si>
  <si>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</si>
  <si>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</si>
  <si>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</si>
  <si>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</si>
  <si>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</si>
  <si>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</si>
  <si>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</si>
  <si>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</si>
  <si>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</si>
  <si>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</si>
  <si>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</si>
  <si>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</si>
  <si>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</si>
  <si>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</si>
  <si>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</si>
  <si>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</si>
  <si>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</si>
  <si>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</si>
  <si>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</si>
  <si>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Wednesday, March 13th</t>
  </si>
  <si>
    <t>Owners Experience</t>
  </si>
  <si>
    <t>City of Southlake</t>
  </si>
  <si>
    <t>Cydcor</t>
  </si>
  <si>
    <t>Viterra Safety Team</t>
  </si>
  <si>
    <t>Group Photo per Person</t>
  </si>
  <si>
    <t>SOLD</t>
  </si>
  <si>
    <t xml:space="preserve">Wednesday, March 13th </t>
  </si>
  <si>
    <t>Notes</t>
  </si>
  <si>
    <t>Owner's Experience</t>
  </si>
  <si>
    <t>Suzanne</t>
  </si>
  <si>
    <t>City of Southlake - BC</t>
  </si>
  <si>
    <t>Group photo w/copy for each person</t>
  </si>
  <si>
    <t>Tim(Garrett)</t>
  </si>
  <si>
    <t>Kathy</t>
  </si>
  <si>
    <t>Tony</t>
  </si>
  <si>
    <t>Bart</t>
  </si>
  <si>
    <t>Maria</t>
  </si>
  <si>
    <t xml:space="preserve">Public </t>
  </si>
  <si>
    <t>Brent</t>
  </si>
  <si>
    <t>OEx.: Cydcor - NB</t>
  </si>
  <si>
    <t>Owner's Experience, JJ Exp, Group photo w/copy for each person</t>
  </si>
  <si>
    <t>Glenn</t>
  </si>
  <si>
    <t>4:30</t>
  </si>
  <si>
    <t>Viterra Safety Team - NB</t>
  </si>
  <si>
    <t>Ted</t>
  </si>
  <si>
    <t>1</t>
  </si>
  <si>
    <t>Joanie</t>
  </si>
  <si>
    <t>9</t>
  </si>
  <si>
    <t>2</t>
  </si>
  <si>
    <t>Pete N</t>
  </si>
  <si>
    <t>10</t>
  </si>
  <si>
    <t>3</t>
  </si>
  <si>
    <t xml:space="preserve">David </t>
  </si>
  <si>
    <t>11</t>
  </si>
  <si>
    <t>4</t>
  </si>
  <si>
    <t>JJ- Suzzane B (11:15am-4:15ppm)</t>
  </si>
  <si>
    <t>12</t>
  </si>
  <si>
    <t>Garrett 9:30am -1:30pm</t>
  </si>
  <si>
    <t>Captain</t>
  </si>
  <si>
    <t xml:space="preserve">Chuck </t>
  </si>
  <si>
    <t>Breaks</t>
  </si>
  <si>
    <t xml:space="preserve">Miller Litehouse/lunch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</si>
  <si>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</si>
  <si>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</si>
  <si>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</si>
  <si>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</si>
  <si>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</si>
  <si>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</si>
  <si>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</si>
  <si>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</si>
  <si>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</si>
  <si>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</si>
  <si>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</si>
  <si>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</si>
  <si>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Tim (Garrett)</t>
  </si>
  <si>
    <t>3164 - test photo</t>
  </si>
  <si>
    <t>#3183 was stolen</t>
  </si>
  <si>
    <t>Sold extra</t>
  </si>
  <si>
    <t>sold extra</t>
  </si>
  <si>
    <t>1 sale did not go through</t>
  </si>
  <si>
    <t>extra sheet</t>
  </si>
  <si>
    <t>49 no print</t>
  </si>
  <si>
    <t>72 no print</t>
  </si>
  <si>
    <t>77 no print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</si>
  <si>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43; Rastered 4008-2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</si>
  <si>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9; Rastered 4011-2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</si>
  <si>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11; Rastered 4018</t>
    </r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</si>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</sst>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rgb="FF666666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7" fillId="0" borderId="0" applyFont="0" applyFill="0" applyBorder="0" applyAlignment="0" applyProtection="0"/>
  </cellStyleXfs>
  <cellXfs count="536">
    <xf numFmtId="0" fontId="0" fillId="0" borderId="0" xfId="0"/>
    <xf numFmtId="0" fontId="14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11" fillId="5" borderId="2" xfId="0" applyFont="1" applyFill="1" applyBorder="1" applyAlignment="1">
      <alignment horizontal="center" textRotation="90"/>
    </xf>
    <xf numFmtId="0" fontId="11" fillId="5" borderId="3" xfId="0" applyFont="1" applyFill="1" applyBorder="1" applyAlignment="1">
      <alignment horizontal="center" textRotation="90"/>
    </xf>
    <xf numFmtId="0" fontId="11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11" fillId="5" borderId="43" xfId="0" applyFont="1" applyFill="1" applyBorder="1" applyAlignment="1">
      <alignment horizontal="center" textRotation="90"/>
    </xf>
    <xf numFmtId="0" fontId="18" fillId="5" borderId="44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2" fillId="5" borderId="31" xfId="0" applyFont="1" applyFill="1" applyBorder="1" applyAlignment="1">
      <alignment horizontal="center" textRotation="90"/>
    </xf>
    <xf numFmtId="0" fontId="13" fillId="5" borderId="44" xfId="0" applyFont="1" applyFill="1" applyBorder="1" applyAlignment="1">
      <alignment horizontal="center"/>
    </xf>
    <xf numFmtId="20" fontId="14" fillId="6" borderId="44" xfId="0" applyNumberFormat="1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textRotation="90"/>
    </xf>
    <xf numFmtId="0" fontId="11" fillId="5" borderId="22" xfId="0" applyFont="1" applyFill="1" applyBorder="1" applyAlignment="1">
      <alignment horizontal="center" textRotation="90"/>
    </xf>
    <xf numFmtId="20" fontId="8" fillId="6" borderId="43" xfId="0" applyNumberFormat="1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8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8" fillId="6" borderId="2" xfId="0" applyNumberFormat="1" applyFont="1" applyFill="1" applyBorder="1" applyAlignment="1">
      <alignment horizontal="center" vertical="center"/>
    </xf>
    <xf numFmtId="20" fontId="8" fillId="6" borderId="3" xfId="0" applyNumberFormat="1" applyFont="1" applyFill="1" applyBorder="1" applyAlignment="1">
      <alignment horizontal="center" vertical="center"/>
    </xf>
    <xf numFmtId="20" fontId="8" fillId="6" borderId="5" xfId="0" applyNumberFormat="1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wrapText="1"/>
    </xf>
    <xf numFmtId="20" fontId="14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8" fillId="10" borderId="33" xfId="0" applyFont="1" applyFill="1" applyBorder="1" applyAlignment="1">
      <alignment horizontal="center"/>
    </xf>
    <xf numFmtId="0" fontId="28" fillId="10" borderId="21" xfId="0" applyFont="1" applyFill="1" applyBorder="1" applyAlignment="1">
      <alignment horizontal="center"/>
    </xf>
    <xf numFmtId="0" fontId="28" fillId="12" borderId="33" xfId="0" applyFont="1" applyFill="1" applyBorder="1" applyAlignment="1">
      <alignment horizontal="center"/>
    </xf>
    <xf numFmtId="0" fontId="28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5" fillId="8" borderId="52" xfId="0" applyFont="1" applyFill="1" applyBorder="1" applyAlignment="1">
      <alignment horizontal="center" wrapText="1"/>
    </xf>
    <xf numFmtId="0" fontId="25" fillId="11" borderId="52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27" fillId="4" borderId="20" xfId="0" applyFont="1" applyFill="1" applyBorder="1" applyAlignment="1">
      <alignment horizontal="center" wrapText="1"/>
    </xf>
    <xf numFmtId="0" fontId="9" fillId="4" borderId="20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6" fillId="0" borderId="0" xfId="0" applyFont="1"/>
    <xf numFmtId="0" fontId="6" fillId="5" borderId="3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7" fillId="14" borderId="3" xfId="0" applyNumberFormat="1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/>
    </xf>
    <xf numFmtId="0" fontId="10" fillId="14" borderId="42" xfId="0" applyFont="1" applyFill="1" applyBorder="1" applyAlignment="1">
      <alignment horizontal="center" vertical="center" wrapText="1"/>
    </xf>
    <xf numFmtId="0" fontId="20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6" fillId="14" borderId="37" xfId="0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horizontal="center" vertical="center"/>
    </xf>
    <xf numFmtId="20" fontId="14" fillId="14" borderId="44" xfId="0" applyNumberFormat="1" applyFont="1" applyFill="1" applyBorder="1" applyAlignment="1">
      <alignment horizontal="center" vertical="center"/>
    </xf>
    <xf numFmtId="20" fontId="8" fillId="14" borderId="2" xfId="0" applyNumberFormat="1" applyFont="1" applyFill="1" applyBorder="1" applyAlignment="1">
      <alignment horizontal="center" vertical="center"/>
    </xf>
    <xf numFmtId="20" fontId="8" fillId="14" borderId="3" xfId="0" applyNumberFormat="1" applyFont="1" applyFill="1" applyBorder="1" applyAlignment="1">
      <alignment horizontal="center" vertical="center"/>
    </xf>
    <xf numFmtId="20" fontId="8" fillId="14" borderId="5" xfId="0" applyNumberFormat="1" applyFont="1" applyFill="1" applyBorder="1" applyAlignment="1">
      <alignment horizontal="center" vertical="center"/>
    </xf>
    <xf numFmtId="20" fontId="8" fillId="14" borderId="43" xfId="0" applyNumberFormat="1" applyFont="1" applyFill="1" applyBorder="1" applyAlignment="1">
      <alignment horizontal="center" vertical="center"/>
    </xf>
    <xf numFmtId="20" fontId="7" fillId="15" borderId="3" xfId="0" applyNumberFormat="1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30" fillId="15" borderId="3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10" fillId="15" borderId="42" xfId="0" applyFont="1" applyFill="1" applyBorder="1" applyAlignment="1">
      <alignment horizontal="center" vertical="center" wrapText="1"/>
    </xf>
    <xf numFmtId="0" fontId="20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4" fillId="15" borderId="44" xfId="0" applyNumberFormat="1" applyFont="1" applyFill="1" applyBorder="1" applyAlignment="1">
      <alignment horizontal="center" vertical="center"/>
    </xf>
    <xf numFmtId="20" fontId="8" fillId="15" borderId="3" xfId="0" applyNumberFormat="1" applyFont="1" applyFill="1" applyBorder="1" applyAlignment="1">
      <alignment horizontal="center" vertical="center"/>
    </xf>
    <xf numFmtId="20" fontId="8" fillId="15" borderId="5" xfId="0" applyNumberFormat="1" applyFont="1" applyFill="1" applyBorder="1" applyAlignment="1">
      <alignment horizontal="center" vertical="center"/>
    </xf>
    <xf numFmtId="20" fontId="8" fillId="15" borderId="43" xfId="0" applyNumberFormat="1" applyFont="1" applyFill="1" applyBorder="1" applyAlignment="1">
      <alignment horizontal="center" vertical="center"/>
    </xf>
    <xf numFmtId="20" fontId="8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2" fillId="17" borderId="52" xfId="0" applyFont="1" applyFill="1" applyBorder="1" applyAlignment="1">
      <alignment horizontal="center" vertical="center"/>
    </xf>
    <xf numFmtId="0" fontId="28" fillId="16" borderId="33" xfId="0" applyFont="1" applyFill="1" applyBorder="1" applyAlignment="1">
      <alignment horizontal="center"/>
    </xf>
    <xf numFmtId="0" fontId="28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9" fillId="4" borderId="41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35" fillId="4" borderId="20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1" fillId="14" borderId="3" xfId="0" applyFont="1" applyFill="1" applyBorder="1" applyAlignment="1">
      <alignment horizontal="center" vertical="center"/>
    </xf>
    <xf numFmtId="0" fontId="31" fillId="15" borderId="3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0" fontId="31" fillId="0" borderId="0" xfId="0" applyFont="1"/>
    <xf numFmtId="0" fontId="36" fillId="3" borderId="57" xfId="0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wrapText="1"/>
    </xf>
    <xf numFmtId="0" fontId="36" fillId="19" borderId="57" xfId="0" applyFont="1" applyFill="1" applyBorder="1" applyAlignment="1">
      <alignment horizontal="center" vertical="center" wrapText="1"/>
    </xf>
    <xf numFmtId="1" fontId="36" fillId="19" borderId="57" xfId="0" applyNumberFormat="1" applyFont="1" applyFill="1" applyBorder="1" applyAlignment="1">
      <alignment horizontal="center" vertical="center" wrapText="1"/>
    </xf>
    <xf numFmtId="16" fontId="7" fillId="0" borderId="0" xfId="0" applyNumberFormat="1" applyFont="1"/>
    <xf numFmtId="0" fontId="39" fillId="7" borderId="39" xfId="0" applyFont="1" applyFill="1" applyBorder="1" applyAlignment="1">
      <alignment horizontal="center"/>
    </xf>
    <xf numFmtId="0" fontId="39" fillId="7" borderId="62" xfId="0" applyFont="1" applyFill="1" applyBorder="1" applyAlignment="1">
      <alignment horizontal="center"/>
    </xf>
    <xf numFmtId="0" fontId="7" fillId="20" borderId="39" xfId="0" applyFont="1" applyFill="1" applyBorder="1" applyAlignment="1">
      <alignment horizontal="center" vertical="center" textRotation="90"/>
    </xf>
    <xf numFmtId="0" fontId="7" fillId="4" borderId="40" xfId="0" applyFont="1" applyFill="1" applyBorder="1" applyAlignment="1">
      <alignment horizontal="center" vertical="center" textRotation="90"/>
    </xf>
    <xf numFmtId="0" fontId="7" fillId="20" borderId="62" xfId="0" applyFont="1" applyFill="1" applyBorder="1" applyAlignment="1">
      <alignment horizontal="center" vertical="center" textRotation="90"/>
    </xf>
    <xf numFmtId="0" fontId="40" fillId="21" borderId="35" xfId="0" applyFont="1" applyFill="1" applyBorder="1" applyAlignment="1">
      <alignment horizontal="center" vertical="center" textRotation="90"/>
    </xf>
    <xf numFmtId="0" fontId="7" fillId="9" borderId="41" xfId="0" applyFont="1" applyFill="1" applyBorder="1" applyAlignment="1">
      <alignment horizontal="center" vertical="center" textRotation="90"/>
    </xf>
    <xf numFmtId="0" fontId="7" fillId="22" borderId="39" xfId="0" applyFont="1" applyFill="1" applyBorder="1" applyAlignment="1">
      <alignment horizontal="center" vertical="center" textRotation="90"/>
    </xf>
    <xf numFmtId="0" fontId="7" fillId="22" borderId="40" xfId="0" applyFont="1" applyFill="1" applyBorder="1" applyAlignment="1">
      <alignment horizontal="center" vertical="center" textRotation="90"/>
    </xf>
    <xf numFmtId="0" fontId="7" fillId="22" borderId="62" xfId="0" applyFont="1" applyFill="1" applyBorder="1" applyAlignment="1">
      <alignment horizontal="center" vertical="center" textRotation="90"/>
    </xf>
    <xf numFmtId="0" fontId="7" fillId="22" borderId="35" xfId="0" applyFont="1" applyFill="1" applyBorder="1" applyAlignment="1">
      <alignment horizontal="center" vertical="center" textRotation="90"/>
    </xf>
    <xf numFmtId="0" fontId="7" fillId="22" borderId="63" xfId="0" applyFont="1" applyFill="1" applyBorder="1" applyAlignment="1">
      <alignment horizontal="center" vertical="center" textRotation="90"/>
    </xf>
    <xf numFmtId="0" fontId="7" fillId="22" borderId="4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20" fillId="5" borderId="7" xfId="0" applyFont="1" applyFill="1" applyBorder="1" applyAlignment="1">
      <alignment vertical="center"/>
    </xf>
    <xf numFmtId="1" fontId="41" fillId="5" borderId="4" xfId="0" applyNumberFormat="1" applyFont="1" applyFill="1" applyBorder="1" applyAlignment="1">
      <alignment horizontal="center" vertical="center"/>
    </xf>
    <xf numFmtId="1" fontId="41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42" fillId="5" borderId="3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43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1" fontId="8" fillId="20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8" fillId="20" borderId="42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19" fillId="21" borderId="43" xfId="0" applyFont="1" applyFill="1" applyBorder="1" applyAlignment="1">
      <alignment horizontal="center" vertical="center"/>
    </xf>
    <xf numFmtId="1" fontId="8" fillId="9" borderId="5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20" borderId="4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164" fontId="8" fillId="6" borderId="2" xfId="0" applyNumberFormat="1" applyFont="1" applyFill="1" applyBorder="1" applyAlignment="1">
      <alignment horizontal="center" vertical="center"/>
    </xf>
    <xf numFmtId="164" fontId="8" fillId="6" borderId="42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20" fillId="5" borderId="15" xfId="0" applyFont="1" applyFill="1" applyBorder="1" applyAlignment="1">
      <alignment vertical="center"/>
    </xf>
    <xf numFmtId="1" fontId="41" fillId="5" borderId="8" xfId="0" applyNumberFormat="1" applyFont="1" applyFill="1" applyBorder="1" applyAlignment="1">
      <alignment horizontal="center" vertical="center"/>
    </xf>
    <xf numFmtId="1" fontId="41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43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3" fillId="20" borderId="53" xfId="0" applyNumberFormat="1" applyFont="1" applyFill="1" applyBorder="1" applyAlignment="1">
      <alignment horizontal="center" vertical="center"/>
    </xf>
    <xf numFmtId="0" fontId="23" fillId="4" borderId="54" xfId="0" applyFont="1" applyFill="1" applyBorder="1" applyAlignment="1">
      <alignment horizontal="center" vertical="center"/>
    </xf>
    <xf numFmtId="1" fontId="23" fillId="20" borderId="66" xfId="0" applyNumberFormat="1" applyFont="1" applyFill="1" applyBorder="1" applyAlignment="1">
      <alignment horizontal="center" vertical="center"/>
    </xf>
    <xf numFmtId="0" fontId="40" fillId="21" borderId="52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22" borderId="53" xfId="0" applyFont="1" applyFill="1" applyBorder="1" applyAlignment="1">
      <alignment horizontal="center" vertical="center"/>
    </xf>
    <xf numFmtId="0" fontId="23" fillId="22" borderId="54" xfId="0" applyFont="1" applyFill="1" applyBorder="1" applyAlignment="1">
      <alignment horizontal="center" vertical="center"/>
    </xf>
    <xf numFmtId="0" fontId="23" fillId="22" borderId="66" xfId="0" applyFont="1" applyFill="1" applyBorder="1" applyAlignment="1">
      <alignment horizontal="center" vertical="center"/>
    </xf>
    <xf numFmtId="0" fontId="23" fillId="22" borderId="52" xfId="0" applyFont="1" applyFill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/>
    </xf>
    <xf numFmtId="0" fontId="23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0" borderId="8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 textRotation="90"/>
    </xf>
    <xf numFmtId="0" fontId="7" fillId="20" borderId="14" xfId="0" applyFont="1" applyFill="1" applyBorder="1" applyAlignment="1">
      <alignment horizontal="center" vertical="center" textRotation="90"/>
    </xf>
    <xf numFmtId="0" fontId="40" fillId="21" borderId="27" xfId="0" applyFont="1" applyFill="1" applyBorder="1" applyAlignment="1">
      <alignment horizontal="center" vertical="center" textRotation="90"/>
    </xf>
    <xf numFmtId="0" fontId="7" fillId="9" borderId="15" xfId="0" applyFont="1" applyFill="1" applyBorder="1" applyAlignment="1">
      <alignment horizontal="center" vertical="center" textRotation="90"/>
    </xf>
    <xf numFmtId="0" fontId="7" fillId="22" borderId="8" xfId="0" applyFont="1" applyFill="1" applyBorder="1" applyAlignment="1">
      <alignment horizontal="center" vertical="center" textRotation="90"/>
    </xf>
    <xf numFmtId="0" fontId="7" fillId="22" borderId="6" xfId="0" applyFont="1" applyFill="1" applyBorder="1" applyAlignment="1">
      <alignment horizontal="center" vertical="center" textRotation="90"/>
    </xf>
    <xf numFmtId="0" fontId="7" fillId="22" borderId="14" xfId="0" applyFont="1" applyFill="1" applyBorder="1" applyAlignment="1">
      <alignment horizontal="center" vertical="center" textRotation="90"/>
    </xf>
    <xf numFmtId="0" fontId="7" fillId="22" borderId="27" xfId="0" applyFont="1" applyFill="1" applyBorder="1" applyAlignment="1">
      <alignment horizontal="center" vertical="center" textRotation="90"/>
    </xf>
    <xf numFmtId="0" fontId="7" fillId="22" borderId="38" xfId="0" applyFont="1" applyFill="1" applyBorder="1" applyAlignment="1">
      <alignment horizontal="center" vertical="center" textRotation="90"/>
    </xf>
    <xf numFmtId="0" fontId="7" fillId="15" borderId="15" xfId="0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0" fillId="0" borderId="0" xfId="0" applyFont="1"/>
    <xf numFmtId="1" fontId="0" fillId="0" borderId="0" xfId="0" applyNumberFormat="1" applyAlignment="1">
      <alignment vertical="center"/>
    </xf>
    <xf numFmtId="20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1" fontId="8" fillId="15" borderId="5" xfId="0" applyNumberFormat="1" applyFont="1" applyFill="1" applyBorder="1" applyAlignment="1">
      <alignment horizontal="center" vertical="center"/>
    </xf>
    <xf numFmtId="0" fontId="8" fillId="15" borderId="18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/>
    </xf>
    <xf numFmtId="0" fontId="8" fillId="15" borderId="43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" fontId="8" fillId="14" borderId="5" xfId="0" applyNumberFormat="1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/>
    </xf>
    <xf numFmtId="0" fontId="8" fillId="14" borderId="43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7" fillId="23" borderId="39" xfId="0" applyFont="1" applyFill="1" applyBorder="1" applyAlignment="1">
      <alignment horizontal="center" vertical="center" textRotation="90"/>
    </xf>
    <xf numFmtId="0" fontId="23" fillId="23" borderId="53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horizontal="center" vertical="center" textRotation="90"/>
    </xf>
    <xf numFmtId="1" fontId="8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8" fillId="14" borderId="2" xfId="0" applyNumberFormat="1" applyFont="1" applyFill="1" applyBorder="1" applyAlignment="1">
      <alignment horizontal="center" vertical="center"/>
    </xf>
    <xf numFmtId="1" fontId="8" fillId="14" borderId="3" xfId="0" applyNumberFormat="1" applyFont="1" applyFill="1" applyBorder="1" applyAlignment="1">
      <alignment horizontal="center" vertical="center"/>
    </xf>
    <xf numFmtId="1" fontId="8" fillId="14" borderId="43" xfId="0" applyNumberFormat="1" applyFont="1" applyFill="1" applyBorder="1" applyAlignment="1">
      <alignment horizontal="center" vertical="center"/>
    </xf>
    <xf numFmtId="1" fontId="8" fillId="15" borderId="2" xfId="0" applyNumberFormat="1" applyFont="1" applyFill="1" applyBorder="1" applyAlignment="1">
      <alignment horizontal="center" vertical="center"/>
    </xf>
    <xf numFmtId="1" fontId="8" fillId="15" borderId="3" xfId="0" applyNumberFormat="1" applyFont="1" applyFill="1" applyBorder="1" applyAlignment="1">
      <alignment horizontal="center" vertical="center"/>
    </xf>
    <xf numFmtId="1" fontId="8" fillId="15" borderId="43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1" fontId="8" fillId="6" borderId="43" xfId="0" applyNumberFormat="1" applyFont="1" applyFill="1" applyBorder="1" applyAlignment="1">
      <alignment horizontal="center" vertical="center"/>
    </xf>
    <xf numFmtId="164" fontId="16" fillId="6" borderId="18" xfId="0" applyNumberFormat="1" applyFont="1" applyFill="1" applyBorder="1" applyAlignment="1">
      <alignment horizontal="center" vertical="center"/>
    </xf>
    <xf numFmtId="164" fontId="16" fillId="6" borderId="5" xfId="0" applyNumberFormat="1" applyFont="1" applyFill="1" applyBorder="1" applyAlignment="1">
      <alignment horizontal="center" vertical="center"/>
    </xf>
    <xf numFmtId="9" fontId="10" fillId="0" borderId="4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9" fontId="49" fillId="0" borderId="42" xfId="1" applyFont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/>
    </xf>
    <xf numFmtId="0" fontId="8" fillId="2" borderId="17" xfId="0" applyFont="1" applyFill="1" applyBorder="1"/>
    <xf numFmtId="0" fontId="0" fillId="0" borderId="0" xfId="0" applyAlignment="1">
      <alignment horizontal="left"/>
    </xf>
    <xf numFmtId="0" fontId="8" fillId="2" borderId="67" xfId="0" applyFont="1" applyFill="1" applyBorder="1" applyAlignment="1">
      <alignment horizontal="center"/>
    </xf>
    <xf numFmtId="0" fontId="8" fillId="2" borderId="68" xfId="0" applyFont="1" applyFill="1" applyBorder="1" applyAlignment="1">
      <alignment horizontal="center"/>
    </xf>
    <xf numFmtId="0" fontId="8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8" fillId="0" borderId="1" xfId="0" applyNumberFormat="1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 wrapText="1"/>
    </xf>
    <xf numFmtId="0" fontId="8" fillId="2" borderId="32" xfId="0" applyFont="1" applyFill="1" applyBorder="1"/>
    <xf numFmtId="20" fontId="8" fillId="3" borderId="53" xfId="0" applyNumberFormat="1" applyFont="1" applyFill="1" applyBorder="1" applyAlignment="1">
      <alignment horizontal="center"/>
    </xf>
    <xf numFmtId="0" fontId="8" fillId="8" borderId="54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 wrapText="1"/>
    </xf>
    <xf numFmtId="0" fontId="8" fillId="2" borderId="52" xfId="0" applyFont="1" applyFill="1" applyBorder="1"/>
    <xf numFmtId="20" fontId="8" fillId="0" borderId="53" xfId="0" applyNumberFormat="1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20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8" fillId="2" borderId="43" xfId="0" applyFont="1" applyFill="1" applyBorder="1"/>
    <xf numFmtId="49" fontId="8" fillId="3" borderId="67" xfId="0" applyNumberFormat="1" applyFont="1" applyFill="1" applyBorder="1" applyAlignment="1">
      <alignment horizontal="center"/>
    </xf>
    <xf numFmtId="0" fontId="8" fillId="8" borderId="68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28" fillId="3" borderId="69" xfId="0" applyFont="1" applyFill="1" applyBorder="1" applyAlignment="1">
      <alignment horizontal="center" wrapText="1"/>
    </xf>
    <xf numFmtId="0" fontId="8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8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8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8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8" fillId="0" borderId="54" xfId="0" applyNumberFormat="1" applyFont="1" applyBorder="1"/>
    <xf numFmtId="49" fontId="8" fillId="2" borderId="54" xfId="0" applyNumberFormat="1" applyFont="1" applyFill="1" applyBorder="1"/>
    <xf numFmtId="49" fontId="8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8" fillId="2" borderId="3" xfId="0" applyFont="1" applyFill="1" applyBorder="1" applyAlignment="1">
      <alignment horizontal="left"/>
    </xf>
    <xf numFmtId="49" fontId="8" fillId="0" borderId="3" xfId="0" applyNumberFormat="1" applyFont="1" applyBorder="1"/>
    <xf numFmtId="49" fontId="8" fillId="2" borderId="3" xfId="0" applyNumberFormat="1" applyFont="1" applyFill="1" applyBorder="1"/>
    <xf numFmtId="49" fontId="8" fillId="0" borderId="5" xfId="0" applyNumberFormat="1" applyFont="1" applyBorder="1" applyAlignment="1">
      <alignment wrapText="1"/>
    </xf>
    <xf numFmtId="0" fontId="0" fillId="2" borderId="0" xfId="0" applyFill="1"/>
    <xf numFmtId="49" fontId="8" fillId="3" borderId="3" xfId="0" applyNumberFormat="1" applyFont="1" applyFill="1" applyBorder="1"/>
    <xf numFmtId="49" fontId="8" fillId="8" borderId="5" xfId="0" applyNumberFormat="1" applyFont="1" applyFill="1" applyBorder="1"/>
    <xf numFmtId="49" fontId="56" fillId="0" borderId="4" xfId="0" applyNumberFormat="1" applyFont="1" applyBorder="1" applyAlignment="1">
      <alignment horizontal="right"/>
    </xf>
    <xf numFmtId="49" fontId="8" fillId="0" borderId="64" xfId="0" applyNumberFormat="1" applyFont="1" applyBorder="1"/>
    <xf numFmtId="49" fontId="8" fillId="0" borderId="13" xfId="0" applyNumberFormat="1" applyFont="1" applyBorder="1"/>
    <xf numFmtId="49" fontId="56" fillId="2" borderId="3" xfId="0" applyNumberFormat="1" applyFont="1" applyFill="1" applyBorder="1" applyAlignment="1">
      <alignment horizontal="right"/>
    </xf>
    <xf numFmtId="49" fontId="8" fillId="8" borderId="7" xfId="0" applyNumberFormat="1" applyFont="1" applyFill="1" applyBorder="1"/>
    <xf numFmtId="49" fontId="43" fillId="0" borderId="8" xfId="0" applyNumberFormat="1" applyFont="1" applyBorder="1" applyAlignment="1">
      <alignment horizontal="right"/>
    </xf>
    <xf numFmtId="49" fontId="8" fillId="0" borderId="6" xfId="0" applyNumberFormat="1" applyFont="1" applyBorder="1"/>
    <xf numFmtId="49" fontId="43" fillId="0" borderId="6" xfId="0" applyNumberFormat="1" applyFont="1" applyBorder="1"/>
    <xf numFmtId="49" fontId="8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8" fillId="2" borderId="70" xfId="0" applyNumberFormat="1" applyFont="1" applyFill="1" applyBorder="1" applyAlignment="1">
      <alignment horizontal="left"/>
    </xf>
    <xf numFmtId="49" fontId="8" fillId="0" borderId="70" xfId="0" applyNumberFormat="1" applyFont="1" applyBorder="1"/>
    <xf numFmtId="49" fontId="8" fillId="0" borderId="71" xfId="0" applyNumberFormat="1" applyFont="1" applyBorder="1"/>
    <xf numFmtId="49" fontId="8" fillId="2" borderId="3" xfId="0" applyNumberFormat="1" applyFont="1" applyFill="1" applyBorder="1" applyAlignment="1">
      <alignment horizontal="left"/>
    </xf>
    <xf numFmtId="49" fontId="8" fillId="0" borderId="5" xfId="0" applyNumberFormat="1" applyFont="1" applyBorder="1"/>
    <xf numFmtId="49" fontId="57" fillId="0" borderId="5" xfId="0" applyNumberFormat="1" applyFont="1" applyBorder="1"/>
    <xf numFmtId="49" fontId="8" fillId="2" borderId="64" xfId="0" applyNumberFormat="1" applyFont="1" applyFill="1" applyBorder="1" applyAlignment="1">
      <alignment horizontal="left"/>
    </xf>
    <xf numFmtId="49" fontId="8" fillId="0" borderId="7" xfId="0" applyNumberFormat="1" applyFont="1" applyBorder="1"/>
    <xf numFmtId="49" fontId="8" fillId="2" borderId="6" xfId="0" applyNumberFormat="1" applyFont="1" applyFill="1" applyBorder="1" applyAlignment="1">
      <alignment horizontal="left"/>
    </xf>
    <xf numFmtId="49" fontId="8" fillId="0" borderId="14" xfId="0" applyNumberFormat="1" applyFont="1" applyBorder="1"/>
    <xf numFmtId="49" fontId="56" fillId="0" borderId="6" xfId="0" applyNumberFormat="1" applyFont="1" applyBorder="1" applyAlignment="1">
      <alignment horizontal="right"/>
    </xf>
    <xf numFmtId="49" fontId="57" fillId="0" borderId="15" xfId="0" applyNumberFormat="1" applyFont="1" applyBorder="1"/>
    <xf numFmtId="0" fontId="58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1" fontId="8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18" fillId="5" borderId="73" xfId="0" applyFont="1" applyFill="1" applyBorder="1" applyAlignment="1">
      <alignment horizontal="center" wrapText="1"/>
    </xf>
    <xf numFmtId="0" fontId="10" fillId="0" borderId="66" xfId="0" applyFont="1" applyBorder="1" applyAlignment="1">
      <alignment horizontal="center" vertical="center" wrapText="1"/>
    </xf>
    <xf numFmtId="0" fontId="59" fillId="6" borderId="3" xfId="0" applyFont="1" applyFill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1" fillId="0" borderId="3" xfId="0" applyFont="1" applyBorder="1" applyAlignment="1">
      <alignment vertical="center" wrapText="1"/>
    </xf>
    <xf numFmtId="0" fontId="45" fillId="0" borderId="3" xfId="0" applyFont="1" applyBorder="1" applyAlignment="1">
      <alignment vertical="center" wrapText="1"/>
    </xf>
    <xf numFmtId="0" fontId="61" fillId="24" borderId="3" xfId="0" applyFont="1" applyFill="1" applyBorder="1" applyAlignment="1">
      <alignment vertical="center" wrapText="1"/>
    </xf>
    <xf numFmtId="0" fontId="62" fillId="0" borderId="3" xfId="0" applyFont="1" applyBorder="1" applyAlignment="1">
      <alignment vertical="center" wrapText="1"/>
    </xf>
    <xf numFmtId="0" fontId="43" fillId="0" borderId="5" xfId="0" applyFont="1" applyBorder="1" applyAlignment="1">
      <alignment horizontal="center" vertical="center"/>
    </xf>
    <xf numFmtId="1" fontId="43" fillId="9" borderId="5" xfId="0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7" fillId="19" borderId="59" xfId="0" applyFont="1" applyFill="1" applyBorder="1" applyAlignment="1">
      <alignment horizontal="center" vertical="center" wrapText="1"/>
    </xf>
    <xf numFmtId="0" fontId="37" fillId="19" borderId="60" xfId="0" applyFont="1" applyFill="1" applyBorder="1" applyAlignment="1">
      <alignment horizontal="center" vertical="center" wrapText="1"/>
    </xf>
    <xf numFmtId="0" fontId="37" fillId="19" borderId="61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textRotation="90"/>
    </xf>
    <xf numFmtId="0" fontId="11" fillId="0" borderId="47" xfId="0" applyFont="1" applyBorder="1" applyAlignment="1">
      <alignment horizontal="center" textRotation="90"/>
    </xf>
    <xf numFmtId="0" fontId="11" fillId="0" borderId="48" xfId="0" applyFont="1" applyBorder="1" applyAlignment="1">
      <alignment horizontal="center" textRotation="90"/>
    </xf>
    <xf numFmtId="0" fontId="11" fillId="0" borderId="35" xfId="0" applyFont="1" applyBorder="1" applyAlignment="1">
      <alignment horizontal="center" wrapText="1"/>
    </xf>
    <xf numFmtId="0" fontId="11" fillId="0" borderId="49" xfId="0" applyFont="1" applyBorder="1" applyAlignment="1">
      <alignment horizontal="center" wrapText="1"/>
    </xf>
    <xf numFmtId="0" fontId="11" fillId="0" borderId="55" xfId="0" applyFont="1" applyBorder="1" applyAlignment="1">
      <alignment horizontal="center" wrapText="1"/>
    </xf>
    <xf numFmtId="0" fontId="25" fillId="8" borderId="49" xfId="0" applyFont="1" applyFill="1" applyBorder="1" applyAlignment="1">
      <alignment horizontal="center" wrapText="1"/>
    </xf>
    <xf numFmtId="0" fontId="25" fillId="8" borderId="55" xfId="0" applyFont="1" applyFill="1" applyBorder="1" applyAlignment="1">
      <alignment horizontal="center" wrapText="1"/>
    </xf>
    <xf numFmtId="0" fontId="32" fillId="17" borderId="49" xfId="0" applyFont="1" applyFill="1" applyBorder="1" applyAlignment="1">
      <alignment horizontal="center" vertical="center"/>
    </xf>
    <xf numFmtId="0" fontId="32" fillId="17" borderId="55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textRotation="90"/>
    </xf>
    <xf numFmtId="0" fontId="11" fillId="0" borderId="21" xfId="0" applyFont="1" applyBorder="1" applyAlignment="1">
      <alignment horizontal="center" textRotation="90"/>
    </xf>
    <xf numFmtId="0" fontId="11" fillId="0" borderId="52" xfId="0" applyFont="1" applyBorder="1" applyAlignment="1">
      <alignment horizontal="center"/>
    </xf>
    <xf numFmtId="0" fontId="26" fillId="8" borderId="32" xfId="0" applyFont="1" applyFill="1" applyBorder="1" applyAlignment="1">
      <alignment horizontal="center" textRotation="90"/>
    </xf>
    <xf numFmtId="0" fontId="26" fillId="8" borderId="43" xfId="0" applyFont="1" applyFill="1" applyBorder="1" applyAlignment="1">
      <alignment horizontal="center" textRotation="90"/>
    </xf>
    <xf numFmtId="0" fontId="26" fillId="8" borderId="27" xfId="0" applyFont="1" applyFill="1" applyBorder="1" applyAlignment="1">
      <alignment horizontal="center" textRotation="90"/>
    </xf>
    <xf numFmtId="0" fontId="34" fillId="17" borderId="32" xfId="0" applyFont="1" applyFill="1" applyBorder="1" applyAlignment="1">
      <alignment horizontal="center" textRotation="90"/>
    </xf>
    <xf numFmtId="0" fontId="34" fillId="17" borderId="43" xfId="0" applyFont="1" applyFill="1" applyBorder="1" applyAlignment="1">
      <alignment horizontal="center" textRotation="90"/>
    </xf>
    <xf numFmtId="0" fontId="34" fillId="17" borderId="27" xfId="0" applyFont="1" applyFill="1" applyBorder="1" applyAlignment="1">
      <alignment horizontal="center" textRotation="90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 textRotation="90"/>
    </xf>
    <xf numFmtId="0" fontId="11" fillId="0" borderId="8" xfId="0" applyFont="1" applyBorder="1" applyAlignment="1">
      <alignment horizontal="center" textRotation="90"/>
    </xf>
    <xf numFmtId="0" fontId="11" fillId="0" borderId="36" xfId="0" applyFont="1" applyBorder="1" applyAlignment="1">
      <alignment horizontal="center" textRotation="90"/>
    </xf>
    <xf numFmtId="0" fontId="11" fillId="0" borderId="18" xfId="0" applyFont="1" applyBorder="1" applyAlignment="1">
      <alignment horizontal="center" textRotation="90"/>
    </xf>
    <xf numFmtId="0" fontId="11" fillId="0" borderId="38" xfId="0" applyFont="1" applyBorder="1" applyAlignment="1">
      <alignment horizontal="center" textRotation="90"/>
    </xf>
    <xf numFmtId="0" fontId="26" fillId="13" borderId="19" xfId="0" applyFont="1" applyFill="1" applyBorder="1" applyAlignment="1">
      <alignment horizontal="center" textRotation="90"/>
    </xf>
    <xf numFmtId="0" fontId="26" fillId="13" borderId="53" xfId="0" applyFont="1" applyFill="1" applyBorder="1" applyAlignment="1">
      <alignment horizontal="center" textRotation="90"/>
    </xf>
    <xf numFmtId="0" fontId="21" fillId="11" borderId="0" xfId="0" applyFont="1" applyFill="1" applyAlignment="1">
      <alignment horizontal="center" vertical="center" wrapText="1"/>
    </xf>
    <xf numFmtId="0" fontId="21" fillId="11" borderId="45" xfId="0" applyFont="1" applyFill="1" applyBorder="1" applyAlignment="1">
      <alignment horizontal="center" vertical="center" wrapText="1"/>
    </xf>
    <xf numFmtId="0" fontId="26" fillId="11" borderId="32" xfId="0" applyFont="1" applyFill="1" applyBorder="1" applyAlignment="1">
      <alignment horizontal="center" textRotation="90"/>
    </xf>
    <xf numFmtId="0" fontId="26" fillId="11" borderId="43" xfId="0" applyFont="1" applyFill="1" applyBorder="1" applyAlignment="1">
      <alignment horizontal="center" textRotation="90"/>
    </xf>
    <xf numFmtId="0" fontId="26" fillId="11" borderId="27" xfId="0" applyFont="1" applyFill="1" applyBorder="1" applyAlignment="1">
      <alignment horizontal="center" textRotation="90"/>
    </xf>
    <xf numFmtId="0" fontId="25" fillId="11" borderId="49" xfId="0" applyFont="1" applyFill="1" applyBorder="1" applyAlignment="1">
      <alignment horizontal="center" vertical="center"/>
    </xf>
    <xf numFmtId="0" fontId="25" fillId="11" borderId="55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textRotation="90"/>
    </xf>
    <xf numFmtId="0" fontId="11" fillId="0" borderId="19" xfId="0" applyFont="1" applyBorder="1" applyAlignment="1">
      <alignment horizontal="center" textRotation="90"/>
    </xf>
    <xf numFmtId="0" fontId="11" fillId="0" borderId="40" xfId="0" applyFont="1" applyBorder="1" applyAlignment="1">
      <alignment horizontal="center" textRotation="90"/>
    </xf>
    <xf numFmtId="0" fontId="11" fillId="0" borderId="20" xfId="0" applyFont="1" applyBorder="1" applyAlignment="1">
      <alignment horizontal="center" textRotation="90"/>
    </xf>
    <xf numFmtId="0" fontId="24" fillId="0" borderId="0" xfId="0" applyFont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6" fillId="9" borderId="19" xfId="0" applyFont="1" applyFill="1" applyBorder="1" applyAlignment="1">
      <alignment horizontal="center" textRotation="90"/>
    </xf>
    <xf numFmtId="0" fontId="26" fillId="9" borderId="53" xfId="0" applyFont="1" applyFill="1" applyBorder="1" applyAlignment="1">
      <alignment horizontal="center" textRotation="90"/>
    </xf>
    <xf numFmtId="0" fontId="21" fillId="8" borderId="0" xfId="0" applyFont="1" applyFill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0" fontId="26" fillId="18" borderId="19" xfId="0" applyFont="1" applyFill="1" applyBorder="1" applyAlignment="1">
      <alignment horizontal="center" textRotation="90"/>
    </xf>
    <xf numFmtId="0" fontId="26" fillId="18" borderId="53" xfId="0" applyFont="1" applyFill="1" applyBorder="1" applyAlignment="1">
      <alignment horizontal="center" textRotation="90"/>
    </xf>
    <xf numFmtId="0" fontId="33" fillId="17" borderId="0" xfId="0" applyFont="1" applyFill="1" applyAlignment="1">
      <alignment horizontal="center" vertical="center" wrapText="1"/>
    </xf>
    <xf numFmtId="0" fontId="33" fillId="17" borderId="45" xfId="0" applyFont="1" applyFill="1" applyBorder="1" applyAlignment="1">
      <alignment horizontal="center" vertical="center" wrapText="1"/>
    </xf>
    <xf numFmtId="0" fontId="44" fillId="2" borderId="56" xfId="0" applyFont="1" applyFill="1" applyBorder="1" applyAlignment="1">
      <alignment horizontal="left" vertical="top" wrapText="1"/>
    </xf>
    <xf numFmtId="0" fontId="44" fillId="2" borderId="25" xfId="0" applyFont="1" applyFill="1" applyBorder="1" applyAlignment="1">
      <alignment horizontal="left" vertical="top" wrapText="1"/>
    </xf>
    <xf numFmtId="0" fontId="44" fillId="2" borderId="26" xfId="0" applyFont="1" applyFill="1" applyBorder="1" applyAlignment="1">
      <alignment horizontal="left" vertical="top" wrapText="1"/>
    </xf>
    <xf numFmtId="0" fontId="45" fillId="6" borderId="50" xfId="0" applyFont="1" applyFill="1" applyBorder="1" applyAlignment="1">
      <alignment horizontal="left" vertical="center" wrapText="1"/>
    </xf>
    <xf numFmtId="0" fontId="45" fillId="6" borderId="44" xfId="0" applyFont="1" applyFill="1" applyBorder="1" applyAlignment="1">
      <alignment horizontal="left" vertical="center" wrapText="1"/>
    </xf>
    <xf numFmtId="0" fontId="44" fillId="5" borderId="51" xfId="0" applyFont="1" applyFill="1" applyBorder="1" applyAlignment="1">
      <alignment vertical="center"/>
    </xf>
    <xf numFmtId="0" fontId="44" fillId="5" borderId="65" xfId="0" applyFont="1" applyFill="1" applyBorder="1" applyAlignment="1">
      <alignment vertical="center"/>
    </xf>
    <xf numFmtId="0" fontId="44" fillId="2" borderId="16" xfId="0" applyFont="1" applyFill="1" applyBorder="1" applyAlignment="1">
      <alignment horizontal="left" vertical="top" wrapText="1"/>
    </xf>
    <xf numFmtId="0" fontId="44" fillId="2" borderId="23" xfId="0" applyFont="1" applyFill="1" applyBorder="1" applyAlignment="1">
      <alignment horizontal="left" vertical="top" wrapText="1"/>
    </xf>
    <xf numFmtId="0" fontId="45" fillId="15" borderId="50" xfId="0" applyFont="1" applyFill="1" applyBorder="1" applyAlignment="1">
      <alignment horizontal="left" vertical="center" wrapText="1"/>
    </xf>
    <xf numFmtId="0" fontId="45" fillId="15" borderId="44" xfId="0" applyFont="1" applyFill="1" applyBorder="1" applyAlignment="1">
      <alignment horizontal="left" vertical="center" wrapText="1"/>
    </xf>
    <xf numFmtId="0" fontId="45" fillId="14" borderId="50" xfId="0" applyFont="1" applyFill="1" applyBorder="1" applyAlignment="1">
      <alignment horizontal="left" vertical="center" wrapText="1"/>
    </xf>
    <xf numFmtId="0" fontId="45" fillId="14" borderId="44" xfId="0" applyFont="1" applyFill="1" applyBorder="1" applyAlignment="1">
      <alignment horizontal="left" vertical="center" wrapText="1"/>
    </xf>
    <xf numFmtId="0" fontId="45" fillId="0" borderId="50" xfId="0" applyFont="1" applyBorder="1" applyAlignment="1">
      <alignment horizontal="left" vertical="center" wrapText="1"/>
    </xf>
    <xf numFmtId="0" fontId="45" fillId="0" borderId="44" xfId="0" applyFont="1" applyBorder="1" applyAlignment="1">
      <alignment horizontal="left" vertical="center" wrapText="1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18" xfId="0" applyFont="1" applyFill="1" applyBorder="1" applyAlignment="1">
      <alignment vertical="center" wrapText="1"/>
    </xf>
    <xf numFmtId="0" fontId="45" fillId="0" borderId="50" xfId="0" applyFont="1" applyBorder="1" applyAlignment="1">
      <alignment vertical="center" wrapText="1"/>
    </xf>
    <xf numFmtId="0" fontId="45" fillId="0" borderId="44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61" fillId="24" borderId="50" xfId="0" applyFont="1" applyFill="1" applyBorder="1" applyAlignment="1">
      <alignment vertical="center" wrapText="1"/>
    </xf>
    <xf numFmtId="0" fontId="61" fillId="24" borderId="44" xfId="0" applyFont="1" applyFill="1" applyBorder="1" applyAlignment="1">
      <alignment vertical="center" wrapText="1"/>
    </xf>
    <xf numFmtId="0" fontId="61" fillId="24" borderId="18" xfId="0" applyFont="1" applyFill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7" fillId="0" borderId="50" xfId="0" applyFont="1" applyBorder="1" applyAlignment="1">
      <alignment horizontal="center" vertical="center" textRotation="90"/>
    </xf>
    <xf numFmtId="0" fontId="7" fillId="0" borderId="44" xfId="0" applyFont="1" applyBorder="1" applyAlignment="1">
      <alignment horizontal="center" vertical="center" textRotation="90"/>
    </xf>
    <xf numFmtId="0" fontId="44" fillId="5" borderId="50" xfId="0" applyFont="1" applyFill="1" applyBorder="1" applyAlignment="1">
      <alignment vertical="center"/>
    </xf>
    <xf numFmtId="0" fontId="44" fillId="5" borderId="44" xfId="0" applyFont="1" applyFill="1" applyBorder="1" applyAlignment="1">
      <alignment vertical="center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18" xfId="0" applyFont="1" applyBorder="1" applyAlignment="1">
      <alignment vertical="center" wrapText="1"/>
    </xf>
    <xf numFmtId="0" fontId="7" fillId="25" borderId="42" xfId="0" applyFont="1" applyFill="1" applyBorder="1" applyAlignment="1">
      <alignment horizontal="center" vertical="center" textRotation="90"/>
    </xf>
    <xf numFmtId="0" fontId="7" fillId="25" borderId="44" xfId="0" applyFont="1" applyFill="1" applyBorder="1" applyAlignment="1">
      <alignment horizontal="center" vertical="center" textRotation="90"/>
    </xf>
    <xf numFmtId="0" fontId="7" fillId="25" borderId="18" xfId="0" applyFont="1" applyFill="1" applyBorder="1" applyAlignment="1">
      <alignment horizontal="center" vertical="center" textRotation="90"/>
    </xf>
    <xf numFmtId="0" fontId="64" fillId="26" borderId="3" xfId="0" applyFont="1" applyFill="1" applyBorder="1" applyAlignment="1">
      <alignment horizontal="center" vertical="center" textRotation="90"/>
    </xf>
    <xf numFmtId="0" fontId="7" fillId="27" borderId="42" xfId="0" applyFont="1" applyFill="1" applyBorder="1" applyAlignment="1">
      <alignment horizontal="center" vertical="center" textRotation="90"/>
    </xf>
    <xf numFmtId="0" fontId="7" fillId="27" borderId="44" xfId="0" applyFont="1" applyFill="1" applyBorder="1" applyAlignment="1">
      <alignment horizontal="center" vertical="center" textRotation="90"/>
    </xf>
    <xf numFmtId="0" fontId="7" fillId="27" borderId="18" xfId="0" applyFont="1" applyFill="1" applyBorder="1" applyAlignment="1">
      <alignment horizontal="center" vertical="center" textRotation="90"/>
    </xf>
    <xf numFmtId="0" fontId="56" fillId="26" borderId="3" xfId="0" applyFont="1" applyFill="1" applyBorder="1" applyAlignment="1">
      <alignment horizontal="center" vertical="center" textRotation="90"/>
    </xf>
    <xf numFmtId="0" fontId="7" fillId="28" borderId="42" xfId="0" applyFont="1" applyFill="1" applyBorder="1" applyAlignment="1">
      <alignment horizontal="center" vertical="center" textRotation="90"/>
    </xf>
    <xf numFmtId="0" fontId="7" fillId="28" borderId="44" xfId="0" applyFont="1" applyFill="1" applyBorder="1" applyAlignment="1">
      <alignment horizontal="center" vertical="center" textRotation="90"/>
    </xf>
    <xf numFmtId="0" fontId="7" fillId="28" borderId="18" xfId="0" applyFont="1" applyFill="1" applyBorder="1" applyAlignment="1">
      <alignment horizontal="center" vertical="center" textRotation="90"/>
    </xf>
    <xf numFmtId="0" fontId="65" fillId="2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8" fillId="25" borderId="42" xfId="0" applyFont="1" applyFill="1" applyBorder="1" applyAlignment="1">
      <alignment horizontal="center" vertical="center"/>
    </xf>
    <xf numFmtId="0" fontId="8" fillId="25" borderId="44" xfId="0" applyFont="1" applyFill="1" applyBorder="1" applyAlignment="1">
      <alignment horizontal="center" vertical="center"/>
    </xf>
    <xf numFmtId="0" fontId="8" fillId="25" borderId="18" xfId="0" applyFont="1" applyFill="1" applyBorder="1" applyAlignment="1">
      <alignment horizontal="center" vertical="center"/>
    </xf>
    <xf numFmtId="0" fontId="64" fillId="26" borderId="3" xfId="0" applyFont="1" applyFill="1" applyBorder="1" applyAlignment="1">
      <alignment horizontal="center" vertical="center"/>
    </xf>
    <xf numFmtId="0" fontId="8" fillId="27" borderId="42" xfId="0" applyFont="1" applyFill="1" applyBorder="1" applyAlignment="1">
      <alignment horizontal="center" vertical="center"/>
    </xf>
    <xf numFmtId="0" fontId="8" fillId="27" borderId="44" xfId="0" applyFont="1" applyFill="1" applyBorder="1" applyAlignment="1">
      <alignment horizontal="center" vertical="center"/>
    </xf>
    <xf numFmtId="0" fontId="8" fillId="27" borderId="18" xfId="0" applyFont="1" applyFill="1" applyBorder="1" applyAlignment="1">
      <alignment horizontal="center" vertical="center"/>
    </xf>
    <xf numFmtId="0" fontId="56" fillId="26" borderId="3" xfId="0" applyFont="1" applyFill="1" applyBorder="1" applyAlignment="1">
      <alignment horizontal="center" vertical="center"/>
    </xf>
    <xf numFmtId="0" fontId="8" fillId="28" borderId="42" xfId="0" applyFont="1" applyFill="1" applyBorder="1" applyAlignment="1">
      <alignment horizontal="center" vertical="center"/>
    </xf>
    <xf numFmtId="0" fontId="8" fillId="28" borderId="44" xfId="0" applyFont="1" applyFill="1" applyBorder="1" applyAlignment="1">
      <alignment horizontal="center" vertical="center"/>
    </xf>
    <xf numFmtId="0" fontId="8" fillId="28" borderId="18" xfId="0" applyFont="1" applyFill="1" applyBorder="1" applyAlignment="1">
      <alignment horizontal="center" vertical="center"/>
    </xf>
    <xf numFmtId="0" fontId="65" fillId="26" borderId="3" xfId="0" applyFont="1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1.28515625" customWidth="1"/>
    <col min="6" max="6" width="11.7109375" customWidth="1"/>
    <col min="7" max="7" width="19.5703125" style="289" customWidth="1"/>
  </cols>
  <sheetData>
    <row r="1" spans="1:7" ht="24.75" customHeight="1" thickBot="1" x14ac:dyDescent="0.3">
      <c r="A1" s="397" t="s">
        <v>78</v>
      </c>
      <c r="B1" s="398"/>
      <c r="C1" s="398"/>
      <c r="D1" s="398"/>
      <c r="E1" s="399"/>
      <c r="F1" s="288"/>
    </row>
    <row r="2" spans="1:7" ht="15.75" thickBot="1" x14ac:dyDescent="0.3">
      <c r="A2" s="290" t="s">
        <v>0</v>
      </c>
      <c r="B2" s="291" t="s">
        <v>16</v>
      </c>
      <c r="C2" s="291" t="s">
        <v>2</v>
      </c>
      <c r="D2" s="291" t="s">
        <v>1</v>
      </c>
      <c r="E2" s="292" t="s">
        <v>79</v>
      </c>
      <c r="F2" s="288" t="s">
        <v>15</v>
      </c>
      <c r="G2" s="293"/>
    </row>
    <row r="3" spans="1:7" ht="21" customHeight="1" x14ac:dyDescent="0.25">
      <c r="A3" s="294">
        <v>0.41666666666666669</v>
      </c>
      <c r="B3" s="295" t="s">
        <v>80</v>
      </c>
      <c r="C3" s="295">
        <v>25</v>
      </c>
      <c r="D3" s="295" t="s">
        <v>70</v>
      </c>
      <c r="E3" s="296"/>
      <c r="F3" s="297" t="s">
        <v>81</v>
      </c>
      <c r="G3" s="293"/>
    </row>
    <row r="4" spans="1:7" ht="25.5" customHeight="1" x14ac:dyDescent="0.25">
      <c r="A4" s="298">
        <v>0.41666666666666669</v>
      </c>
      <c r="B4" s="299" t="s">
        <v>82</v>
      </c>
      <c r="C4" s="300">
        <v>45</v>
      </c>
      <c r="D4" s="300" t="s">
        <v>4</v>
      </c>
      <c r="E4" s="301" t="s">
        <v>83</v>
      </c>
      <c r="F4" s="302" t="s">
        <v>84</v>
      </c>
      <c r="G4" s="293"/>
    </row>
    <row r="5" spans="1:7" ht="21" customHeight="1" x14ac:dyDescent="0.25">
      <c r="A5" s="303">
        <v>0.4375</v>
      </c>
      <c r="B5" s="304" t="s">
        <v>69</v>
      </c>
      <c r="C5" s="304">
        <v>35</v>
      </c>
      <c r="D5" s="304" t="s">
        <v>70</v>
      </c>
      <c r="E5" s="305"/>
      <c r="F5" s="302" t="s">
        <v>85</v>
      </c>
      <c r="G5" s="293"/>
    </row>
    <row r="6" spans="1:7" ht="21" customHeight="1" x14ac:dyDescent="0.25">
      <c r="A6" s="303">
        <v>0.45833333333333331</v>
      </c>
      <c r="B6" s="304" t="s">
        <v>80</v>
      </c>
      <c r="C6" s="304">
        <v>25</v>
      </c>
      <c r="D6" s="304" t="s">
        <v>70</v>
      </c>
      <c r="E6" s="306"/>
      <c r="F6" s="302" t="s">
        <v>86</v>
      </c>
      <c r="G6" s="293"/>
    </row>
    <row r="7" spans="1:7" ht="21" customHeight="1" x14ac:dyDescent="0.25">
      <c r="A7" s="303">
        <v>0.47916666666666669</v>
      </c>
      <c r="B7" s="304" t="s">
        <v>69</v>
      </c>
      <c r="C7" s="304">
        <v>35</v>
      </c>
      <c r="D7" s="304" t="s">
        <v>70</v>
      </c>
      <c r="E7" s="306"/>
      <c r="F7" s="302" t="s">
        <v>87</v>
      </c>
      <c r="G7" s="293"/>
    </row>
    <row r="8" spans="1:7" ht="21" customHeight="1" x14ac:dyDescent="0.25">
      <c r="A8" s="303">
        <v>0.5</v>
      </c>
      <c r="B8" s="304" t="s">
        <v>80</v>
      </c>
      <c r="C8" s="304">
        <v>25</v>
      </c>
      <c r="D8" s="304" t="s">
        <v>70</v>
      </c>
      <c r="E8" s="306"/>
      <c r="F8" s="302" t="s">
        <v>81</v>
      </c>
      <c r="G8" s="293"/>
    </row>
    <row r="9" spans="1:7" ht="21" customHeight="1" x14ac:dyDescent="0.25">
      <c r="A9" s="303">
        <v>0.52083333333333337</v>
      </c>
      <c r="B9" s="304" t="s">
        <v>69</v>
      </c>
      <c r="C9" s="304">
        <v>35</v>
      </c>
      <c r="D9" s="304" t="s">
        <v>70</v>
      </c>
      <c r="E9" s="306"/>
      <c r="F9" s="302" t="s">
        <v>85</v>
      </c>
      <c r="G9" s="293"/>
    </row>
    <row r="10" spans="1:7" ht="21" customHeight="1" x14ac:dyDescent="0.25">
      <c r="A10" s="303">
        <v>4.1666666666666664E-2</v>
      </c>
      <c r="B10" s="304" t="s">
        <v>80</v>
      </c>
      <c r="C10" s="304">
        <v>25</v>
      </c>
      <c r="D10" s="304" t="s">
        <v>70</v>
      </c>
      <c r="E10" s="306"/>
      <c r="F10" s="302" t="s">
        <v>86</v>
      </c>
      <c r="G10" s="293"/>
    </row>
    <row r="11" spans="1:7" ht="21" customHeight="1" x14ac:dyDescent="0.25">
      <c r="A11" s="303">
        <v>6.25E-2</v>
      </c>
      <c r="B11" s="304" t="s">
        <v>69</v>
      </c>
      <c r="C11" s="304">
        <v>35</v>
      </c>
      <c r="D11" s="304" t="s">
        <v>70</v>
      </c>
      <c r="E11" s="306"/>
      <c r="F11" s="302" t="s">
        <v>88</v>
      </c>
      <c r="G11" s="293"/>
    </row>
    <row r="12" spans="1:7" ht="21" customHeight="1" x14ac:dyDescent="0.25">
      <c r="A12" s="303">
        <v>8.3333333333333329E-2</v>
      </c>
      <c r="B12" s="304" t="s">
        <v>80</v>
      </c>
      <c r="C12" s="304">
        <v>25</v>
      </c>
      <c r="D12" s="304" t="s">
        <v>70</v>
      </c>
      <c r="E12" s="306"/>
      <c r="F12" s="302" t="s">
        <v>87</v>
      </c>
      <c r="G12" s="293"/>
    </row>
    <row r="13" spans="1:7" ht="21" customHeight="1" x14ac:dyDescent="0.25">
      <c r="A13" s="303">
        <v>0.10416666666666667</v>
      </c>
      <c r="B13" s="304" t="s">
        <v>69</v>
      </c>
      <c r="C13" s="304">
        <v>35</v>
      </c>
      <c r="D13" s="304" t="s">
        <v>70</v>
      </c>
      <c r="E13" s="306"/>
      <c r="F13" s="302" t="s">
        <v>31</v>
      </c>
      <c r="G13" s="293"/>
    </row>
    <row r="14" spans="1:7" ht="21" customHeight="1" x14ac:dyDescent="0.25">
      <c r="A14" s="303">
        <v>0.125</v>
      </c>
      <c r="B14" s="304" t="s">
        <v>69</v>
      </c>
      <c r="C14" s="304">
        <v>35</v>
      </c>
      <c r="D14" s="304" t="s">
        <v>70</v>
      </c>
      <c r="E14" s="306"/>
      <c r="F14" s="302" t="s">
        <v>85</v>
      </c>
      <c r="G14" s="293"/>
    </row>
    <row r="15" spans="1:7" ht="21" customHeight="1" x14ac:dyDescent="0.25">
      <c r="A15" s="303">
        <v>0.14583333333333334</v>
      </c>
      <c r="B15" s="304" t="s">
        <v>69</v>
      </c>
      <c r="C15" s="304">
        <v>35</v>
      </c>
      <c r="D15" s="304" t="s">
        <v>70</v>
      </c>
      <c r="E15" s="306"/>
      <c r="F15" s="302" t="s">
        <v>88</v>
      </c>
      <c r="G15" s="293"/>
    </row>
    <row r="16" spans="1:7" ht="21" customHeight="1" x14ac:dyDescent="0.25">
      <c r="A16" s="303">
        <v>0.16666666666666666</v>
      </c>
      <c r="B16" s="304" t="s">
        <v>69</v>
      </c>
      <c r="C16" s="304">
        <v>35</v>
      </c>
      <c r="D16" s="304" t="s">
        <v>89</v>
      </c>
      <c r="E16" s="306"/>
      <c r="F16" s="302" t="s">
        <v>90</v>
      </c>
      <c r="G16" s="293"/>
    </row>
    <row r="17" spans="1:7" ht="41.25" customHeight="1" x14ac:dyDescent="0.25">
      <c r="A17" s="298">
        <v>0.16666666666666666</v>
      </c>
      <c r="B17" s="299" t="s">
        <v>91</v>
      </c>
      <c r="C17" s="300">
        <v>20</v>
      </c>
      <c r="D17" s="300" t="s">
        <v>4</v>
      </c>
      <c r="E17" s="301" t="s">
        <v>92</v>
      </c>
      <c r="F17" s="302" t="s">
        <v>93</v>
      </c>
      <c r="G17" s="293"/>
    </row>
    <row r="18" spans="1:7" ht="23.25" customHeight="1" x14ac:dyDescent="0.25">
      <c r="A18" s="307">
        <v>0.1875</v>
      </c>
      <c r="B18" s="308" t="s">
        <v>69</v>
      </c>
      <c r="C18" s="308">
        <v>35</v>
      </c>
      <c r="D18" s="308" t="s">
        <v>70</v>
      </c>
      <c r="E18" s="309"/>
      <c r="F18" s="310" t="s">
        <v>31</v>
      </c>
      <c r="G18" s="293"/>
    </row>
    <row r="19" spans="1:7" ht="38.25" customHeight="1" thickBot="1" x14ac:dyDescent="0.3">
      <c r="A19" s="311" t="s">
        <v>94</v>
      </c>
      <c r="B19" s="312" t="s">
        <v>95</v>
      </c>
      <c r="C19" s="313">
        <v>20</v>
      </c>
      <c r="D19" s="313" t="s">
        <v>4</v>
      </c>
      <c r="E19" s="314" t="s">
        <v>83</v>
      </c>
      <c r="F19" s="315" t="s">
        <v>96</v>
      </c>
    </row>
    <row r="20" spans="1:7" x14ac:dyDescent="0.25">
      <c r="A20" s="316"/>
      <c r="B20" s="317"/>
      <c r="C20" s="318"/>
      <c r="D20" s="319"/>
      <c r="E20" s="320"/>
      <c r="F20" s="321"/>
    </row>
    <row r="21" spans="1:7" x14ac:dyDescent="0.25">
      <c r="A21" s="322"/>
      <c r="B21" s="323"/>
      <c r="C21" s="324"/>
      <c r="D21" s="325"/>
      <c r="E21" s="326"/>
      <c r="F21" s="321"/>
    </row>
    <row r="22" spans="1:7" x14ac:dyDescent="0.25">
      <c r="A22" s="322"/>
      <c r="B22" s="323"/>
      <c r="C22" s="324"/>
      <c r="D22" s="325"/>
      <c r="E22" s="326"/>
      <c r="F22" s="321"/>
    </row>
    <row r="23" spans="1:7" x14ac:dyDescent="0.25">
      <c r="A23" s="322"/>
      <c r="B23" s="323"/>
      <c r="C23" s="324"/>
      <c r="D23" s="325"/>
      <c r="E23" s="326"/>
      <c r="F23" s="321"/>
    </row>
    <row r="24" spans="1:7" x14ac:dyDescent="0.25">
      <c r="A24" s="322"/>
      <c r="B24" s="323"/>
      <c r="C24" s="324"/>
      <c r="D24" s="325"/>
      <c r="E24" s="326"/>
      <c r="F24" s="321"/>
    </row>
    <row r="25" spans="1:7" ht="15.75" thickBot="1" x14ac:dyDescent="0.3">
      <c r="A25" s="327"/>
      <c r="B25" s="328"/>
      <c r="C25" s="329"/>
      <c r="D25" s="330"/>
      <c r="E25" s="331"/>
      <c r="F25" s="332"/>
    </row>
    <row r="26" spans="1:7" x14ac:dyDescent="0.25">
      <c r="A26" s="333" t="s">
        <v>97</v>
      </c>
      <c r="B26" s="334" t="s">
        <v>98</v>
      </c>
      <c r="C26" s="335"/>
      <c r="D26" s="336" t="s">
        <v>99</v>
      </c>
      <c r="E26" s="337"/>
      <c r="F26" s="338"/>
    </row>
    <row r="27" spans="1:7" x14ac:dyDescent="0.25">
      <c r="A27" s="339" t="s">
        <v>100</v>
      </c>
      <c r="B27" s="340" t="s">
        <v>101</v>
      </c>
      <c r="C27" s="341"/>
      <c r="D27" s="342" t="s">
        <v>102</v>
      </c>
      <c r="E27" s="335"/>
      <c r="F27" s="338"/>
    </row>
    <row r="28" spans="1:7" x14ac:dyDescent="0.25">
      <c r="A28" s="339" t="s">
        <v>103</v>
      </c>
      <c r="B28" t="s">
        <v>104</v>
      </c>
      <c r="C28" s="341"/>
      <c r="D28" s="342" t="s">
        <v>105</v>
      </c>
      <c r="E28" s="343"/>
      <c r="F28" s="344"/>
    </row>
    <row r="29" spans="1:7" x14ac:dyDescent="0.25">
      <c r="A29" s="339" t="s">
        <v>106</v>
      </c>
      <c r="B29" s="345" t="s">
        <v>107</v>
      </c>
      <c r="C29" s="341"/>
      <c r="D29" s="342" t="s">
        <v>108</v>
      </c>
      <c r="E29" s="346" t="s">
        <v>109</v>
      </c>
      <c r="F29" s="344"/>
    </row>
    <row r="30" spans="1:7" x14ac:dyDescent="0.25">
      <c r="A30" s="347" t="s">
        <v>110</v>
      </c>
      <c r="B30" s="348" t="s">
        <v>111</v>
      </c>
      <c r="C30" s="349"/>
      <c r="D30" s="350" t="s">
        <v>110</v>
      </c>
      <c r="E30" s="351"/>
      <c r="F30" s="344"/>
    </row>
    <row r="31" spans="1:7" ht="15.75" thickBot="1" x14ac:dyDescent="0.3">
      <c r="A31" s="352" t="s">
        <v>112</v>
      </c>
      <c r="B31" s="328"/>
      <c r="C31" s="353"/>
      <c r="D31" s="354" t="s">
        <v>112</v>
      </c>
      <c r="E31" s="355" t="s">
        <v>113</v>
      </c>
      <c r="F31" s="344"/>
    </row>
    <row r="32" spans="1:7" x14ac:dyDescent="0.25">
      <c r="A32" s="356" t="s">
        <v>114</v>
      </c>
      <c r="B32" s="357"/>
      <c r="C32" s="358"/>
      <c r="D32" s="358" t="s">
        <v>115</v>
      </c>
      <c r="E32" s="359"/>
    </row>
    <row r="33" spans="1:5" x14ac:dyDescent="0.25">
      <c r="A33" s="339" t="s">
        <v>116</v>
      </c>
      <c r="B33" s="360"/>
      <c r="C33" s="341"/>
      <c r="D33" s="341" t="s">
        <v>117</v>
      </c>
      <c r="E33" s="361"/>
    </row>
    <row r="34" spans="1:5" x14ac:dyDescent="0.25">
      <c r="A34" s="339" t="s">
        <v>118</v>
      </c>
      <c r="B34" s="360"/>
      <c r="C34" s="341"/>
      <c r="D34" s="341" t="s">
        <v>119</v>
      </c>
      <c r="E34" s="362"/>
    </row>
    <row r="35" spans="1:5" x14ac:dyDescent="0.25">
      <c r="A35" s="339" t="s">
        <v>120</v>
      </c>
      <c r="B35" s="360"/>
      <c r="C35" s="341"/>
      <c r="D35" s="341" t="s">
        <v>121</v>
      </c>
      <c r="E35" s="361"/>
    </row>
    <row r="36" spans="1:5" x14ac:dyDescent="0.25">
      <c r="A36" s="347" t="s">
        <v>110</v>
      </c>
      <c r="B36" s="363"/>
      <c r="C36" s="348"/>
      <c r="D36" s="348" t="s">
        <v>122</v>
      </c>
      <c r="E36" s="364"/>
    </row>
    <row r="37" spans="1:5" ht="15.75" thickBot="1" x14ac:dyDescent="0.3">
      <c r="A37" s="352" t="s">
        <v>112</v>
      </c>
      <c r="B37" s="365"/>
      <c r="C37" s="366"/>
      <c r="D37" s="367" t="s">
        <v>110</v>
      </c>
      <c r="E37" s="368"/>
    </row>
    <row r="38" spans="1:5" x14ac:dyDescent="0.25">
      <c r="B38" s="369"/>
      <c r="E38" s="369"/>
    </row>
    <row r="39" spans="1:5" x14ac:dyDescent="0.25">
      <c r="B39" s="369"/>
      <c r="E39" s="369"/>
    </row>
    <row r="40" spans="1:5" ht="15.75" thickBot="1" x14ac:dyDescent="0.3"/>
    <row r="41" spans="1:5" x14ac:dyDescent="0.25">
      <c r="A41" s="370"/>
      <c r="B41" s="400" t="s">
        <v>123</v>
      </c>
      <c r="C41" s="401"/>
      <c r="D41" s="401"/>
      <c r="E41" s="402"/>
    </row>
    <row r="42" spans="1:5" ht="15.75" thickBot="1" x14ac:dyDescent="0.3">
      <c r="A42" s="371"/>
      <c r="B42" s="403"/>
      <c r="C42" s="403"/>
      <c r="D42" s="403"/>
      <c r="E42" s="404"/>
    </row>
    <row r="43" spans="1:5" ht="15.75" thickBot="1" x14ac:dyDescent="0.3">
      <c r="A43" s="372" t="s">
        <v>0</v>
      </c>
      <c r="B43" s="373" t="s">
        <v>124</v>
      </c>
      <c r="C43" s="373" t="s">
        <v>2</v>
      </c>
      <c r="D43" s="373" t="s">
        <v>1</v>
      </c>
      <c r="E43" s="374" t="s">
        <v>125</v>
      </c>
    </row>
    <row r="44" spans="1:5" x14ac:dyDescent="0.25">
      <c r="A44" s="375"/>
      <c r="B44" s="376"/>
      <c r="C44" s="377"/>
      <c r="D44" s="377"/>
      <c r="E44" s="378"/>
    </row>
    <row r="45" spans="1:5" x14ac:dyDescent="0.25">
      <c r="A45" s="379"/>
      <c r="B45" s="380"/>
      <c r="C45" s="381"/>
      <c r="D45" s="381"/>
      <c r="E45" s="381"/>
    </row>
  </sheetData>
  <mergeCells count="2">
    <mergeCell ref="A1:E1"/>
    <mergeCell ref="B41:E42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59"/>
  <sheetViews>
    <sheetView workbookViewId="0">
      <selection sqref="A1:G2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452" t="s">
        <v>71</v>
      </c>
      <c r="B1" s="452"/>
      <c r="C1" s="452"/>
      <c r="D1" s="452"/>
      <c r="E1" s="452"/>
      <c r="F1" s="452"/>
      <c r="G1" s="453"/>
      <c r="H1" s="456" t="s">
        <v>19</v>
      </c>
      <c r="I1" s="457"/>
      <c r="J1" s="457"/>
      <c r="K1" s="457"/>
      <c r="L1" s="457"/>
      <c r="M1" s="457"/>
      <c r="N1" s="457"/>
      <c r="O1" s="457"/>
      <c r="P1" s="458"/>
    </row>
    <row r="2" spans="1:25" ht="16.5" thickBot="1" x14ac:dyDescent="0.3">
      <c r="A2" s="454"/>
      <c r="B2" s="454"/>
      <c r="C2" s="454"/>
      <c r="D2" s="454"/>
      <c r="E2" s="454"/>
      <c r="F2" s="454"/>
      <c r="G2" s="455"/>
      <c r="H2" s="459" t="s">
        <v>8</v>
      </c>
      <c r="I2" s="461" t="s">
        <v>21</v>
      </c>
      <c r="J2" s="462"/>
      <c r="K2" s="436" t="s">
        <v>8</v>
      </c>
      <c r="L2" s="438" t="s">
        <v>20</v>
      </c>
      <c r="M2" s="439"/>
      <c r="N2" s="463" t="s">
        <v>8</v>
      </c>
      <c r="O2" s="465" t="s">
        <v>4</v>
      </c>
      <c r="P2" s="466"/>
      <c r="Q2" s="445" t="s">
        <v>9</v>
      </c>
      <c r="R2" s="446"/>
      <c r="S2" s="447"/>
      <c r="T2" s="42"/>
      <c r="U2" s="448" t="s">
        <v>5</v>
      </c>
      <c r="V2" s="450" t="s">
        <v>6</v>
      </c>
      <c r="W2" s="418" t="s">
        <v>7</v>
      </c>
      <c r="X2" s="418" t="s">
        <v>24</v>
      </c>
      <c r="Y2" s="411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287" t="s">
        <v>77</v>
      </c>
      <c r="E3" s="132" t="s">
        <v>1</v>
      </c>
      <c r="F3" s="47" t="s">
        <v>18</v>
      </c>
      <c r="G3" s="125" t="s">
        <v>15</v>
      </c>
      <c r="H3" s="460"/>
      <c r="I3" s="34" t="s">
        <v>13</v>
      </c>
      <c r="J3" s="35" t="s">
        <v>14</v>
      </c>
      <c r="K3" s="437"/>
      <c r="L3" s="36" t="s">
        <v>13</v>
      </c>
      <c r="M3" s="37" t="s">
        <v>14</v>
      </c>
      <c r="N3" s="464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9"/>
      <c r="V3" s="451"/>
      <c r="W3" s="419"/>
      <c r="X3" s="419"/>
      <c r="Y3" s="420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0.41666666666666669</v>
      </c>
      <c r="B5" s="282" t="s">
        <v>73</v>
      </c>
      <c r="C5" s="61">
        <v>45</v>
      </c>
      <c r="D5" s="61" t="s">
        <v>10</v>
      </c>
      <c r="E5" s="137" t="s">
        <v>4</v>
      </c>
      <c r="F5" s="63" t="s">
        <v>76</v>
      </c>
      <c r="G5" s="130" t="s">
        <v>84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281" t="s">
        <v>72</v>
      </c>
      <c r="C6" s="58">
        <v>25</v>
      </c>
      <c r="D6" s="283">
        <f>25-10</f>
        <v>15</v>
      </c>
      <c r="E6" s="134" t="s">
        <v>70</v>
      </c>
      <c r="F6" s="279">
        <f>(25-10)/25</f>
        <v>0.6</v>
      </c>
      <c r="G6" s="127" t="s">
        <v>81</v>
      </c>
      <c r="H6" s="32"/>
      <c r="I6" s="19"/>
      <c r="J6" s="20"/>
      <c r="K6" s="33"/>
      <c r="L6" s="19"/>
      <c r="M6" s="20"/>
      <c r="N6" s="102"/>
      <c r="O6" s="19"/>
      <c r="P6" s="20"/>
      <c r="Q6" s="38"/>
      <c r="R6" s="39"/>
      <c r="S6" s="98"/>
      <c r="T6" s="31">
        <f t="shared" ref="T6:T17" si="0">A6+TIME(2,0,0)</f>
        <v>0.5</v>
      </c>
      <c r="U6" s="66"/>
      <c r="V6" s="67"/>
      <c r="W6" s="68"/>
      <c r="X6" s="68"/>
      <c r="Y6" s="69"/>
    </row>
    <row r="7" spans="1:25" ht="20.100000000000001" customHeight="1" x14ac:dyDescent="0.25">
      <c r="A7" s="51">
        <v>0.4375</v>
      </c>
      <c r="B7" s="280" t="s">
        <v>69</v>
      </c>
      <c r="C7" s="58">
        <v>35</v>
      </c>
      <c r="D7" s="285">
        <f>35-0</f>
        <v>35</v>
      </c>
      <c r="E7" s="134" t="s">
        <v>70</v>
      </c>
      <c r="F7" s="279">
        <f>(35-0)/35</f>
        <v>1</v>
      </c>
      <c r="G7" s="127" t="s">
        <v>85</v>
      </c>
      <c r="H7" s="32"/>
      <c r="I7" s="19"/>
      <c r="J7" s="20"/>
      <c r="K7" s="33"/>
      <c r="L7" s="19"/>
      <c r="M7" s="20"/>
      <c r="N7" s="102"/>
      <c r="O7" s="19"/>
      <c r="P7" s="20"/>
      <c r="Q7" s="38"/>
      <c r="R7" s="39"/>
      <c r="S7" s="98"/>
      <c r="T7" s="31">
        <f t="shared" si="0"/>
        <v>0.52083333333333337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0.45833333333333331</v>
      </c>
      <c r="B8" s="281" t="s">
        <v>72</v>
      </c>
      <c r="C8" s="58">
        <v>25</v>
      </c>
      <c r="D8" s="284">
        <f>25-16</f>
        <v>9</v>
      </c>
      <c r="E8" s="134" t="s">
        <v>70</v>
      </c>
      <c r="F8" s="279">
        <f>(25-16)/25</f>
        <v>0.36</v>
      </c>
      <c r="G8" s="127" t="s">
        <v>86</v>
      </c>
      <c r="H8" s="32"/>
      <c r="I8" s="19"/>
      <c r="J8" s="20"/>
      <c r="K8" s="33"/>
      <c r="L8" s="19"/>
      <c r="M8" s="20"/>
      <c r="N8" s="102"/>
      <c r="O8" s="19"/>
      <c r="P8" s="20"/>
      <c r="Q8" s="38"/>
      <c r="R8" s="39"/>
      <c r="S8" s="98"/>
      <c r="T8" s="31">
        <f t="shared" si="0"/>
        <v>0.54166666666666663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0.47916666666666669</v>
      </c>
      <c r="B9" s="280" t="s">
        <v>69</v>
      </c>
      <c r="C9" s="58">
        <v>35</v>
      </c>
      <c r="D9" s="285">
        <f>35-1</f>
        <v>34</v>
      </c>
      <c r="E9" s="134" t="s">
        <v>70</v>
      </c>
      <c r="F9" s="279">
        <f>(35-1)/35</f>
        <v>0.97142857142857142</v>
      </c>
      <c r="G9" s="127" t="s">
        <v>87</v>
      </c>
      <c r="H9" s="32"/>
      <c r="I9" s="19"/>
      <c r="J9" s="20"/>
      <c r="K9" s="33"/>
      <c r="L9" s="19"/>
      <c r="M9" s="20"/>
      <c r="N9" s="102"/>
      <c r="O9" s="19"/>
      <c r="P9" s="20"/>
      <c r="Q9" s="38"/>
      <c r="R9" s="39"/>
      <c r="S9" s="98"/>
      <c r="T9" s="31">
        <f t="shared" si="0"/>
        <v>0.5625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0.5</v>
      </c>
      <c r="B10" s="281" t="s">
        <v>72</v>
      </c>
      <c r="C10" s="58">
        <v>35</v>
      </c>
      <c r="D10" s="283">
        <f>35-10</f>
        <v>25</v>
      </c>
      <c r="E10" s="134" t="s">
        <v>70</v>
      </c>
      <c r="F10" s="279">
        <f>(35-10)/35</f>
        <v>0.7142857142857143</v>
      </c>
      <c r="G10" s="127" t="s">
        <v>81</v>
      </c>
      <c r="H10" s="32"/>
      <c r="I10" s="19"/>
      <c r="J10" s="20"/>
      <c r="K10" s="33"/>
      <c r="L10" s="19"/>
      <c r="M10" s="20"/>
      <c r="N10" s="102"/>
      <c r="O10" s="19"/>
      <c r="P10" s="20"/>
      <c r="Q10" s="38"/>
      <c r="R10" s="39"/>
      <c r="S10" s="98"/>
      <c r="T10" s="31">
        <f t="shared" si="0"/>
        <v>0.58333333333333337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0.52083333333333337</v>
      </c>
      <c r="B11" s="280" t="s">
        <v>69</v>
      </c>
      <c r="C11" s="58">
        <v>35</v>
      </c>
      <c r="D11" s="285">
        <f>35-0</f>
        <v>35</v>
      </c>
      <c r="E11" s="134" t="s">
        <v>70</v>
      </c>
      <c r="F11" s="279">
        <f>(35-0)/35</f>
        <v>1</v>
      </c>
      <c r="G11" s="127" t="s">
        <v>85</v>
      </c>
      <c r="H11" s="32"/>
      <c r="I11" s="19"/>
      <c r="J11" s="20"/>
      <c r="K11" s="33"/>
      <c r="L11" s="19"/>
      <c r="M11" s="20"/>
      <c r="N11" s="102"/>
      <c r="O11" s="19"/>
      <c r="P11" s="20"/>
      <c r="Q11" s="38"/>
      <c r="R11" s="39"/>
      <c r="S11" s="98"/>
      <c r="T11" s="31">
        <f t="shared" si="0"/>
        <v>0.60416666666666674</v>
      </c>
      <c r="U11" s="66"/>
      <c r="V11" s="67"/>
      <c r="W11" s="68"/>
      <c r="X11" s="68"/>
      <c r="Y11" s="69"/>
    </row>
    <row r="12" spans="1:25" ht="20.100000000000001" customHeight="1" x14ac:dyDescent="0.25">
      <c r="A12" s="51">
        <v>4.1666666666666664E-2</v>
      </c>
      <c r="B12" s="281" t="s">
        <v>72</v>
      </c>
      <c r="C12" s="58">
        <v>25</v>
      </c>
      <c r="D12" s="284">
        <f>25-17</f>
        <v>8</v>
      </c>
      <c r="E12" s="134" t="s">
        <v>70</v>
      </c>
      <c r="F12" s="279">
        <f>(25-17)/25</f>
        <v>0.32</v>
      </c>
      <c r="G12" s="127" t="s">
        <v>86</v>
      </c>
      <c r="H12" s="32"/>
      <c r="I12" s="19"/>
      <c r="J12" s="20"/>
      <c r="K12" s="33"/>
      <c r="L12" s="19"/>
      <c r="M12" s="20"/>
      <c r="N12" s="102"/>
      <c r="O12" s="19"/>
      <c r="P12" s="20"/>
      <c r="Q12" s="38"/>
      <c r="R12" s="39"/>
      <c r="S12" s="98"/>
      <c r="T12" s="31">
        <f t="shared" si="0"/>
        <v>0.125</v>
      </c>
      <c r="U12" s="66"/>
      <c r="V12" s="67"/>
      <c r="W12" s="68"/>
      <c r="X12" s="68"/>
      <c r="Y12" s="69"/>
    </row>
    <row r="13" spans="1:25" ht="20.100000000000001" customHeight="1" x14ac:dyDescent="0.25">
      <c r="A13" s="51">
        <v>6.25E-2</v>
      </c>
      <c r="B13" s="280" t="s">
        <v>69</v>
      </c>
      <c r="C13" s="58">
        <v>35</v>
      </c>
      <c r="D13" s="285">
        <f>35-0</f>
        <v>35</v>
      </c>
      <c r="E13" s="134" t="s">
        <v>70</v>
      </c>
      <c r="F13" s="279">
        <f>(35-0)/35</f>
        <v>1</v>
      </c>
      <c r="G13" s="127" t="s">
        <v>88</v>
      </c>
      <c r="H13" s="32"/>
      <c r="I13" s="19"/>
      <c r="J13" s="20"/>
      <c r="K13" s="33"/>
      <c r="L13" s="19"/>
      <c r="M13" s="20"/>
      <c r="N13" s="102"/>
      <c r="O13" s="19"/>
      <c r="P13" s="20"/>
      <c r="Q13" s="38"/>
      <c r="R13" s="39"/>
      <c r="S13" s="98"/>
      <c r="T13" s="31">
        <f t="shared" si="0"/>
        <v>0.14583333333333331</v>
      </c>
      <c r="U13" s="66"/>
      <c r="V13" s="67"/>
      <c r="W13" s="68"/>
      <c r="X13" s="68"/>
      <c r="Y13" s="69"/>
    </row>
    <row r="14" spans="1:25" ht="20.100000000000001" customHeight="1" x14ac:dyDescent="0.25">
      <c r="A14" s="51">
        <v>8.3333333333333329E-2</v>
      </c>
      <c r="B14" s="281" t="s">
        <v>72</v>
      </c>
      <c r="C14" s="58">
        <v>25</v>
      </c>
      <c r="D14" s="283">
        <f>25-9</f>
        <v>16</v>
      </c>
      <c r="E14" s="134" t="s">
        <v>70</v>
      </c>
      <c r="F14" s="286">
        <f>(25-9)/25</f>
        <v>0.64</v>
      </c>
      <c r="G14" s="127" t="s">
        <v>87</v>
      </c>
      <c r="H14" s="32"/>
      <c r="I14" s="19"/>
      <c r="J14" s="20"/>
      <c r="K14" s="33"/>
      <c r="L14" s="19"/>
      <c r="M14" s="20"/>
      <c r="N14" s="102"/>
      <c r="O14" s="19"/>
      <c r="P14" s="20"/>
      <c r="Q14" s="38"/>
      <c r="R14" s="39"/>
      <c r="S14" s="98"/>
      <c r="T14" s="31">
        <f t="shared" si="0"/>
        <v>0.16666666666666666</v>
      </c>
      <c r="U14" s="66"/>
      <c r="V14" s="67"/>
      <c r="W14" s="68"/>
      <c r="X14" s="68"/>
      <c r="Y14" s="69"/>
    </row>
    <row r="15" spans="1:25" ht="20.100000000000001" customHeight="1" x14ac:dyDescent="0.25">
      <c r="A15" s="51">
        <v>0.10416666666666667</v>
      </c>
      <c r="B15" s="280" t="s">
        <v>69</v>
      </c>
      <c r="C15" s="58">
        <v>35</v>
      </c>
      <c r="D15" s="285">
        <f>35-0</f>
        <v>35</v>
      </c>
      <c r="E15" s="134" t="s">
        <v>70</v>
      </c>
      <c r="F15" s="279">
        <f>(35-0)/35</f>
        <v>1</v>
      </c>
      <c r="G15" s="127" t="s">
        <v>31</v>
      </c>
      <c r="H15" s="32"/>
      <c r="I15" s="19"/>
      <c r="J15" s="20"/>
      <c r="K15" s="33"/>
      <c r="L15" s="19"/>
      <c r="M15" s="20"/>
      <c r="N15" s="102"/>
      <c r="O15" s="19"/>
      <c r="P15" s="20"/>
      <c r="Q15" s="38"/>
      <c r="R15" s="39"/>
      <c r="S15" s="98"/>
      <c r="T15" s="31">
        <f t="shared" si="0"/>
        <v>0.1875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0.125</v>
      </c>
      <c r="B16" s="280" t="s">
        <v>69</v>
      </c>
      <c r="C16" s="58">
        <v>35</v>
      </c>
      <c r="D16" s="284">
        <f>35-28</f>
        <v>7</v>
      </c>
      <c r="E16" s="134" t="s">
        <v>70</v>
      </c>
      <c r="F16" s="279">
        <f>(35-28)/35</f>
        <v>0.2</v>
      </c>
      <c r="G16" s="127" t="s">
        <v>85</v>
      </c>
      <c r="H16" s="32"/>
      <c r="I16" s="19"/>
      <c r="J16" s="20"/>
      <c r="K16" s="33"/>
      <c r="L16" s="19"/>
      <c r="M16" s="20"/>
      <c r="N16" s="102"/>
      <c r="O16" s="19"/>
      <c r="P16" s="20"/>
      <c r="Q16" s="38"/>
      <c r="R16" s="39"/>
      <c r="S16" s="98"/>
      <c r="T16" s="31">
        <f t="shared" si="0"/>
        <v>0.20833333333333331</v>
      </c>
      <c r="U16" s="66"/>
      <c r="V16" s="67"/>
      <c r="W16" s="68"/>
      <c r="X16" s="68"/>
      <c r="Y16" s="69"/>
    </row>
    <row r="17" spans="1:25" ht="20.100000000000001" customHeight="1" x14ac:dyDescent="0.25">
      <c r="A17" s="51">
        <v>0.14583333333333334</v>
      </c>
      <c r="B17" s="280" t="s">
        <v>69</v>
      </c>
      <c r="C17" s="58">
        <v>35</v>
      </c>
      <c r="D17" s="284">
        <f>35-27</f>
        <v>8</v>
      </c>
      <c r="E17" s="134" t="s">
        <v>70</v>
      </c>
      <c r="F17" s="279">
        <f>(35-27)/35</f>
        <v>0.22857142857142856</v>
      </c>
      <c r="G17" s="127" t="s">
        <v>88</v>
      </c>
      <c r="H17" s="32"/>
      <c r="I17" s="19"/>
      <c r="J17" s="20"/>
      <c r="K17" s="33"/>
      <c r="L17" s="19"/>
      <c r="M17" s="20"/>
      <c r="N17" s="102"/>
      <c r="O17" s="19"/>
      <c r="P17" s="20"/>
      <c r="Q17" s="38"/>
      <c r="R17" s="39"/>
      <c r="S17" s="98"/>
      <c r="T17" s="31">
        <f t="shared" si="0"/>
        <v>0.22916666666666669</v>
      </c>
      <c r="U17" s="66"/>
      <c r="V17" s="67"/>
      <c r="W17" s="68"/>
      <c r="X17" s="68"/>
      <c r="Y17" s="69"/>
    </row>
    <row r="18" spans="1:25" ht="20.100000000000001" customHeight="1" x14ac:dyDescent="0.25">
      <c r="A18" s="51">
        <v>0.16666666666666666</v>
      </c>
      <c r="B18" s="280" t="s">
        <v>69</v>
      </c>
      <c r="C18" s="58">
        <v>35</v>
      </c>
      <c r="D18" s="283">
        <f>35-19</f>
        <v>16</v>
      </c>
      <c r="E18" s="134" t="s">
        <v>70</v>
      </c>
      <c r="F18" s="279">
        <f>(35-19)/35</f>
        <v>0.45714285714285713</v>
      </c>
      <c r="G18" s="127" t="s">
        <v>90</v>
      </c>
      <c r="H18" s="32"/>
      <c r="I18" s="19"/>
      <c r="J18" s="20"/>
      <c r="K18" s="33"/>
      <c r="L18" s="19"/>
      <c r="M18" s="20"/>
      <c r="N18" s="102"/>
      <c r="O18" s="19"/>
      <c r="P18" s="20"/>
      <c r="Q18" s="38"/>
      <c r="R18" s="39"/>
      <c r="S18" s="98"/>
      <c r="T18" s="31">
        <f t="shared" ref="T18:T20" si="1">A18+TIME(2,0,0)</f>
        <v>0.25</v>
      </c>
      <c r="U18" s="66"/>
      <c r="V18" s="67"/>
      <c r="W18" s="68"/>
      <c r="X18" s="68"/>
      <c r="Y18" s="69"/>
    </row>
    <row r="19" spans="1:25" ht="30" customHeight="1" x14ac:dyDescent="0.25">
      <c r="A19" s="59">
        <v>0.16666666666666666</v>
      </c>
      <c r="B19" s="282" t="s">
        <v>74</v>
      </c>
      <c r="C19" s="61">
        <v>20</v>
      </c>
      <c r="D19" s="61" t="s">
        <v>10</v>
      </c>
      <c r="E19" s="137" t="s">
        <v>4</v>
      </c>
      <c r="F19" s="63" t="s">
        <v>76</v>
      </c>
      <c r="G19" s="130" t="s">
        <v>93</v>
      </c>
      <c r="H19" s="32" t="s">
        <v>10</v>
      </c>
      <c r="I19" s="17" t="s">
        <v>10</v>
      </c>
      <c r="J19" s="18" t="s">
        <v>10</v>
      </c>
      <c r="K19" s="33" t="s">
        <v>10</v>
      </c>
      <c r="L19" s="17" t="s">
        <v>10</v>
      </c>
      <c r="M19" s="18" t="s">
        <v>10</v>
      </c>
      <c r="N19" s="102"/>
      <c r="O19" s="17"/>
      <c r="P19" s="18"/>
      <c r="Q19" s="38" t="s">
        <v>10</v>
      </c>
      <c r="R19" s="39" t="s">
        <v>10</v>
      </c>
      <c r="S19" s="98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16" t="s">
        <v>10</v>
      </c>
    </row>
    <row r="20" spans="1:25" ht="20.100000000000001" customHeight="1" x14ac:dyDescent="0.25">
      <c r="A20" s="51">
        <v>0.1875</v>
      </c>
      <c r="B20" s="280" t="s">
        <v>69</v>
      </c>
      <c r="C20" s="58">
        <v>45</v>
      </c>
      <c r="D20" s="283">
        <f>45-29</f>
        <v>16</v>
      </c>
      <c r="E20" s="134" t="s">
        <v>70</v>
      </c>
      <c r="F20" s="279">
        <f>(45-29)/45</f>
        <v>0.35555555555555557</v>
      </c>
      <c r="G20" s="127" t="s">
        <v>31</v>
      </c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si="1"/>
        <v>0.27083333333333331</v>
      </c>
      <c r="U20" s="66"/>
      <c r="V20" s="67"/>
      <c r="W20" s="68"/>
      <c r="X20" s="68"/>
      <c r="Y20" s="69"/>
    </row>
    <row r="21" spans="1:25" ht="30" customHeight="1" x14ac:dyDescent="0.25">
      <c r="A21" s="59">
        <v>0.1875</v>
      </c>
      <c r="B21" s="282" t="s">
        <v>75</v>
      </c>
      <c r="C21" s="61">
        <v>20</v>
      </c>
      <c r="D21" s="61" t="s">
        <v>10</v>
      </c>
      <c r="E21" s="137" t="s">
        <v>4</v>
      </c>
      <c r="F21" s="63" t="s">
        <v>76</v>
      </c>
      <c r="G21" s="130" t="s">
        <v>96</v>
      </c>
      <c r="H21" s="32" t="s">
        <v>10</v>
      </c>
      <c r="I21" s="17" t="s">
        <v>10</v>
      </c>
      <c r="J21" s="18" t="s">
        <v>10</v>
      </c>
      <c r="K21" s="33" t="s">
        <v>10</v>
      </c>
      <c r="L21" s="17" t="s">
        <v>10</v>
      </c>
      <c r="M21" s="18" t="s">
        <v>10</v>
      </c>
      <c r="N21" s="102"/>
      <c r="O21" s="17"/>
      <c r="P21" s="18"/>
      <c r="Q21" s="38" t="s">
        <v>10</v>
      </c>
      <c r="R21" s="39" t="s">
        <v>10</v>
      </c>
      <c r="S21" s="98"/>
      <c r="T21" s="13" t="s">
        <v>10</v>
      </c>
      <c r="U21" s="27" t="s">
        <v>10</v>
      </c>
      <c r="V21" s="28" t="s">
        <v>10</v>
      </c>
      <c r="W21" s="29" t="s">
        <v>10</v>
      </c>
      <c r="X21" s="29" t="s">
        <v>10</v>
      </c>
      <c r="Y21" s="16" t="s">
        <v>10</v>
      </c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ref="T22:T37" si="2">A22+TIME(2,0,0)</f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19.5" hidden="1" customHeight="1" x14ac:dyDescent="0.25">
      <c r="A38" s="70">
        <v>0.41666666666666669</v>
      </c>
      <c r="B38" s="122" t="s">
        <v>25</v>
      </c>
      <c r="C38" s="72">
        <v>25</v>
      </c>
      <c r="D38" s="72">
        <v>25</v>
      </c>
      <c r="E38" s="135" t="s">
        <v>26</v>
      </c>
      <c r="F38" s="73" t="s">
        <v>27</v>
      </c>
      <c r="G38" s="128" t="s">
        <v>28</v>
      </c>
      <c r="H38" s="75" t="s">
        <v>10</v>
      </c>
      <c r="I38" s="76" t="s">
        <v>10</v>
      </c>
      <c r="J38" s="77" t="s">
        <v>10</v>
      </c>
      <c r="K38" s="75" t="s">
        <v>10</v>
      </c>
      <c r="L38" s="76" t="s">
        <v>10</v>
      </c>
      <c r="M38" s="77" t="s">
        <v>10</v>
      </c>
      <c r="N38" s="75" t="s">
        <v>10</v>
      </c>
      <c r="O38" s="76" t="s">
        <v>10</v>
      </c>
      <c r="P38" s="77" t="s">
        <v>10</v>
      </c>
      <c r="Q38" s="38" t="s">
        <v>10</v>
      </c>
      <c r="R38" s="39" t="s">
        <v>10</v>
      </c>
      <c r="S38" s="98" t="s">
        <v>10</v>
      </c>
      <c r="T38" s="78" t="s">
        <v>10</v>
      </c>
      <c r="U38" s="79" t="s">
        <v>10</v>
      </c>
      <c r="V38" s="80" t="s">
        <v>10</v>
      </c>
      <c r="W38" s="81" t="s">
        <v>10</v>
      </c>
      <c r="X38" s="81" t="s">
        <v>10</v>
      </c>
      <c r="Y38" s="82" t="s">
        <v>10</v>
      </c>
    </row>
    <row r="39" spans="1:25" ht="19.5" hidden="1" customHeight="1" x14ac:dyDescent="0.25">
      <c r="A39" s="70">
        <v>0.41666666666666669</v>
      </c>
      <c r="B39" s="122" t="s">
        <v>25</v>
      </c>
      <c r="C39" s="72">
        <v>24</v>
      </c>
      <c r="D39" s="72">
        <v>24</v>
      </c>
      <c r="E39" s="135" t="s">
        <v>26</v>
      </c>
      <c r="F39" s="73" t="s">
        <v>29</v>
      </c>
      <c r="G39" s="128" t="s">
        <v>3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30</v>
      </c>
      <c r="G40" s="128" t="s">
        <v>31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0.5</v>
      </c>
      <c r="B41" s="122" t="s">
        <v>32</v>
      </c>
      <c r="C41" s="72">
        <v>36</v>
      </c>
      <c r="D41" s="72">
        <v>36</v>
      </c>
      <c r="E41" s="135" t="s">
        <v>26</v>
      </c>
      <c r="F41" s="73" t="s">
        <v>33</v>
      </c>
      <c r="G41" s="128" t="s">
        <v>28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34</v>
      </c>
      <c r="G42" s="128" t="s">
        <v>3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35</v>
      </c>
      <c r="G43" s="128" t="s">
        <v>31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20.100000000000001" hidden="1" customHeight="1" x14ac:dyDescent="0.25">
      <c r="A44" s="83" t="s">
        <v>36</v>
      </c>
      <c r="B44" s="84" t="s">
        <v>37</v>
      </c>
      <c r="C44" s="85">
        <v>100</v>
      </c>
      <c r="D44" s="85">
        <v>100</v>
      </c>
      <c r="E44" s="136" t="s">
        <v>4</v>
      </c>
      <c r="F44" s="87" t="s">
        <v>38</v>
      </c>
      <c r="G44" s="129" t="s">
        <v>39</v>
      </c>
      <c r="H44" s="89" t="s">
        <v>10</v>
      </c>
      <c r="I44" s="90" t="s">
        <v>10</v>
      </c>
      <c r="J44" s="91" t="s">
        <v>10</v>
      </c>
      <c r="K44" s="89" t="s">
        <v>10</v>
      </c>
      <c r="L44" s="90" t="s">
        <v>10</v>
      </c>
      <c r="M44" s="91" t="s">
        <v>10</v>
      </c>
      <c r="N44" s="89" t="s">
        <v>10</v>
      </c>
      <c r="O44" s="90" t="s">
        <v>10</v>
      </c>
      <c r="P44" s="91" t="s">
        <v>10</v>
      </c>
      <c r="Q44" s="92" t="s">
        <v>10</v>
      </c>
      <c r="R44" s="92" t="s">
        <v>10</v>
      </c>
      <c r="S44" s="92" t="s">
        <v>10</v>
      </c>
      <c r="T44" s="93" t="s">
        <v>10</v>
      </c>
      <c r="U44" s="97" t="s">
        <v>10</v>
      </c>
      <c r="V44" s="94" t="s">
        <v>10</v>
      </c>
      <c r="W44" s="95" t="s">
        <v>10</v>
      </c>
      <c r="X44" s="95" t="s">
        <v>10</v>
      </c>
      <c r="Y44" s="96" t="s">
        <v>10</v>
      </c>
    </row>
    <row r="45" spans="1:25" ht="30" hidden="1" customHeight="1" x14ac:dyDescent="0.25">
      <c r="A45" s="59"/>
      <c r="B45" s="123"/>
      <c r="C45" s="61"/>
      <c r="D45" s="61"/>
      <c r="E45" s="137"/>
      <c r="F45" s="63"/>
      <c r="G45" s="130"/>
      <c r="H45" s="32" t="s">
        <v>10</v>
      </c>
      <c r="I45" s="17" t="s">
        <v>10</v>
      </c>
      <c r="J45" s="18" t="s">
        <v>10</v>
      </c>
      <c r="K45" s="33" t="s">
        <v>10</v>
      </c>
      <c r="L45" s="17" t="s">
        <v>10</v>
      </c>
      <c r="M45" s="18" t="s">
        <v>10</v>
      </c>
      <c r="N45" s="102"/>
      <c r="O45" s="17"/>
      <c r="P45" s="18"/>
      <c r="Q45" s="38" t="s">
        <v>10</v>
      </c>
      <c r="R45" s="39" t="s">
        <v>10</v>
      </c>
      <c r="S45" s="98"/>
      <c r="T45" s="13" t="s">
        <v>10</v>
      </c>
      <c r="U45" s="27" t="s">
        <v>10</v>
      </c>
      <c r="V45" s="28" t="s">
        <v>10</v>
      </c>
      <c r="W45" s="29" t="s">
        <v>10</v>
      </c>
      <c r="X45" s="29" t="s">
        <v>10</v>
      </c>
      <c r="Y45" s="16" t="s">
        <v>10</v>
      </c>
    </row>
    <row r="46" spans="1:25" ht="5.25" customHeight="1" thickBot="1" x14ac:dyDescent="0.3">
      <c r="A46" s="2"/>
      <c r="B46" s="120"/>
      <c r="C46" s="55"/>
      <c r="D46" s="55"/>
      <c r="E46" s="133"/>
      <c r="F46" s="8"/>
      <c r="G46" s="126"/>
      <c r="H46" s="7"/>
      <c r="I46" s="15"/>
      <c r="J46" s="9"/>
      <c r="K46" s="7"/>
      <c r="L46" s="15"/>
      <c r="M46" s="9"/>
      <c r="N46" s="7"/>
      <c r="O46" s="15"/>
      <c r="P46" s="9"/>
      <c r="Q46" s="11"/>
      <c r="R46" s="11"/>
      <c r="S46" s="11"/>
      <c r="T46" s="12"/>
      <c r="U46" s="3"/>
      <c r="V46" s="4"/>
      <c r="W46" s="5"/>
      <c r="X46" s="5"/>
      <c r="Y46" s="5"/>
    </row>
    <row r="47" spans="1:25" ht="15.75" thickBot="1" x14ac:dyDescent="0.3">
      <c r="B47" s="124"/>
      <c r="C47"/>
      <c r="D47"/>
      <c r="F47" s="22"/>
      <c r="G47" s="131"/>
      <c r="H47" s="421" t="str">
        <f>H2</f>
        <v># Shot</v>
      </c>
      <c r="K47" s="440" t="str">
        <f>K2</f>
        <v># Shot</v>
      </c>
      <c r="N47" s="424" t="str">
        <f>N2</f>
        <v># Shot</v>
      </c>
      <c r="Q47" s="427" t="s">
        <v>9</v>
      </c>
      <c r="R47" s="428"/>
      <c r="S47" s="429"/>
      <c r="U47" s="430" t="str">
        <f>U2</f>
        <v>Bypass</v>
      </c>
      <c r="V47" s="433" t="str">
        <f>V2</f>
        <v>No Show</v>
      </c>
      <c r="W47" s="408" t="str">
        <f>W2</f>
        <v>Decline</v>
      </c>
      <c r="X47" s="408" t="str">
        <f>X2</f>
        <v>Xtra Sheets</v>
      </c>
      <c r="Y47" s="411" t="str">
        <f>Y2</f>
        <v># Sales 
(if known)</v>
      </c>
    </row>
    <row r="48" spans="1:25" x14ac:dyDescent="0.25">
      <c r="G48" s="131"/>
      <c r="H48" s="422"/>
      <c r="K48" s="441"/>
      <c r="N48" s="425"/>
      <c r="Q48" s="414" t="str">
        <f>Q3</f>
        <v>Green 
Screen</v>
      </c>
      <c r="R48" s="443" t="str">
        <f>R3</f>
        <v>Star</v>
      </c>
      <c r="S48" s="416" t="str">
        <f>S3</f>
        <v>Private</v>
      </c>
      <c r="U48" s="431"/>
      <c r="V48" s="434"/>
      <c r="W48" s="409"/>
      <c r="X48" s="409"/>
      <c r="Y48" s="412"/>
    </row>
    <row r="49" spans="2:26" ht="15.75" thickBot="1" x14ac:dyDescent="0.3">
      <c r="G49" s="131"/>
      <c r="H49" s="423"/>
      <c r="K49" s="442"/>
      <c r="N49" s="426"/>
      <c r="Q49" s="415"/>
      <c r="R49" s="444"/>
      <c r="S49" s="417"/>
      <c r="U49" s="432"/>
      <c r="V49" s="435"/>
      <c r="W49" s="410"/>
      <c r="X49" s="410"/>
      <c r="Y49" s="413"/>
    </row>
    <row r="50" spans="2:26" ht="37.5" customHeight="1" thickBot="1" x14ac:dyDescent="0.3">
      <c r="G50" s="131"/>
      <c r="H50" s="23"/>
      <c r="K50" s="23"/>
      <c r="N50" s="23"/>
      <c r="Q50" s="50"/>
      <c r="R50" s="10"/>
      <c r="S50" s="10"/>
      <c r="U50" s="24"/>
      <c r="V50" s="25"/>
      <c r="W50" s="26"/>
      <c r="X50" s="26"/>
      <c r="Y50" s="25"/>
    </row>
    <row r="51" spans="2:26" ht="4.5" customHeight="1" x14ac:dyDescent="0.25">
      <c r="B51"/>
      <c r="E51" s="54"/>
      <c r="G51"/>
      <c r="Z51" s="54"/>
    </row>
    <row r="52" spans="2:26" ht="4.5" customHeight="1" thickBot="1" x14ac:dyDescent="0.3">
      <c r="B52"/>
      <c r="E52" s="54"/>
      <c r="G52"/>
      <c r="Z52" s="54"/>
    </row>
    <row r="53" spans="2:26" ht="27.75" customHeight="1" thickBot="1" x14ac:dyDescent="0.3">
      <c r="B53"/>
      <c r="E53" s="139"/>
      <c r="F53" s="140" t="s">
        <v>40</v>
      </c>
      <c r="G53"/>
      <c r="H53" s="141"/>
      <c r="I53" s="405" t="s">
        <v>41</v>
      </c>
      <c r="J53" s="406"/>
      <c r="P53" s="141"/>
      <c r="Q53" s="405" t="s">
        <v>42</v>
      </c>
      <c r="R53" s="407"/>
      <c r="S53" s="406"/>
      <c r="U53" s="142"/>
      <c r="V53" s="405" t="s">
        <v>43</v>
      </c>
      <c r="W53" s="407"/>
      <c r="X53" s="406"/>
      <c r="Z53" s="54"/>
    </row>
    <row r="54" spans="2:26" ht="27.75" customHeight="1" x14ac:dyDescent="0.25"/>
    <row r="55" spans="2:26" ht="27.75" customHeight="1" x14ac:dyDescent="0.25"/>
    <row r="59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7:H49"/>
    <mergeCell ref="N47:N49"/>
    <mergeCell ref="Q47:S47"/>
    <mergeCell ref="U47:U49"/>
    <mergeCell ref="V47:V49"/>
    <mergeCell ref="K2:K3"/>
    <mergeCell ref="L2:M2"/>
    <mergeCell ref="K47:K49"/>
    <mergeCell ref="R48:R49"/>
    <mergeCell ref="W47:W49"/>
    <mergeCell ref="Q2:S2"/>
    <mergeCell ref="U2:U3"/>
    <mergeCell ref="V2:V3"/>
    <mergeCell ref="W2:W3"/>
    <mergeCell ref="I53:J53"/>
    <mergeCell ref="V53:X53"/>
    <mergeCell ref="X47:X49"/>
    <mergeCell ref="Y47:Y49"/>
    <mergeCell ref="Q48:Q49"/>
    <mergeCell ref="S48:S49"/>
    <mergeCell ref="Q53:S53"/>
  </mergeCells>
  <conditionalFormatting sqref="F6:F18">
    <cfRule type="cellIs" dxfId="15" priority="1" stopIfTrue="1" operator="greaterThan">
      <formula>0.75</formula>
    </cfRule>
    <cfRule type="cellIs" dxfId="14" priority="2" stopIfTrue="1" operator="greaterThan">
      <formula>0.4</formula>
    </cfRule>
    <cfRule type="cellIs" dxfId="13" priority="3" operator="lessThan">
      <formula>0.4</formula>
    </cfRule>
  </conditionalFormatting>
  <conditionalFormatting sqref="F20">
    <cfRule type="cellIs" dxfId="12" priority="13" stopIfTrue="1" operator="greaterThan">
      <formula>0.75</formula>
    </cfRule>
    <cfRule type="cellIs" dxfId="11" priority="14" stopIfTrue="1" operator="greaterThan">
      <formula>0.4</formula>
    </cfRule>
    <cfRule type="cellIs" dxfId="10" priority="15" operator="lessThan">
      <formula>0.4</formula>
    </cfRule>
  </conditionalFormatting>
  <printOptions horizontalCentered="1"/>
  <pageMargins left="0.25" right="0.25" top="0.28999999999999998" bottom="0.21" header="0.3" footer="0.2"/>
  <pageSetup scale="7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Z60"/>
  <sheetViews>
    <sheetView workbookViewId="0">
      <selection activeCell="A5" sqref="A5:Z21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  <col min="26" max="26" width="39.140625" style="54" customWidth="1"/>
  </cols>
  <sheetData>
    <row r="1" spans="1:26" ht="16.5" thickBot="1" x14ac:dyDescent="0.3">
      <c r="A1" s="452" t="str">
        <f>'03.13 (v2)'!A1</f>
        <v>Wednesday, March 13th</v>
      </c>
      <c r="B1" s="452"/>
      <c r="C1" s="452"/>
      <c r="D1" s="452"/>
      <c r="E1" s="452"/>
      <c r="F1" s="452"/>
      <c r="G1" s="453"/>
      <c r="H1" s="456" t="s">
        <v>19</v>
      </c>
      <c r="I1" s="457"/>
      <c r="J1" s="457"/>
      <c r="K1" s="457"/>
      <c r="L1" s="457"/>
      <c r="M1" s="457"/>
      <c r="N1" s="457"/>
      <c r="O1" s="457"/>
      <c r="P1" s="458"/>
      <c r="Z1"/>
    </row>
    <row r="2" spans="1:26" ht="24.75" customHeight="1" thickBot="1" x14ac:dyDescent="0.3">
      <c r="A2" s="454"/>
      <c r="B2" s="454"/>
      <c r="C2" s="454"/>
      <c r="D2" s="454"/>
      <c r="E2" s="454"/>
      <c r="F2" s="454"/>
      <c r="G2" s="455"/>
      <c r="H2" s="459" t="s">
        <v>8</v>
      </c>
      <c r="I2" s="461" t="s">
        <v>21</v>
      </c>
      <c r="J2" s="462"/>
      <c r="K2" s="436" t="s">
        <v>8</v>
      </c>
      <c r="L2" s="438" t="s">
        <v>20</v>
      </c>
      <c r="M2" s="439"/>
      <c r="N2" s="463" t="s">
        <v>8</v>
      </c>
      <c r="O2" s="465" t="s">
        <v>4</v>
      </c>
      <c r="P2" s="466"/>
      <c r="Q2" s="445" t="s">
        <v>9</v>
      </c>
      <c r="R2" s="446"/>
      <c r="S2" s="447"/>
      <c r="T2" s="42"/>
      <c r="U2" s="448" t="s">
        <v>5</v>
      </c>
      <c r="V2" s="450" t="s">
        <v>6</v>
      </c>
      <c r="W2" s="418" t="s">
        <v>7</v>
      </c>
      <c r="X2" s="418" t="s">
        <v>24</v>
      </c>
      <c r="Y2" s="411" t="s">
        <v>23</v>
      </c>
      <c r="Z2"/>
    </row>
    <row r="3" spans="1:26" ht="22.5" customHeight="1" x14ac:dyDescent="0.25">
      <c r="A3" s="43" t="s">
        <v>0</v>
      </c>
      <c r="B3" s="44" t="s">
        <v>16</v>
      </c>
      <c r="C3" s="45" t="s">
        <v>2</v>
      </c>
      <c r="D3" s="45" t="s">
        <v>2</v>
      </c>
      <c r="E3" s="46" t="s">
        <v>1</v>
      </c>
      <c r="F3" s="47" t="s">
        <v>18</v>
      </c>
      <c r="G3" s="48" t="s">
        <v>15</v>
      </c>
      <c r="H3" s="460"/>
      <c r="I3" s="34" t="s">
        <v>13</v>
      </c>
      <c r="J3" s="35" t="s">
        <v>14</v>
      </c>
      <c r="K3" s="437"/>
      <c r="L3" s="36" t="s">
        <v>13</v>
      </c>
      <c r="M3" s="37" t="s">
        <v>14</v>
      </c>
      <c r="N3" s="464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9"/>
      <c r="V3" s="451"/>
      <c r="W3" s="419"/>
      <c r="X3" s="419"/>
      <c r="Y3" s="420"/>
      <c r="Z3" s="47" t="s">
        <v>44</v>
      </c>
    </row>
    <row r="4" spans="1:26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  <c r="Z4" s="385"/>
    </row>
    <row r="5" spans="1:26" ht="27" x14ac:dyDescent="0.25">
      <c r="A5" s="59">
        <v>0.41666666666666669</v>
      </c>
      <c r="B5" s="60" t="s">
        <v>73</v>
      </c>
      <c r="C5" s="61">
        <v>45</v>
      </c>
      <c r="D5" s="61" t="s">
        <v>10</v>
      </c>
      <c r="E5" s="62" t="s">
        <v>4</v>
      </c>
      <c r="F5" s="63" t="s">
        <v>76</v>
      </c>
      <c r="G5" s="382" t="s">
        <v>126</v>
      </c>
      <c r="H5" s="103" t="s">
        <v>10</v>
      </c>
      <c r="I5" s="277" t="s">
        <v>10</v>
      </c>
      <c r="J5" s="278" t="s">
        <v>10</v>
      </c>
      <c r="K5" s="104" t="s">
        <v>10</v>
      </c>
      <c r="L5" s="277" t="s">
        <v>10</v>
      </c>
      <c r="M5" s="278" t="s">
        <v>10</v>
      </c>
      <c r="N5" s="105">
        <f t="shared" ref="N5" si="0">IF(ISBLANK(P5),0,(P5-O5+1))</f>
        <v>5</v>
      </c>
      <c r="O5" s="277">
        <v>4005</v>
      </c>
      <c r="P5" s="278">
        <v>4009</v>
      </c>
      <c r="Q5" s="108" t="s">
        <v>10</v>
      </c>
      <c r="R5" s="109" t="s">
        <v>10</v>
      </c>
      <c r="S5" s="110">
        <v>1</v>
      </c>
      <c r="T5" s="13" t="s">
        <v>10</v>
      </c>
      <c r="U5" s="274" t="s">
        <v>10</v>
      </c>
      <c r="V5" s="190" t="s">
        <v>10</v>
      </c>
      <c r="W5" s="275" t="s">
        <v>10</v>
      </c>
      <c r="X5" s="275" t="s">
        <v>10</v>
      </c>
      <c r="Y5" s="383" t="s">
        <v>10</v>
      </c>
      <c r="Z5" s="387" t="s">
        <v>136</v>
      </c>
    </row>
    <row r="6" spans="1:26" ht="20.100000000000001" customHeight="1" x14ac:dyDescent="0.25">
      <c r="A6" s="51">
        <v>0.41666666666666669</v>
      </c>
      <c r="B6" s="281" t="s">
        <v>72</v>
      </c>
      <c r="C6" s="58">
        <v>25</v>
      </c>
      <c r="D6" s="283">
        <v>15</v>
      </c>
      <c r="E6" s="134" t="s">
        <v>70</v>
      </c>
      <c r="F6" s="279">
        <v>0.6</v>
      </c>
      <c r="G6" s="127" t="s">
        <v>81</v>
      </c>
      <c r="H6" s="103">
        <f t="shared" ref="H6:H16" si="1">IF(ISBLANK(J6),0,(J6-I6+1))</f>
        <v>9</v>
      </c>
      <c r="I6" s="106">
        <v>3164</v>
      </c>
      <c r="J6" s="107">
        <v>3172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f>5+3</f>
        <v>8</v>
      </c>
      <c r="R6" s="109" t="s">
        <v>10</v>
      </c>
      <c r="S6" s="110" t="s">
        <v>10</v>
      </c>
      <c r="T6" s="31">
        <f t="shared" ref="T6:T16" si="2">A6+TIME(2,0,0)</f>
        <v>0.5</v>
      </c>
      <c r="U6" s="111">
        <v>7</v>
      </c>
      <c r="V6" s="112">
        <v>0</v>
      </c>
      <c r="W6" s="113">
        <v>0</v>
      </c>
      <c r="X6" s="113">
        <v>0</v>
      </c>
      <c r="Y6" s="384">
        <v>1</v>
      </c>
      <c r="Z6" s="388" t="s">
        <v>127</v>
      </c>
    </row>
    <row r="7" spans="1:26" ht="20.100000000000001" customHeight="1" x14ac:dyDescent="0.25">
      <c r="A7" s="51">
        <v>0.4375</v>
      </c>
      <c r="B7" s="280" t="s">
        <v>69</v>
      </c>
      <c r="C7" s="58">
        <v>35</v>
      </c>
      <c r="D7" s="285">
        <v>35</v>
      </c>
      <c r="E7" s="134" t="s">
        <v>70</v>
      </c>
      <c r="F7" s="279">
        <v>1</v>
      </c>
      <c r="G7" s="127" t="s">
        <v>85</v>
      </c>
      <c r="H7" s="103">
        <f t="shared" si="1"/>
        <v>14</v>
      </c>
      <c r="I7" s="106">
        <v>3173</v>
      </c>
      <c r="J7" s="107">
        <v>3186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12+2</f>
        <v>14</v>
      </c>
      <c r="R7" s="109" t="s">
        <v>10</v>
      </c>
      <c r="S7" s="110" t="s">
        <v>10</v>
      </c>
      <c r="T7" s="31">
        <f t="shared" si="2"/>
        <v>0.52083333333333337</v>
      </c>
      <c r="U7" s="111">
        <v>0</v>
      </c>
      <c r="V7" s="112">
        <v>0</v>
      </c>
      <c r="W7" s="113">
        <v>5</v>
      </c>
      <c r="X7" s="113">
        <v>2</v>
      </c>
      <c r="Y7" s="384">
        <v>6</v>
      </c>
      <c r="Z7" s="389" t="s">
        <v>128</v>
      </c>
    </row>
    <row r="8" spans="1:26" ht="20.100000000000001" customHeight="1" x14ac:dyDescent="0.25">
      <c r="A8" s="51">
        <v>0.45833333333333331</v>
      </c>
      <c r="B8" s="281" t="s">
        <v>72</v>
      </c>
      <c r="C8" s="58">
        <v>25</v>
      </c>
      <c r="D8" s="284">
        <v>9</v>
      </c>
      <c r="E8" s="134" t="s">
        <v>70</v>
      </c>
      <c r="F8" s="279">
        <v>0.36</v>
      </c>
      <c r="G8" s="127" t="s">
        <v>86</v>
      </c>
      <c r="H8" s="103">
        <f t="shared" si="1"/>
        <v>6</v>
      </c>
      <c r="I8" s="106">
        <v>3187</v>
      </c>
      <c r="J8" s="107">
        <v>3192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6+0</f>
        <v>6</v>
      </c>
      <c r="R8" s="109" t="s">
        <v>10</v>
      </c>
      <c r="S8" s="110" t="s">
        <v>10</v>
      </c>
      <c r="T8" s="31">
        <f t="shared" si="2"/>
        <v>0.54166666666666663</v>
      </c>
      <c r="U8" s="111">
        <v>0</v>
      </c>
      <c r="V8" s="112">
        <v>2</v>
      </c>
      <c r="W8" s="113">
        <v>0</v>
      </c>
      <c r="X8" s="113">
        <v>0</v>
      </c>
      <c r="Y8" s="384">
        <v>5</v>
      </c>
      <c r="Z8" s="388" t="s">
        <v>129</v>
      </c>
    </row>
    <row r="9" spans="1:26" ht="20.100000000000001" customHeight="1" x14ac:dyDescent="0.25">
      <c r="A9" s="51">
        <v>0.47916666666666669</v>
      </c>
      <c r="B9" s="280" t="s">
        <v>69</v>
      </c>
      <c r="C9" s="58">
        <v>35</v>
      </c>
      <c r="D9" s="285">
        <v>34</v>
      </c>
      <c r="E9" s="134" t="s">
        <v>70</v>
      </c>
      <c r="F9" s="279">
        <v>0.97142857142857142</v>
      </c>
      <c r="G9" s="127" t="s">
        <v>87</v>
      </c>
      <c r="H9" s="103">
        <f t="shared" si="1"/>
        <v>14</v>
      </c>
      <c r="I9" s="106">
        <v>3193</v>
      </c>
      <c r="J9" s="107">
        <v>3206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12+2</f>
        <v>14</v>
      </c>
      <c r="R9" s="109" t="s">
        <v>10</v>
      </c>
      <c r="S9" s="110" t="s">
        <v>10</v>
      </c>
      <c r="T9" s="31">
        <f t="shared" si="2"/>
        <v>0.5625</v>
      </c>
      <c r="U9" s="111">
        <v>0</v>
      </c>
      <c r="V9" s="112">
        <v>0</v>
      </c>
      <c r="W9" s="113">
        <v>4</v>
      </c>
      <c r="X9" s="113">
        <v>1</v>
      </c>
      <c r="Y9" s="384">
        <v>10</v>
      </c>
      <c r="Z9" s="388" t="s">
        <v>129</v>
      </c>
    </row>
    <row r="10" spans="1:26" ht="20.100000000000001" customHeight="1" x14ac:dyDescent="0.25">
      <c r="A10" s="51">
        <v>0.5</v>
      </c>
      <c r="B10" s="281" t="s">
        <v>72</v>
      </c>
      <c r="C10" s="58">
        <v>35</v>
      </c>
      <c r="D10" s="283">
        <v>25</v>
      </c>
      <c r="E10" s="134" t="s">
        <v>70</v>
      </c>
      <c r="F10" s="279">
        <v>0.7142857142857143</v>
      </c>
      <c r="G10" s="127" t="s">
        <v>81</v>
      </c>
      <c r="H10" s="103">
        <f t="shared" si="1"/>
        <v>4</v>
      </c>
      <c r="I10" s="106">
        <v>3207</v>
      </c>
      <c r="J10" s="107">
        <v>3210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f>4+0</f>
        <v>4</v>
      </c>
      <c r="R10" s="109" t="s">
        <v>10</v>
      </c>
      <c r="S10" s="110" t="s">
        <v>10</v>
      </c>
      <c r="T10" s="31">
        <f t="shared" si="2"/>
        <v>0.58333333333333337</v>
      </c>
      <c r="U10" s="111">
        <v>0</v>
      </c>
      <c r="V10" s="112">
        <v>1</v>
      </c>
      <c r="W10" s="113">
        <v>0</v>
      </c>
      <c r="X10" s="113">
        <v>0</v>
      </c>
      <c r="Y10" s="384">
        <v>3</v>
      </c>
      <c r="Z10" s="390"/>
    </row>
    <row r="11" spans="1:26" ht="20.100000000000001" customHeight="1" x14ac:dyDescent="0.25">
      <c r="A11" s="51">
        <v>0.52083333333333337</v>
      </c>
      <c r="B11" s="280" t="s">
        <v>69</v>
      </c>
      <c r="C11" s="58">
        <v>35</v>
      </c>
      <c r="D11" s="285">
        <v>35</v>
      </c>
      <c r="E11" s="134" t="s">
        <v>70</v>
      </c>
      <c r="F11" s="279">
        <v>1</v>
      </c>
      <c r="G11" s="127" t="s">
        <v>85</v>
      </c>
      <c r="H11" s="103">
        <f t="shared" si="1"/>
        <v>14</v>
      </c>
      <c r="I11" s="106">
        <v>3211</v>
      </c>
      <c r="J11" s="107">
        <v>3224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14+0</f>
        <v>14</v>
      </c>
      <c r="R11" s="109" t="s">
        <v>10</v>
      </c>
      <c r="S11" s="110" t="s">
        <v>10</v>
      </c>
      <c r="T11" s="31">
        <f t="shared" si="2"/>
        <v>0.60416666666666674</v>
      </c>
      <c r="U11" s="111">
        <v>0</v>
      </c>
      <c r="V11" s="112">
        <v>3</v>
      </c>
      <c r="W11" s="113">
        <v>3</v>
      </c>
      <c r="X11" s="113">
        <v>0</v>
      </c>
      <c r="Y11" s="384">
        <v>9</v>
      </c>
      <c r="Z11" s="388" t="s">
        <v>130</v>
      </c>
    </row>
    <row r="12" spans="1:26" ht="20.100000000000001" customHeight="1" x14ac:dyDescent="0.25">
      <c r="A12" s="51">
        <v>4.1666666666666664E-2</v>
      </c>
      <c r="B12" s="281" t="s">
        <v>72</v>
      </c>
      <c r="C12" s="58">
        <v>25</v>
      </c>
      <c r="D12" s="284">
        <v>8</v>
      </c>
      <c r="E12" s="134" t="s">
        <v>70</v>
      </c>
      <c r="F12" s="279">
        <v>0.32</v>
      </c>
      <c r="G12" s="127" t="s">
        <v>86</v>
      </c>
      <c r="H12" s="103">
        <f t="shared" si="1"/>
        <v>4</v>
      </c>
      <c r="I12" s="106">
        <v>3225</v>
      </c>
      <c r="J12" s="107">
        <v>3228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4+0</f>
        <v>4</v>
      </c>
      <c r="R12" s="109" t="s">
        <v>10</v>
      </c>
      <c r="S12" s="110" t="s">
        <v>10</v>
      </c>
      <c r="T12" s="31">
        <f t="shared" si="2"/>
        <v>0.125</v>
      </c>
      <c r="U12" s="111">
        <v>4</v>
      </c>
      <c r="V12" s="112">
        <v>0</v>
      </c>
      <c r="W12" s="113">
        <v>0</v>
      </c>
      <c r="X12" s="113">
        <v>0</v>
      </c>
      <c r="Y12" s="384">
        <v>0</v>
      </c>
      <c r="Z12" s="390"/>
    </row>
    <row r="13" spans="1:26" ht="20.100000000000001" customHeight="1" x14ac:dyDescent="0.25">
      <c r="A13" s="51">
        <v>6.25E-2</v>
      </c>
      <c r="B13" s="280" t="s">
        <v>69</v>
      </c>
      <c r="C13" s="58">
        <v>35</v>
      </c>
      <c r="D13" s="285">
        <v>35</v>
      </c>
      <c r="E13" s="134" t="s">
        <v>70</v>
      </c>
      <c r="F13" s="279">
        <v>1</v>
      </c>
      <c r="G13" s="127" t="s">
        <v>88</v>
      </c>
      <c r="H13" s="103">
        <f t="shared" si="1"/>
        <v>14</v>
      </c>
      <c r="I13" s="106">
        <v>3229</v>
      </c>
      <c r="J13" s="107">
        <v>3242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f>13+1</f>
        <v>14</v>
      </c>
      <c r="R13" s="109" t="s">
        <v>10</v>
      </c>
      <c r="S13" s="110" t="s">
        <v>10</v>
      </c>
      <c r="T13" s="31">
        <f t="shared" si="2"/>
        <v>0.14583333333333331</v>
      </c>
      <c r="U13" s="111">
        <v>0</v>
      </c>
      <c r="V13" s="112">
        <v>1</v>
      </c>
      <c r="W13" s="113">
        <v>6</v>
      </c>
      <c r="X13" s="113">
        <v>1</v>
      </c>
      <c r="Y13" s="384">
        <v>6</v>
      </c>
      <c r="Z13" s="391" t="s">
        <v>131</v>
      </c>
    </row>
    <row r="14" spans="1:26" ht="20.100000000000001" customHeight="1" x14ac:dyDescent="0.25">
      <c r="A14" s="51">
        <v>8.3333333333333329E-2</v>
      </c>
      <c r="B14" s="281" t="s">
        <v>72</v>
      </c>
      <c r="C14" s="58">
        <v>25</v>
      </c>
      <c r="D14" s="283">
        <v>16</v>
      </c>
      <c r="E14" s="134" t="s">
        <v>70</v>
      </c>
      <c r="F14" s="286">
        <v>0.64</v>
      </c>
      <c r="G14" s="127" t="s">
        <v>87</v>
      </c>
      <c r="H14" s="103">
        <f t="shared" si="1"/>
        <v>6</v>
      </c>
      <c r="I14" s="106">
        <v>3243</v>
      </c>
      <c r="J14" s="107">
        <v>3248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5+1</f>
        <v>6</v>
      </c>
      <c r="R14" s="109" t="s">
        <v>10</v>
      </c>
      <c r="S14" s="110" t="s">
        <v>10</v>
      </c>
      <c r="T14" s="31">
        <f t="shared" si="2"/>
        <v>0.16666666666666666</v>
      </c>
      <c r="U14" s="111">
        <v>0</v>
      </c>
      <c r="V14" s="112">
        <v>0</v>
      </c>
      <c r="W14" s="113">
        <v>2</v>
      </c>
      <c r="X14" s="113">
        <v>1</v>
      </c>
      <c r="Y14" s="384">
        <v>4</v>
      </c>
      <c r="Z14" s="388" t="s">
        <v>132</v>
      </c>
    </row>
    <row r="15" spans="1:26" ht="20.100000000000001" customHeight="1" x14ac:dyDescent="0.25">
      <c r="A15" s="51">
        <v>0.10416666666666667</v>
      </c>
      <c r="B15" s="280" t="s">
        <v>69</v>
      </c>
      <c r="C15" s="58">
        <v>35</v>
      </c>
      <c r="D15" s="285">
        <v>35</v>
      </c>
      <c r="E15" s="134" t="s">
        <v>70</v>
      </c>
      <c r="F15" s="279">
        <v>1</v>
      </c>
      <c r="G15" s="127" t="s">
        <v>31</v>
      </c>
      <c r="H15" s="103">
        <f t="shared" si="1"/>
        <v>12</v>
      </c>
      <c r="I15" s="106">
        <v>3249</v>
      </c>
      <c r="J15" s="107">
        <v>3260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f>7+4</f>
        <v>11</v>
      </c>
      <c r="R15" s="109" t="s">
        <v>10</v>
      </c>
      <c r="S15" s="110" t="s">
        <v>10</v>
      </c>
      <c r="T15" s="31">
        <f t="shared" si="2"/>
        <v>0.1875</v>
      </c>
      <c r="U15" s="111">
        <v>0</v>
      </c>
      <c r="V15" s="112">
        <v>0</v>
      </c>
      <c r="W15" s="113">
        <v>3</v>
      </c>
      <c r="X15" s="113">
        <v>1</v>
      </c>
      <c r="Y15" s="384">
        <v>7</v>
      </c>
      <c r="Z15" s="392" t="s">
        <v>133</v>
      </c>
    </row>
    <row r="16" spans="1:26" ht="20.100000000000001" customHeight="1" x14ac:dyDescent="0.25">
      <c r="A16" s="51">
        <v>0.125</v>
      </c>
      <c r="B16" s="280" t="s">
        <v>69</v>
      </c>
      <c r="C16" s="58">
        <v>35</v>
      </c>
      <c r="D16" s="284">
        <v>7</v>
      </c>
      <c r="E16" s="134" t="s">
        <v>70</v>
      </c>
      <c r="F16" s="279">
        <v>0.2</v>
      </c>
      <c r="G16" s="127" t="s">
        <v>85</v>
      </c>
      <c r="H16" s="103">
        <f t="shared" si="1"/>
        <v>15</v>
      </c>
      <c r="I16" s="106">
        <v>3261</v>
      </c>
      <c r="J16" s="107">
        <v>3275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13+1</f>
        <v>14</v>
      </c>
      <c r="R16" s="109" t="s">
        <v>10</v>
      </c>
      <c r="S16" s="110" t="s">
        <v>10</v>
      </c>
      <c r="T16" s="31">
        <f t="shared" si="2"/>
        <v>0.20833333333333331</v>
      </c>
      <c r="U16" s="111">
        <v>0</v>
      </c>
      <c r="V16" s="112">
        <v>3</v>
      </c>
      <c r="W16" s="113">
        <v>4</v>
      </c>
      <c r="X16" s="113">
        <v>1</v>
      </c>
      <c r="Y16" s="384">
        <v>6</v>
      </c>
      <c r="Z16" s="392" t="s">
        <v>134</v>
      </c>
    </row>
    <row r="17" spans="1:26" ht="20.100000000000001" customHeight="1" x14ac:dyDescent="0.25">
      <c r="A17" s="51">
        <v>0.14583333333333334</v>
      </c>
      <c r="B17" s="280" t="s">
        <v>69</v>
      </c>
      <c r="C17" s="58">
        <v>35</v>
      </c>
      <c r="D17" s="284">
        <v>8</v>
      </c>
      <c r="E17" s="134" t="s">
        <v>70</v>
      </c>
      <c r="F17" s="279">
        <v>0.22857142857142856</v>
      </c>
      <c r="G17" s="127" t="s">
        <v>88</v>
      </c>
      <c r="H17" s="103">
        <f t="shared" ref="H17:H38" si="3">IF(ISBLANK(J17),0,(J17-I17+1))</f>
        <v>12</v>
      </c>
      <c r="I17" s="106">
        <v>3276</v>
      </c>
      <c r="J17" s="107">
        <v>3287</v>
      </c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>
        <f>8+3</f>
        <v>11</v>
      </c>
      <c r="R17" s="109" t="s">
        <v>10</v>
      </c>
      <c r="S17" s="110" t="s">
        <v>10</v>
      </c>
      <c r="T17" s="31">
        <f t="shared" ref="T17:T38" si="4">A17+TIME(2,0,0)</f>
        <v>0.22916666666666669</v>
      </c>
      <c r="U17" s="111">
        <v>0</v>
      </c>
      <c r="V17" s="112">
        <v>1</v>
      </c>
      <c r="W17" s="113">
        <v>2</v>
      </c>
      <c r="X17" s="113">
        <v>2</v>
      </c>
      <c r="Y17" s="384">
        <v>6</v>
      </c>
      <c r="Z17" s="392" t="s">
        <v>135</v>
      </c>
    </row>
    <row r="18" spans="1:26" ht="20.100000000000001" customHeight="1" x14ac:dyDescent="0.25">
      <c r="A18" s="51">
        <v>0.16666666666666666</v>
      </c>
      <c r="B18" s="280" t="s">
        <v>69</v>
      </c>
      <c r="C18" s="58">
        <v>35</v>
      </c>
      <c r="D18" s="283">
        <v>16</v>
      </c>
      <c r="E18" s="134" t="s">
        <v>70</v>
      </c>
      <c r="F18" s="279">
        <v>0.45714285714285713</v>
      </c>
      <c r="G18" s="127" t="s">
        <v>90</v>
      </c>
      <c r="H18" s="103">
        <f t="shared" si="3"/>
        <v>8</v>
      </c>
      <c r="I18" s="106">
        <v>3288</v>
      </c>
      <c r="J18" s="107">
        <v>3295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7+1</f>
        <v>8</v>
      </c>
      <c r="R18" s="109" t="s">
        <v>10</v>
      </c>
      <c r="S18" s="110" t="s">
        <v>10</v>
      </c>
      <c r="T18" s="31">
        <f t="shared" si="4"/>
        <v>0.25</v>
      </c>
      <c r="U18" s="111">
        <v>0</v>
      </c>
      <c r="V18" s="112">
        <v>2</v>
      </c>
      <c r="W18" s="113">
        <v>4</v>
      </c>
      <c r="X18" s="113">
        <v>1</v>
      </c>
      <c r="Y18" s="384">
        <v>1</v>
      </c>
      <c r="Z18" s="390"/>
    </row>
    <row r="19" spans="1:26" ht="27" x14ac:dyDescent="0.25">
      <c r="A19" s="59">
        <v>0.16666666666666666</v>
      </c>
      <c r="B19" s="282" t="s">
        <v>74</v>
      </c>
      <c r="C19" s="61">
        <v>20</v>
      </c>
      <c r="D19" s="61" t="s">
        <v>10</v>
      </c>
      <c r="E19" s="137" t="s">
        <v>4</v>
      </c>
      <c r="F19" s="63" t="s">
        <v>76</v>
      </c>
      <c r="G19" s="130" t="s">
        <v>93</v>
      </c>
      <c r="H19" s="103" t="s">
        <v>10</v>
      </c>
      <c r="I19" s="277" t="s">
        <v>10</v>
      </c>
      <c r="J19" s="278" t="s">
        <v>10</v>
      </c>
      <c r="K19" s="104" t="s">
        <v>10</v>
      </c>
      <c r="L19" s="277" t="s">
        <v>10</v>
      </c>
      <c r="M19" s="278" t="s">
        <v>10</v>
      </c>
      <c r="N19" s="105">
        <f t="shared" ref="N19:N38" si="5">IF(ISBLANK(P19),0,(P19-O19+1))</f>
        <v>4</v>
      </c>
      <c r="O19" s="277">
        <v>4010</v>
      </c>
      <c r="P19" s="278">
        <v>4013</v>
      </c>
      <c r="Q19" s="108" t="s">
        <v>10</v>
      </c>
      <c r="R19" s="109" t="s">
        <v>10</v>
      </c>
      <c r="S19" s="110">
        <v>1</v>
      </c>
      <c r="T19" s="13" t="s">
        <v>10</v>
      </c>
      <c r="U19" s="274" t="s">
        <v>10</v>
      </c>
      <c r="V19" s="190" t="s">
        <v>10</v>
      </c>
      <c r="W19" s="275" t="s">
        <v>10</v>
      </c>
      <c r="X19" s="275" t="s">
        <v>10</v>
      </c>
      <c r="Y19" s="383" t="s">
        <v>10</v>
      </c>
      <c r="Z19" s="387" t="s">
        <v>137</v>
      </c>
    </row>
    <row r="20" spans="1:26" ht="20.100000000000001" customHeight="1" x14ac:dyDescent="0.25">
      <c r="A20" s="51">
        <v>0.1875</v>
      </c>
      <c r="B20" s="280" t="s">
        <v>69</v>
      </c>
      <c r="C20" s="58">
        <v>45</v>
      </c>
      <c r="D20" s="283">
        <v>16</v>
      </c>
      <c r="E20" s="134" t="s">
        <v>70</v>
      </c>
      <c r="F20" s="279">
        <v>0.35555555555555557</v>
      </c>
      <c r="G20" s="127" t="s">
        <v>31</v>
      </c>
      <c r="H20" s="103">
        <f t="shared" si="3"/>
        <v>17</v>
      </c>
      <c r="I20" s="106">
        <v>3296</v>
      </c>
      <c r="J20" s="107">
        <v>3312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9+8</f>
        <v>17</v>
      </c>
      <c r="R20" s="109" t="s">
        <v>10</v>
      </c>
      <c r="S20" s="110" t="s">
        <v>10</v>
      </c>
      <c r="T20" s="31">
        <f t="shared" si="4"/>
        <v>0.27083333333333331</v>
      </c>
      <c r="U20" s="111">
        <v>0</v>
      </c>
      <c r="V20" s="112">
        <v>8</v>
      </c>
      <c r="W20" s="113">
        <v>0</v>
      </c>
      <c r="X20" s="113">
        <v>5</v>
      </c>
      <c r="Y20" s="384">
        <v>4</v>
      </c>
      <c r="Z20" s="390"/>
    </row>
    <row r="21" spans="1:26" ht="27" x14ac:dyDescent="0.25">
      <c r="A21" s="59">
        <v>0.1875</v>
      </c>
      <c r="B21" s="282" t="s">
        <v>75</v>
      </c>
      <c r="C21" s="61">
        <v>20</v>
      </c>
      <c r="D21" s="61" t="s">
        <v>10</v>
      </c>
      <c r="E21" s="137" t="s">
        <v>4</v>
      </c>
      <c r="F21" s="63" t="s">
        <v>76</v>
      </c>
      <c r="G21" s="130" t="s">
        <v>96</v>
      </c>
      <c r="H21" s="103" t="s">
        <v>10</v>
      </c>
      <c r="I21" s="277" t="s">
        <v>10</v>
      </c>
      <c r="J21" s="278" t="s">
        <v>10</v>
      </c>
      <c r="K21" s="104" t="s">
        <v>10</v>
      </c>
      <c r="L21" s="277" t="s">
        <v>10</v>
      </c>
      <c r="M21" s="278" t="s">
        <v>10</v>
      </c>
      <c r="N21" s="105">
        <f t="shared" si="5"/>
        <v>6</v>
      </c>
      <c r="O21" s="277">
        <v>4014</v>
      </c>
      <c r="P21" s="278">
        <v>4019</v>
      </c>
      <c r="Q21" s="108" t="s">
        <v>10</v>
      </c>
      <c r="R21" s="109" t="s">
        <v>10</v>
      </c>
      <c r="S21" s="110">
        <v>1</v>
      </c>
      <c r="T21" s="13" t="s">
        <v>10</v>
      </c>
      <c r="U21" s="274" t="s">
        <v>10</v>
      </c>
      <c r="V21" s="190" t="s">
        <v>10</v>
      </c>
      <c r="W21" s="275" t="s">
        <v>10</v>
      </c>
      <c r="X21" s="275" t="s">
        <v>10</v>
      </c>
      <c r="Y21" s="383" t="s">
        <v>10</v>
      </c>
      <c r="Z21" s="387" t="s">
        <v>138</v>
      </c>
    </row>
    <row r="22" spans="1:26" ht="20.100000000000001" hidden="1" customHeight="1" x14ac:dyDescent="0.25">
      <c r="A22" s="51"/>
      <c r="B22" s="52"/>
      <c r="C22" s="58"/>
      <c r="D22" s="58"/>
      <c r="E22" s="58"/>
      <c r="F22" s="53"/>
      <c r="G22" s="65"/>
      <c r="H22" s="103"/>
      <c r="I22" s="106"/>
      <c r="J22" s="107"/>
      <c r="K22" s="104"/>
      <c r="L22" s="106"/>
      <c r="M22" s="107"/>
      <c r="N22" s="105"/>
      <c r="O22" s="106"/>
      <c r="P22" s="107"/>
      <c r="Q22" s="108"/>
      <c r="R22" s="109"/>
      <c r="S22" s="110"/>
      <c r="T22" s="31"/>
      <c r="U22" s="111"/>
      <c r="V22" s="112"/>
      <c r="W22" s="113"/>
      <c r="X22" s="113"/>
      <c r="Y22" s="114"/>
      <c r="Z22" s="386"/>
    </row>
    <row r="23" spans="1:26" ht="20.100000000000001" hidden="1" customHeight="1" x14ac:dyDescent="0.25">
      <c r="A23" s="51">
        <f>'03.13 (v2)'!A22</f>
        <v>0</v>
      </c>
      <c r="B23" s="52">
        <f>'03.13 (v2)'!B22</f>
        <v>0</v>
      </c>
      <c r="C23" s="58">
        <f>'03.13 (v2)'!C22</f>
        <v>0</v>
      </c>
      <c r="D23" s="58">
        <f>'03.13 (v2)'!D22</f>
        <v>0</v>
      </c>
      <c r="E23" s="58">
        <f>'03.13 (v2)'!E22</f>
        <v>0</v>
      </c>
      <c r="F23" s="53">
        <f>'03.13 (v2)'!F22</f>
        <v>0</v>
      </c>
      <c r="G23" s="65">
        <f>'03.13 (v2)'!G22</f>
        <v>0</v>
      </c>
      <c r="H23" s="103">
        <f t="shared" si="3"/>
        <v>0</v>
      </c>
      <c r="I23" s="106"/>
      <c r="J23" s="107"/>
      <c r="K23" s="104">
        <f t="shared" ref="K23:K38" si="6">IF(ISBLANK(M23),0,(M23-L23+1))</f>
        <v>0</v>
      </c>
      <c r="L23" s="106"/>
      <c r="M23" s="107"/>
      <c r="N23" s="105">
        <f t="shared" si="5"/>
        <v>0</v>
      </c>
      <c r="O23" s="106"/>
      <c r="P23" s="107"/>
      <c r="Q23" s="108"/>
      <c r="R23" s="109"/>
      <c r="S23" s="110"/>
      <c r="T23" s="31">
        <f t="shared" si="4"/>
        <v>8.3333333333333329E-2</v>
      </c>
      <c r="U23" s="111"/>
      <c r="V23" s="112"/>
      <c r="W23" s="113"/>
      <c r="X23" s="113"/>
      <c r="Y23" s="114"/>
      <c r="Z23" s="53"/>
    </row>
    <row r="24" spans="1:26" ht="20.100000000000001" hidden="1" customHeight="1" x14ac:dyDescent="0.25">
      <c r="A24" s="51">
        <f>'03.13 (v2)'!A23</f>
        <v>0</v>
      </c>
      <c r="B24" s="52">
        <f>'03.13 (v2)'!B23</f>
        <v>0</v>
      </c>
      <c r="C24" s="58">
        <f>'03.13 (v2)'!C23</f>
        <v>0</v>
      </c>
      <c r="D24" s="58">
        <f>'03.13 (v2)'!D23</f>
        <v>0</v>
      </c>
      <c r="E24" s="58">
        <f>'03.13 (v2)'!E23</f>
        <v>0</v>
      </c>
      <c r="F24" s="53">
        <f>'03.13 (v2)'!F23</f>
        <v>0</v>
      </c>
      <c r="G24" s="65">
        <f>'03.13 (v2)'!G23</f>
        <v>0</v>
      </c>
      <c r="H24" s="103">
        <f t="shared" si="3"/>
        <v>0</v>
      </c>
      <c r="I24" s="106"/>
      <c r="J24" s="107"/>
      <c r="K24" s="104">
        <f t="shared" si="6"/>
        <v>0</v>
      </c>
      <c r="L24" s="106"/>
      <c r="M24" s="107"/>
      <c r="N24" s="105">
        <f t="shared" si="5"/>
        <v>0</v>
      </c>
      <c r="O24" s="106"/>
      <c r="P24" s="107"/>
      <c r="Q24" s="108"/>
      <c r="R24" s="109"/>
      <c r="S24" s="110"/>
      <c r="T24" s="31">
        <f t="shared" si="4"/>
        <v>8.3333333333333329E-2</v>
      </c>
      <c r="U24" s="111"/>
      <c r="V24" s="112"/>
      <c r="W24" s="113"/>
      <c r="X24" s="113"/>
      <c r="Y24" s="114"/>
      <c r="Z24" s="53"/>
    </row>
    <row r="25" spans="1:26" ht="20.100000000000001" hidden="1" customHeight="1" x14ac:dyDescent="0.25">
      <c r="A25" s="51">
        <f>'03.13 (v2)'!A24</f>
        <v>0</v>
      </c>
      <c r="B25" s="52">
        <f>'03.13 (v2)'!B24</f>
        <v>0</v>
      </c>
      <c r="C25" s="58">
        <f>'03.13 (v2)'!C24</f>
        <v>0</v>
      </c>
      <c r="D25" s="58">
        <f>'03.13 (v2)'!D24</f>
        <v>0</v>
      </c>
      <c r="E25" s="58">
        <f>'03.13 (v2)'!E24</f>
        <v>0</v>
      </c>
      <c r="F25" s="53">
        <f>'03.13 (v2)'!F24</f>
        <v>0</v>
      </c>
      <c r="G25" s="65">
        <f>'03.13 (v2)'!G24</f>
        <v>0</v>
      </c>
      <c r="H25" s="103">
        <f t="shared" si="3"/>
        <v>0</v>
      </c>
      <c r="I25" s="106"/>
      <c r="J25" s="107"/>
      <c r="K25" s="104">
        <f t="shared" si="6"/>
        <v>0</v>
      </c>
      <c r="L25" s="106"/>
      <c r="M25" s="107"/>
      <c r="N25" s="105">
        <f t="shared" si="5"/>
        <v>0</v>
      </c>
      <c r="O25" s="106"/>
      <c r="P25" s="107"/>
      <c r="Q25" s="108"/>
      <c r="R25" s="109"/>
      <c r="S25" s="110"/>
      <c r="T25" s="31">
        <f t="shared" si="4"/>
        <v>8.3333333333333329E-2</v>
      </c>
      <c r="U25" s="111"/>
      <c r="V25" s="112"/>
      <c r="W25" s="113"/>
      <c r="X25" s="113"/>
      <c r="Y25" s="114"/>
      <c r="Z25" s="53"/>
    </row>
    <row r="26" spans="1:26" ht="20.100000000000001" hidden="1" customHeight="1" x14ac:dyDescent="0.25">
      <c r="A26" s="51">
        <f>'03.13 (v2)'!A25</f>
        <v>0</v>
      </c>
      <c r="B26" s="52">
        <f>'03.13 (v2)'!B25</f>
        <v>0</v>
      </c>
      <c r="C26" s="58">
        <f>'03.13 (v2)'!C25</f>
        <v>0</v>
      </c>
      <c r="D26" s="58">
        <f>'03.13 (v2)'!D25</f>
        <v>0</v>
      </c>
      <c r="E26" s="58">
        <f>'03.13 (v2)'!E25</f>
        <v>0</v>
      </c>
      <c r="F26" s="53">
        <f>'03.13 (v2)'!F25</f>
        <v>0</v>
      </c>
      <c r="G26" s="65">
        <f>'03.13 (v2)'!G25</f>
        <v>0</v>
      </c>
      <c r="H26" s="103">
        <f t="shared" si="3"/>
        <v>0</v>
      </c>
      <c r="I26" s="106"/>
      <c r="J26" s="107"/>
      <c r="K26" s="104">
        <f t="shared" si="6"/>
        <v>0</v>
      </c>
      <c r="L26" s="106"/>
      <c r="M26" s="107"/>
      <c r="N26" s="105">
        <f t="shared" si="5"/>
        <v>0</v>
      </c>
      <c r="O26" s="106"/>
      <c r="P26" s="107"/>
      <c r="Q26" s="108"/>
      <c r="R26" s="109"/>
      <c r="S26" s="110"/>
      <c r="T26" s="31">
        <f t="shared" si="4"/>
        <v>8.3333333333333329E-2</v>
      </c>
      <c r="U26" s="111"/>
      <c r="V26" s="112"/>
      <c r="W26" s="113"/>
      <c r="X26" s="113"/>
      <c r="Y26" s="114"/>
      <c r="Z26" s="53"/>
    </row>
    <row r="27" spans="1:26" ht="20.100000000000001" hidden="1" customHeight="1" x14ac:dyDescent="0.25">
      <c r="A27" s="51">
        <f>'03.13 (v2)'!A26</f>
        <v>0</v>
      </c>
      <c r="B27" s="52">
        <f>'03.13 (v2)'!B26</f>
        <v>0</v>
      </c>
      <c r="C27" s="58">
        <f>'03.13 (v2)'!C26</f>
        <v>0</v>
      </c>
      <c r="D27" s="58">
        <f>'03.13 (v2)'!D26</f>
        <v>0</v>
      </c>
      <c r="E27" s="58">
        <f>'03.13 (v2)'!E26</f>
        <v>0</v>
      </c>
      <c r="F27" s="53">
        <f>'03.13 (v2)'!F26</f>
        <v>0</v>
      </c>
      <c r="G27" s="65">
        <f>'03.13 (v2)'!G26</f>
        <v>0</v>
      </c>
      <c r="H27" s="103">
        <f t="shared" si="3"/>
        <v>0</v>
      </c>
      <c r="I27" s="106"/>
      <c r="J27" s="107"/>
      <c r="K27" s="104">
        <f t="shared" si="6"/>
        <v>0</v>
      </c>
      <c r="L27" s="106"/>
      <c r="M27" s="107"/>
      <c r="N27" s="105">
        <f t="shared" si="5"/>
        <v>0</v>
      </c>
      <c r="O27" s="106"/>
      <c r="P27" s="107"/>
      <c r="Q27" s="108"/>
      <c r="R27" s="109"/>
      <c r="S27" s="110"/>
      <c r="T27" s="31">
        <f t="shared" si="4"/>
        <v>8.3333333333333329E-2</v>
      </c>
      <c r="U27" s="111"/>
      <c r="V27" s="112"/>
      <c r="W27" s="113"/>
      <c r="X27" s="113"/>
      <c r="Y27" s="114"/>
      <c r="Z27" s="53"/>
    </row>
    <row r="28" spans="1:26" ht="20.100000000000001" hidden="1" customHeight="1" x14ac:dyDescent="0.25">
      <c r="A28" s="51">
        <f>'03.13 (v2)'!A27</f>
        <v>0</v>
      </c>
      <c r="B28" s="52">
        <f>'03.13 (v2)'!B27</f>
        <v>0</v>
      </c>
      <c r="C28" s="58">
        <f>'03.13 (v2)'!C27</f>
        <v>0</v>
      </c>
      <c r="D28" s="58">
        <f>'03.13 (v2)'!D27</f>
        <v>0</v>
      </c>
      <c r="E28" s="58">
        <f>'03.13 (v2)'!E27</f>
        <v>0</v>
      </c>
      <c r="F28" s="53">
        <f>'03.13 (v2)'!F27</f>
        <v>0</v>
      </c>
      <c r="G28" s="65">
        <f>'03.13 (v2)'!G27</f>
        <v>0</v>
      </c>
      <c r="H28" s="103">
        <f t="shared" si="3"/>
        <v>0</v>
      </c>
      <c r="I28" s="106"/>
      <c r="J28" s="107"/>
      <c r="K28" s="104">
        <f t="shared" si="6"/>
        <v>0</v>
      </c>
      <c r="L28" s="106"/>
      <c r="M28" s="107"/>
      <c r="N28" s="105">
        <f t="shared" si="5"/>
        <v>0</v>
      </c>
      <c r="O28" s="106"/>
      <c r="P28" s="107"/>
      <c r="Q28" s="108"/>
      <c r="R28" s="109"/>
      <c r="S28" s="110"/>
      <c r="T28" s="31">
        <f t="shared" si="4"/>
        <v>8.3333333333333329E-2</v>
      </c>
      <c r="U28" s="111"/>
      <c r="V28" s="112"/>
      <c r="W28" s="113"/>
      <c r="X28" s="113"/>
      <c r="Y28" s="114"/>
      <c r="Z28" s="53"/>
    </row>
    <row r="29" spans="1:26" ht="20.100000000000001" hidden="1" customHeight="1" x14ac:dyDescent="0.25">
      <c r="A29" s="51">
        <f>'03.13 (v2)'!A28</f>
        <v>0</v>
      </c>
      <c r="B29" s="52">
        <f>'03.13 (v2)'!B28</f>
        <v>0</v>
      </c>
      <c r="C29" s="58">
        <f>'03.13 (v2)'!C28</f>
        <v>0</v>
      </c>
      <c r="D29" s="58">
        <f>'03.13 (v2)'!D28</f>
        <v>0</v>
      </c>
      <c r="E29" s="58">
        <f>'03.13 (v2)'!E28</f>
        <v>0</v>
      </c>
      <c r="F29" s="53">
        <f>'03.13 (v2)'!F28</f>
        <v>0</v>
      </c>
      <c r="G29" s="65">
        <f>'03.13 (v2)'!G28</f>
        <v>0</v>
      </c>
      <c r="H29" s="103">
        <f t="shared" si="3"/>
        <v>0</v>
      </c>
      <c r="I29" s="106"/>
      <c r="J29" s="107"/>
      <c r="K29" s="104">
        <f t="shared" si="6"/>
        <v>0</v>
      </c>
      <c r="L29" s="106"/>
      <c r="M29" s="107"/>
      <c r="N29" s="105">
        <f t="shared" si="5"/>
        <v>0</v>
      </c>
      <c r="O29" s="106"/>
      <c r="P29" s="107"/>
      <c r="Q29" s="108"/>
      <c r="R29" s="109"/>
      <c r="S29" s="110"/>
      <c r="T29" s="31">
        <f t="shared" si="4"/>
        <v>8.3333333333333329E-2</v>
      </c>
      <c r="U29" s="111"/>
      <c r="V29" s="112"/>
      <c r="W29" s="113"/>
      <c r="X29" s="113"/>
      <c r="Y29" s="114"/>
      <c r="Z29" s="53"/>
    </row>
    <row r="30" spans="1:26" ht="20.100000000000001" hidden="1" customHeight="1" x14ac:dyDescent="0.25">
      <c r="A30" s="51">
        <f>'03.13 (v2)'!A29</f>
        <v>0</v>
      </c>
      <c r="B30" s="52">
        <f>'03.13 (v2)'!B29</f>
        <v>0</v>
      </c>
      <c r="C30" s="58">
        <f>'03.13 (v2)'!C29</f>
        <v>0</v>
      </c>
      <c r="D30" s="58">
        <f>'03.13 (v2)'!D29</f>
        <v>0</v>
      </c>
      <c r="E30" s="58">
        <f>'03.13 (v2)'!E29</f>
        <v>0</v>
      </c>
      <c r="F30" s="53">
        <f>'03.13 (v2)'!F29</f>
        <v>0</v>
      </c>
      <c r="G30" s="65">
        <f>'03.13 (v2)'!G29</f>
        <v>0</v>
      </c>
      <c r="H30" s="103">
        <f t="shared" si="3"/>
        <v>0</v>
      </c>
      <c r="I30" s="106"/>
      <c r="J30" s="107"/>
      <c r="K30" s="104">
        <f t="shared" si="6"/>
        <v>0</v>
      </c>
      <c r="L30" s="106"/>
      <c r="M30" s="107"/>
      <c r="N30" s="105">
        <f t="shared" si="5"/>
        <v>0</v>
      </c>
      <c r="O30" s="106"/>
      <c r="P30" s="107"/>
      <c r="Q30" s="108"/>
      <c r="R30" s="109"/>
      <c r="S30" s="110"/>
      <c r="T30" s="31">
        <f t="shared" si="4"/>
        <v>8.3333333333333329E-2</v>
      </c>
      <c r="U30" s="111"/>
      <c r="V30" s="112"/>
      <c r="W30" s="113"/>
      <c r="X30" s="113"/>
      <c r="Y30" s="114"/>
      <c r="Z30" s="53"/>
    </row>
    <row r="31" spans="1:26" ht="20.100000000000001" hidden="1" customHeight="1" x14ac:dyDescent="0.25">
      <c r="A31" s="51">
        <f>'03.13 (v2)'!A30</f>
        <v>0</v>
      </c>
      <c r="B31" s="52">
        <f>'03.13 (v2)'!B30</f>
        <v>0</v>
      </c>
      <c r="C31" s="58">
        <f>'03.13 (v2)'!C30</f>
        <v>0</v>
      </c>
      <c r="D31" s="58">
        <f>'03.13 (v2)'!D30</f>
        <v>0</v>
      </c>
      <c r="E31" s="58">
        <f>'03.13 (v2)'!E30</f>
        <v>0</v>
      </c>
      <c r="F31" s="53">
        <f>'03.13 (v2)'!F30</f>
        <v>0</v>
      </c>
      <c r="G31" s="65">
        <f>'03.13 (v2)'!G30</f>
        <v>0</v>
      </c>
      <c r="H31" s="103">
        <f t="shared" si="3"/>
        <v>0</v>
      </c>
      <c r="I31" s="106"/>
      <c r="J31" s="107"/>
      <c r="K31" s="104">
        <f t="shared" si="6"/>
        <v>0</v>
      </c>
      <c r="L31" s="106"/>
      <c r="M31" s="107"/>
      <c r="N31" s="105">
        <f t="shared" si="5"/>
        <v>0</v>
      </c>
      <c r="O31" s="106"/>
      <c r="P31" s="107"/>
      <c r="Q31" s="108"/>
      <c r="R31" s="109"/>
      <c r="S31" s="110"/>
      <c r="T31" s="31">
        <f t="shared" si="4"/>
        <v>8.3333333333333329E-2</v>
      </c>
      <c r="U31" s="111"/>
      <c r="V31" s="112"/>
      <c r="W31" s="113"/>
      <c r="X31" s="113"/>
      <c r="Y31" s="114"/>
      <c r="Z31" s="53"/>
    </row>
    <row r="32" spans="1:26" ht="20.100000000000001" hidden="1" customHeight="1" x14ac:dyDescent="0.25">
      <c r="A32" s="51">
        <f>'03.13 (v2)'!A31</f>
        <v>0</v>
      </c>
      <c r="B32" s="52">
        <f>'03.13 (v2)'!B31</f>
        <v>0</v>
      </c>
      <c r="C32" s="58">
        <f>'03.13 (v2)'!C31</f>
        <v>0</v>
      </c>
      <c r="D32" s="58">
        <f>'03.13 (v2)'!D31</f>
        <v>0</v>
      </c>
      <c r="E32" s="58">
        <f>'03.13 (v2)'!E31</f>
        <v>0</v>
      </c>
      <c r="F32" s="53">
        <f>'03.13 (v2)'!F31</f>
        <v>0</v>
      </c>
      <c r="G32" s="65">
        <f>'03.13 (v2)'!G31</f>
        <v>0</v>
      </c>
      <c r="H32" s="103">
        <f t="shared" si="3"/>
        <v>0</v>
      </c>
      <c r="I32" s="106"/>
      <c r="J32" s="107"/>
      <c r="K32" s="104">
        <f t="shared" si="6"/>
        <v>0</v>
      </c>
      <c r="L32" s="106"/>
      <c r="M32" s="107"/>
      <c r="N32" s="105">
        <f t="shared" si="5"/>
        <v>0</v>
      </c>
      <c r="O32" s="106"/>
      <c r="P32" s="107"/>
      <c r="Q32" s="108"/>
      <c r="R32" s="109"/>
      <c r="S32" s="110"/>
      <c r="T32" s="31">
        <f t="shared" si="4"/>
        <v>8.3333333333333329E-2</v>
      </c>
      <c r="U32" s="111"/>
      <c r="V32" s="112"/>
      <c r="W32" s="113"/>
      <c r="X32" s="113"/>
      <c r="Y32" s="114"/>
      <c r="Z32" s="53"/>
    </row>
    <row r="33" spans="1:26" ht="20.100000000000001" hidden="1" customHeight="1" x14ac:dyDescent="0.25">
      <c r="A33" s="51">
        <f>'03.13 (v2)'!A32</f>
        <v>0</v>
      </c>
      <c r="B33" s="52">
        <f>'03.13 (v2)'!B32</f>
        <v>0</v>
      </c>
      <c r="C33" s="58">
        <f>'03.13 (v2)'!C32</f>
        <v>0</v>
      </c>
      <c r="D33" s="58">
        <f>'03.13 (v2)'!D32</f>
        <v>0</v>
      </c>
      <c r="E33" s="58">
        <f>'03.13 (v2)'!E32</f>
        <v>0</v>
      </c>
      <c r="F33" s="53">
        <f>'03.13 (v2)'!F32</f>
        <v>0</v>
      </c>
      <c r="G33" s="65">
        <f>'03.13 (v2)'!G32</f>
        <v>0</v>
      </c>
      <c r="H33" s="103">
        <f t="shared" si="3"/>
        <v>0</v>
      </c>
      <c r="I33" s="106"/>
      <c r="J33" s="107"/>
      <c r="K33" s="104">
        <f t="shared" si="6"/>
        <v>0</v>
      </c>
      <c r="L33" s="106"/>
      <c r="M33" s="107"/>
      <c r="N33" s="105">
        <f t="shared" si="5"/>
        <v>0</v>
      </c>
      <c r="O33" s="106"/>
      <c r="P33" s="107"/>
      <c r="Q33" s="108"/>
      <c r="R33" s="109"/>
      <c r="S33" s="110"/>
      <c r="T33" s="31">
        <f t="shared" si="4"/>
        <v>8.3333333333333329E-2</v>
      </c>
      <c r="U33" s="111"/>
      <c r="V33" s="112"/>
      <c r="W33" s="113"/>
      <c r="X33" s="113"/>
      <c r="Y33" s="114"/>
      <c r="Z33" s="53"/>
    </row>
    <row r="34" spans="1:26" ht="20.100000000000001" hidden="1" customHeight="1" x14ac:dyDescent="0.25">
      <c r="A34" s="51">
        <f>'03.13 (v2)'!A33</f>
        <v>0</v>
      </c>
      <c r="B34" s="52">
        <f>'03.13 (v2)'!B33</f>
        <v>0</v>
      </c>
      <c r="C34" s="58">
        <f>'03.13 (v2)'!C33</f>
        <v>0</v>
      </c>
      <c r="D34" s="58">
        <f>'03.13 (v2)'!D33</f>
        <v>0</v>
      </c>
      <c r="E34" s="58">
        <f>'03.13 (v2)'!E33</f>
        <v>0</v>
      </c>
      <c r="F34" s="53">
        <f>'03.13 (v2)'!F33</f>
        <v>0</v>
      </c>
      <c r="G34" s="65">
        <f>'03.13 (v2)'!G33</f>
        <v>0</v>
      </c>
      <c r="H34" s="103">
        <f t="shared" si="3"/>
        <v>0</v>
      </c>
      <c r="I34" s="106"/>
      <c r="J34" s="107"/>
      <c r="K34" s="104">
        <f t="shared" si="6"/>
        <v>0</v>
      </c>
      <c r="L34" s="106"/>
      <c r="M34" s="107"/>
      <c r="N34" s="105">
        <f t="shared" si="5"/>
        <v>0</v>
      </c>
      <c r="O34" s="106"/>
      <c r="P34" s="107"/>
      <c r="Q34" s="108"/>
      <c r="R34" s="109"/>
      <c r="S34" s="110"/>
      <c r="T34" s="31">
        <f t="shared" si="4"/>
        <v>8.3333333333333329E-2</v>
      </c>
      <c r="U34" s="111"/>
      <c r="V34" s="112"/>
      <c r="W34" s="113"/>
      <c r="X34" s="113"/>
      <c r="Y34" s="114"/>
      <c r="Z34" s="53"/>
    </row>
    <row r="35" spans="1:26" ht="20.100000000000001" hidden="1" customHeight="1" x14ac:dyDescent="0.25">
      <c r="A35" s="51">
        <f>'03.13 (v2)'!A34</f>
        <v>0</v>
      </c>
      <c r="B35" s="52">
        <f>'03.13 (v2)'!B34</f>
        <v>0</v>
      </c>
      <c r="C35" s="58">
        <f>'03.13 (v2)'!C34</f>
        <v>0</v>
      </c>
      <c r="D35" s="58">
        <f>'03.13 (v2)'!D34</f>
        <v>0</v>
      </c>
      <c r="E35" s="58">
        <f>'03.13 (v2)'!E34</f>
        <v>0</v>
      </c>
      <c r="F35" s="53">
        <f>'03.13 (v2)'!F34</f>
        <v>0</v>
      </c>
      <c r="G35" s="65">
        <f>'03.13 (v2)'!G34</f>
        <v>0</v>
      </c>
      <c r="H35" s="103">
        <f t="shared" si="3"/>
        <v>0</v>
      </c>
      <c r="I35" s="106"/>
      <c r="J35" s="107"/>
      <c r="K35" s="104">
        <f t="shared" si="6"/>
        <v>0</v>
      </c>
      <c r="L35" s="106"/>
      <c r="M35" s="107"/>
      <c r="N35" s="105">
        <f t="shared" si="5"/>
        <v>0</v>
      </c>
      <c r="O35" s="106"/>
      <c r="P35" s="107"/>
      <c r="Q35" s="108"/>
      <c r="R35" s="109"/>
      <c r="S35" s="110"/>
      <c r="T35" s="31">
        <f t="shared" si="4"/>
        <v>8.3333333333333329E-2</v>
      </c>
      <c r="U35" s="111"/>
      <c r="V35" s="112"/>
      <c r="W35" s="113"/>
      <c r="X35" s="113"/>
      <c r="Y35" s="114"/>
      <c r="Z35" s="53"/>
    </row>
    <row r="36" spans="1:26" ht="20.100000000000001" hidden="1" customHeight="1" x14ac:dyDescent="0.25">
      <c r="A36" s="51">
        <f>'03.13 (v2)'!A35</f>
        <v>0</v>
      </c>
      <c r="B36" s="52">
        <f>'03.13 (v2)'!B35</f>
        <v>0</v>
      </c>
      <c r="C36" s="58">
        <f>'03.13 (v2)'!C35</f>
        <v>0</v>
      </c>
      <c r="D36" s="58">
        <f>'03.13 (v2)'!D35</f>
        <v>0</v>
      </c>
      <c r="E36" s="58">
        <f>'03.13 (v2)'!E35</f>
        <v>0</v>
      </c>
      <c r="F36" s="53">
        <f>'03.13 (v2)'!F35</f>
        <v>0</v>
      </c>
      <c r="G36" s="65">
        <f>'03.13 (v2)'!G35</f>
        <v>0</v>
      </c>
      <c r="H36" s="103">
        <f t="shared" si="3"/>
        <v>0</v>
      </c>
      <c r="I36" s="106"/>
      <c r="J36" s="107"/>
      <c r="K36" s="104">
        <f t="shared" si="6"/>
        <v>0</v>
      </c>
      <c r="L36" s="106"/>
      <c r="M36" s="107"/>
      <c r="N36" s="105">
        <f t="shared" si="5"/>
        <v>0</v>
      </c>
      <c r="O36" s="106"/>
      <c r="P36" s="107"/>
      <c r="Q36" s="108"/>
      <c r="R36" s="109"/>
      <c r="S36" s="110"/>
      <c r="T36" s="31">
        <f t="shared" si="4"/>
        <v>8.3333333333333329E-2</v>
      </c>
      <c r="U36" s="111"/>
      <c r="V36" s="112"/>
      <c r="W36" s="113"/>
      <c r="X36" s="113"/>
      <c r="Y36" s="114"/>
      <c r="Z36" s="53"/>
    </row>
    <row r="37" spans="1:26" ht="20.100000000000001" hidden="1" customHeight="1" x14ac:dyDescent="0.25">
      <c r="A37" s="51">
        <f>'03.13 (v2)'!A36</f>
        <v>0</v>
      </c>
      <c r="B37" s="52">
        <f>'03.13 (v2)'!B36</f>
        <v>0</v>
      </c>
      <c r="C37" s="58">
        <f>'03.13 (v2)'!C36</f>
        <v>0</v>
      </c>
      <c r="D37" s="58">
        <f>'03.13 (v2)'!D36</f>
        <v>0</v>
      </c>
      <c r="E37" s="58">
        <f>'03.13 (v2)'!E36</f>
        <v>0</v>
      </c>
      <c r="F37" s="53">
        <f>'03.13 (v2)'!F36</f>
        <v>0</v>
      </c>
      <c r="G37" s="65">
        <f>'03.13 (v2)'!G36</f>
        <v>0</v>
      </c>
      <c r="H37" s="103">
        <f t="shared" si="3"/>
        <v>0</v>
      </c>
      <c r="I37" s="106"/>
      <c r="J37" s="107"/>
      <c r="K37" s="104">
        <f t="shared" si="6"/>
        <v>0</v>
      </c>
      <c r="L37" s="106"/>
      <c r="M37" s="107"/>
      <c r="N37" s="105">
        <f t="shared" si="5"/>
        <v>0</v>
      </c>
      <c r="O37" s="106"/>
      <c r="P37" s="107"/>
      <c r="Q37" s="108"/>
      <c r="R37" s="109"/>
      <c r="S37" s="110"/>
      <c r="T37" s="31">
        <f t="shared" si="4"/>
        <v>8.3333333333333329E-2</v>
      </c>
      <c r="U37" s="111"/>
      <c r="V37" s="112"/>
      <c r="W37" s="113"/>
      <c r="X37" s="113"/>
      <c r="Y37" s="114"/>
      <c r="Z37" s="53"/>
    </row>
    <row r="38" spans="1:26" ht="20.100000000000001" hidden="1" customHeight="1" x14ac:dyDescent="0.25">
      <c r="A38" s="51">
        <f>'03.13 (v2)'!A37</f>
        <v>0</v>
      </c>
      <c r="B38" s="52">
        <f>'03.13 (v2)'!B37</f>
        <v>0</v>
      </c>
      <c r="C38" s="58">
        <f>'03.13 (v2)'!C37</f>
        <v>0</v>
      </c>
      <c r="D38" s="58">
        <f>'03.13 (v2)'!D37</f>
        <v>0</v>
      </c>
      <c r="E38" s="58">
        <f>'03.13 (v2)'!E37</f>
        <v>0</v>
      </c>
      <c r="F38" s="53">
        <f>'03.13 (v2)'!F37</f>
        <v>0</v>
      </c>
      <c r="G38" s="65">
        <f>'03.13 (v2)'!G37</f>
        <v>0</v>
      </c>
      <c r="H38" s="103">
        <f t="shared" si="3"/>
        <v>0</v>
      </c>
      <c r="I38" s="106"/>
      <c r="J38" s="107"/>
      <c r="K38" s="104">
        <f t="shared" si="6"/>
        <v>0</v>
      </c>
      <c r="L38" s="106"/>
      <c r="M38" s="107"/>
      <c r="N38" s="105">
        <f t="shared" si="5"/>
        <v>0</v>
      </c>
      <c r="O38" s="106"/>
      <c r="P38" s="107"/>
      <c r="Q38" s="108"/>
      <c r="R38" s="109"/>
      <c r="S38" s="110"/>
      <c r="T38" s="31">
        <f t="shared" si="4"/>
        <v>8.3333333333333329E-2</v>
      </c>
      <c r="U38" s="111"/>
      <c r="V38" s="112"/>
      <c r="W38" s="113"/>
      <c r="X38" s="113"/>
      <c r="Y38" s="114"/>
      <c r="Z38" s="53"/>
    </row>
    <row r="39" spans="1:26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70" t="s">
        <v>10</v>
      </c>
      <c r="Z39" s="73" t="s">
        <v>27</v>
      </c>
    </row>
    <row r="40" spans="1:26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70" t="s">
        <v>10</v>
      </c>
      <c r="Z40" s="73" t="s">
        <v>29</v>
      </c>
    </row>
    <row r="41" spans="1:26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70" t="s">
        <v>10</v>
      </c>
      <c r="Z41" s="73" t="s">
        <v>30</v>
      </c>
    </row>
    <row r="42" spans="1:26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70" t="s">
        <v>10</v>
      </c>
      <c r="Z42" s="73" t="s">
        <v>33</v>
      </c>
    </row>
    <row r="43" spans="1:26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70" t="s">
        <v>10</v>
      </c>
      <c r="Z43" s="73" t="s">
        <v>34</v>
      </c>
    </row>
    <row r="44" spans="1:26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70" t="s">
        <v>10</v>
      </c>
      <c r="Z44" s="73" t="s">
        <v>35</v>
      </c>
    </row>
    <row r="45" spans="1:26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3" t="s">
        <v>10</v>
      </c>
      <c r="Z45" s="87" t="s">
        <v>38</v>
      </c>
    </row>
    <row r="46" spans="1:26" ht="30" hidden="1" customHeigh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7"/>
      <c r="J46" s="278"/>
      <c r="K46" s="104">
        <f>IF(ISBLANK(M46),0,(M46-L46+1))</f>
        <v>0</v>
      </c>
      <c r="L46" s="277"/>
      <c r="M46" s="278"/>
      <c r="N46" s="105">
        <f>IF(ISBLANK(P46),0,(P46-O46+1))</f>
        <v>0</v>
      </c>
      <c r="O46" s="277"/>
      <c r="P46" s="278"/>
      <c r="Q46" s="108"/>
      <c r="R46" s="109"/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6" t="s">
        <v>10</v>
      </c>
      <c r="Z46" s="63"/>
    </row>
    <row r="47" spans="1:26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  <c r="Z47" s="8"/>
    </row>
    <row r="48" spans="1:26" ht="15" customHeight="1" thickBot="1" x14ac:dyDescent="0.3">
      <c r="B48" s="21"/>
      <c r="C48"/>
      <c r="D48"/>
      <c r="F48" s="22"/>
      <c r="G48" s="49"/>
      <c r="H48" s="421" t="str">
        <f>H2</f>
        <v># Shot</v>
      </c>
      <c r="K48" s="440" t="str">
        <f>K2</f>
        <v># Shot</v>
      </c>
      <c r="N48" s="424" t="str">
        <f>N2</f>
        <v># Shot</v>
      </c>
      <c r="Q48" s="427" t="s">
        <v>9</v>
      </c>
      <c r="R48" s="428"/>
      <c r="S48" s="429"/>
      <c r="U48" s="430" t="str">
        <f>U2</f>
        <v>Bypass</v>
      </c>
      <c r="V48" s="433" t="str">
        <f>V2</f>
        <v>No Show</v>
      </c>
      <c r="W48" s="408" t="str">
        <f>W2</f>
        <v>Decline</v>
      </c>
      <c r="X48" s="408" t="str">
        <f>X2</f>
        <v>Xtra Sheets</v>
      </c>
      <c r="Y48" s="411" t="str">
        <f>Y2</f>
        <v># Sales 
(if known)</v>
      </c>
      <c r="Z48" s="22"/>
    </row>
    <row r="49" spans="5:25" ht="15.75" customHeight="1" x14ac:dyDescent="0.25">
      <c r="G49" s="49"/>
      <c r="H49" s="422"/>
      <c r="K49" s="441"/>
      <c r="N49" s="425"/>
      <c r="Q49" s="414" t="str">
        <f>Q3</f>
        <v>Green 
Screen</v>
      </c>
      <c r="R49" s="443" t="str">
        <f>R3</f>
        <v>Star</v>
      </c>
      <c r="S49" s="416" t="str">
        <f>S3</f>
        <v>Private</v>
      </c>
      <c r="U49" s="431"/>
      <c r="V49" s="434"/>
      <c r="W49" s="409"/>
      <c r="X49" s="409"/>
      <c r="Y49" s="412"/>
    </row>
    <row r="50" spans="5:25" ht="15.75" customHeight="1" thickBot="1" x14ac:dyDescent="0.3">
      <c r="G50" s="49"/>
      <c r="H50" s="423"/>
      <c r="K50" s="442"/>
      <c r="N50" s="426"/>
      <c r="Q50" s="415"/>
      <c r="R50" s="444"/>
      <c r="S50" s="417"/>
      <c r="U50" s="432"/>
      <c r="V50" s="435"/>
      <c r="W50" s="410"/>
      <c r="X50" s="410"/>
      <c r="Y50" s="413"/>
    </row>
    <row r="51" spans="5:25" ht="37.5" customHeight="1" thickBot="1" x14ac:dyDescent="0.3">
      <c r="G51" s="49"/>
      <c r="H51" s="115">
        <f>SUM(H4:H47)</f>
        <v>149</v>
      </c>
      <c r="K51" s="115">
        <f>SUM(K4:K47)</f>
        <v>0</v>
      </c>
      <c r="N51" s="115">
        <f>SUM(N4:N47)</f>
        <v>15</v>
      </c>
      <c r="Q51" s="115">
        <f>SUM(Q4:Q47)</f>
        <v>145</v>
      </c>
      <c r="R51" s="115">
        <f>SUM(R4:R47)</f>
        <v>0</v>
      </c>
      <c r="S51" s="115">
        <f>SUM(S4:S47)</f>
        <v>3</v>
      </c>
      <c r="U51" s="116">
        <f>SUM(U4:U47)</f>
        <v>11</v>
      </c>
      <c r="V51" s="117">
        <f>SUM(V4:V47)</f>
        <v>21</v>
      </c>
      <c r="W51" s="118">
        <f>SUM(W4:W47)</f>
        <v>33</v>
      </c>
      <c r="X51" s="118">
        <f>SUM(X4:X47)</f>
        <v>15</v>
      </c>
      <c r="Y51" s="117">
        <f>SUM(Y4:Y47)</f>
        <v>68</v>
      </c>
    </row>
    <row r="52" spans="5:25" ht="4.5" customHeight="1" x14ac:dyDescent="0.25"/>
    <row r="53" spans="5:25" ht="4.5" customHeight="1" thickBot="1" x14ac:dyDescent="0.3"/>
    <row r="54" spans="5:25" ht="27.75" customHeight="1" thickBot="1" x14ac:dyDescent="0.3">
      <c r="E54" s="139">
        <f>C5+C19+C21</f>
        <v>85</v>
      </c>
      <c r="F54" s="140" t="s">
        <v>40</v>
      </c>
      <c r="H54" s="141">
        <f>H51+K51+N51</f>
        <v>164</v>
      </c>
      <c r="I54" s="405" t="s">
        <v>41</v>
      </c>
      <c r="J54" s="406"/>
      <c r="P54" s="141">
        <f>Q51+R51+S51</f>
        <v>148</v>
      </c>
      <c r="Q54" s="405" t="s">
        <v>42</v>
      </c>
      <c r="R54" s="407"/>
      <c r="S54" s="406"/>
      <c r="U54" s="142">
        <f>SUM(U51:X51)</f>
        <v>80</v>
      </c>
      <c r="V54" s="405" t="s">
        <v>43</v>
      </c>
      <c r="W54" s="407"/>
      <c r="X54" s="406"/>
    </row>
    <row r="55" spans="5:25" ht="27.75" customHeight="1" x14ac:dyDescent="0.25"/>
    <row r="56" spans="5:25" ht="27.75" customHeight="1" x14ac:dyDescent="0.25"/>
    <row r="60" spans="5:25" ht="6" customHeight="1" x14ac:dyDescent="0.25"/>
  </sheetData>
  <mergeCells count="29">
    <mergeCell ref="I54:J54"/>
    <mergeCell ref="V54:X54"/>
    <mergeCell ref="W48:W50"/>
    <mergeCell ref="X48:X50"/>
    <mergeCell ref="Q54:S54"/>
    <mergeCell ref="Y48:Y50"/>
    <mergeCell ref="Q49:Q50"/>
    <mergeCell ref="R49:R50"/>
    <mergeCell ref="S49:S50"/>
    <mergeCell ref="H48:H50"/>
    <mergeCell ref="K48:K50"/>
    <mergeCell ref="N48:N50"/>
    <mergeCell ref="Q48:S48"/>
    <mergeCell ref="U48:U50"/>
    <mergeCell ref="V48:V50"/>
    <mergeCell ref="Y2:Y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</mergeCells>
  <conditionalFormatting sqref="F6:F18">
    <cfRule type="cellIs" dxfId="9" priority="1" stopIfTrue="1" operator="greaterThan">
      <formula>0.75</formula>
    </cfRule>
    <cfRule type="cellIs" dxfId="8" priority="2" stopIfTrue="1" operator="greaterThan">
      <formula>0.4</formula>
    </cfRule>
    <cfRule type="cellIs" dxfId="7" priority="3" operator="lessThan">
      <formula>0.4</formula>
    </cfRule>
  </conditionalFormatting>
  <conditionalFormatting sqref="F20">
    <cfRule type="cellIs" dxfId="6" priority="13" stopIfTrue="1" operator="greaterThan">
      <formula>0.75</formula>
    </cfRule>
    <cfRule type="cellIs" dxfId="5" priority="14" stopIfTrue="1" operator="greaterThan">
      <formula>0.4</formula>
    </cfRule>
    <cfRule type="cellIs" dxfId="4" priority="15" operator="lessThan">
      <formula>0.4</formula>
    </cfRule>
  </conditionalFormatting>
  <printOptions horizontalCentered="1"/>
  <pageMargins left="0.25" right="0.25" top="0.28999999999999998" bottom="0.21" header="0.3" footer="0.2"/>
  <pageSetup scale="71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44"/>
  <sheetViews>
    <sheetView tabSelected="1" topLeftCell="A2" workbookViewId="0">
      <selection activeCell="X2" sqref="X1:AI104857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" x14ac:dyDescent="0.25">
      <c r="A1" s="143">
        <v>45364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97" t="s">
        <v>57</v>
      </c>
      <c r="S1" s="498"/>
      <c r="T1" s="498"/>
      <c r="U1" s="498"/>
      <c r="V1" s="498"/>
      <c r="W1" s="245" t="s">
        <v>58</v>
      </c>
      <c r="X1" s="504" t="s">
        <v>139</v>
      </c>
      <c r="Y1" s="505"/>
      <c r="Z1" s="506" t="s">
        <v>140</v>
      </c>
      <c r="AA1" s="507" t="s">
        <v>59</v>
      </c>
      <c r="AB1" s="508" t="s">
        <v>139</v>
      </c>
      <c r="AC1" s="509"/>
      <c r="AD1" s="510" t="s">
        <v>140</v>
      </c>
      <c r="AE1" s="511" t="s">
        <v>60</v>
      </c>
      <c r="AF1" s="512" t="s">
        <v>139</v>
      </c>
      <c r="AG1" s="513"/>
      <c r="AH1" s="514" t="s">
        <v>140</v>
      </c>
      <c r="AI1" s="515" t="s">
        <v>141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99"/>
      <c r="S2" s="500"/>
      <c r="T2" s="500"/>
      <c r="U2" s="500"/>
      <c r="V2" s="500"/>
      <c r="W2" s="247"/>
      <c r="X2" s="516"/>
      <c r="Y2" s="517"/>
      <c r="Z2" s="518"/>
      <c r="AA2" s="247"/>
      <c r="AB2" s="516"/>
      <c r="AC2" s="517"/>
      <c r="AD2" s="518"/>
      <c r="AE2" s="247"/>
      <c r="AF2" s="516"/>
      <c r="AG2" s="517"/>
      <c r="AH2" s="518"/>
      <c r="AI2" s="247"/>
    </row>
    <row r="3" spans="1:35" s="187" customFormat="1" ht="49.5" customHeight="1" x14ac:dyDescent="0.25">
      <c r="A3" s="244">
        <v>0.41666666666666669</v>
      </c>
      <c r="B3" s="255" t="s">
        <v>126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482" t="s">
        <v>136</v>
      </c>
      <c r="S3" s="483"/>
      <c r="T3" s="483"/>
      <c r="U3" s="483"/>
      <c r="V3" s="484"/>
      <c r="W3" s="191">
        <v>45</v>
      </c>
      <c r="X3" s="519" t="s">
        <v>10</v>
      </c>
      <c r="Y3" s="520" t="s">
        <v>10</v>
      </c>
      <c r="Z3" s="521" t="s">
        <v>10</v>
      </c>
      <c r="AA3" s="522" t="s">
        <v>10</v>
      </c>
      <c r="AB3" s="523" t="s">
        <v>10</v>
      </c>
      <c r="AC3" s="524" t="s">
        <v>10</v>
      </c>
      <c r="AD3" s="525" t="s">
        <v>10</v>
      </c>
      <c r="AE3" s="526" t="s">
        <v>10</v>
      </c>
      <c r="AF3" s="527" t="s">
        <v>10</v>
      </c>
      <c r="AG3" s="528" t="s">
        <v>10</v>
      </c>
      <c r="AH3" s="529" t="s">
        <v>10</v>
      </c>
      <c r="AI3" s="530" t="s">
        <v>10</v>
      </c>
    </row>
    <row r="4" spans="1:35" s="187" customFormat="1" ht="26.25" customHeight="1" x14ac:dyDescent="0.25">
      <c r="A4" s="173">
        <v>0.41666666666666669</v>
      </c>
      <c r="B4" s="396" t="s">
        <v>81</v>
      </c>
      <c r="C4" s="174">
        <v>3164</v>
      </c>
      <c r="D4" s="175">
        <v>3172</v>
      </c>
      <c r="E4" s="176">
        <f t="shared" ref="E4" si="0">IF(ISBLANK(D4),0,(D4-C4+1))</f>
        <v>9</v>
      </c>
      <c r="F4" s="177">
        <v>1</v>
      </c>
      <c r="G4" s="177">
        <v>3</v>
      </c>
      <c r="H4" s="178">
        <f t="shared" ref="H4" si="1">E4-G4-F4</f>
        <v>5</v>
      </c>
      <c r="I4" s="266">
        <f>5+3</f>
        <v>8</v>
      </c>
      <c r="J4" s="180">
        <f t="shared" ref="J4:J39" si="2">IF(ISBLANK(I4),-90,(-((I4)-SUM(L4:Q4,K4))))</f>
        <v>0</v>
      </c>
      <c r="K4" s="394">
        <v>1</v>
      </c>
      <c r="L4" s="395">
        <v>7</v>
      </c>
      <c r="M4" s="183">
        <v>0</v>
      </c>
      <c r="N4" s="184">
        <v>0</v>
      </c>
      <c r="O4" s="185">
        <v>0</v>
      </c>
      <c r="P4" s="182"/>
      <c r="Q4" s="186"/>
      <c r="R4" s="488" t="s">
        <v>127</v>
      </c>
      <c r="S4" s="489"/>
      <c r="T4" s="489"/>
      <c r="U4" s="489"/>
      <c r="V4" s="490"/>
      <c r="W4" s="183" t="s">
        <v>10</v>
      </c>
      <c r="X4" s="519"/>
      <c r="Y4" s="520" t="s">
        <v>142</v>
      </c>
      <c r="Z4" s="521"/>
      <c r="AA4" s="522">
        <f t="shared" ref="AA4:AA36" si="3">X4+Z4</f>
        <v>0</v>
      </c>
      <c r="AB4" s="523"/>
      <c r="AC4" s="524" t="s">
        <v>142</v>
      </c>
      <c r="AD4" s="525"/>
      <c r="AE4" s="526">
        <f t="shared" ref="AE4:AE36" si="4">AB4+AD4</f>
        <v>0</v>
      </c>
      <c r="AF4" s="527"/>
      <c r="AG4" s="528" t="s">
        <v>142</v>
      </c>
      <c r="AH4" s="529"/>
      <c r="AI4" s="530">
        <f t="shared" ref="AI4:AI36" si="5">AF4+AH4</f>
        <v>0</v>
      </c>
    </row>
    <row r="5" spans="1:35" s="187" customFormat="1" ht="26.25" customHeight="1" x14ac:dyDescent="0.25">
      <c r="A5" s="173">
        <v>0.4375</v>
      </c>
      <c r="B5" s="256" t="s">
        <v>85</v>
      </c>
      <c r="C5" s="174">
        <v>3173</v>
      </c>
      <c r="D5" s="175">
        <v>3186</v>
      </c>
      <c r="E5" s="176">
        <f t="shared" ref="E5" si="6">IF(ISBLANK(D5),0,(D5-C5+1))</f>
        <v>14</v>
      </c>
      <c r="F5" s="177">
        <v>0</v>
      </c>
      <c r="G5" s="177">
        <v>2</v>
      </c>
      <c r="H5" s="178">
        <f t="shared" ref="H5" si="7">E5-G5-F5</f>
        <v>12</v>
      </c>
      <c r="I5" s="266">
        <f>12+2</f>
        <v>14</v>
      </c>
      <c r="J5" s="180">
        <f t="shared" ref="J5:J19" si="8">IF(ISBLANK(I5),-90,(-((I5)-SUM(L5:Q5,K5))))</f>
        <v>0</v>
      </c>
      <c r="K5" s="181">
        <v>6</v>
      </c>
      <c r="L5" s="182">
        <v>0</v>
      </c>
      <c r="M5" s="183">
        <v>0</v>
      </c>
      <c r="N5" s="184">
        <v>5</v>
      </c>
      <c r="O5" s="185">
        <v>2</v>
      </c>
      <c r="P5" s="182"/>
      <c r="Q5" s="393">
        <v>1</v>
      </c>
      <c r="R5" s="501" t="s">
        <v>128</v>
      </c>
      <c r="S5" s="502"/>
      <c r="T5" s="502"/>
      <c r="U5" s="502"/>
      <c r="V5" s="503"/>
      <c r="W5" s="183" t="s">
        <v>10</v>
      </c>
      <c r="X5" s="519"/>
      <c r="Y5" s="520" t="s">
        <v>142</v>
      </c>
      <c r="Z5" s="521"/>
      <c r="AA5" s="522">
        <f t="shared" si="3"/>
        <v>0</v>
      </c>
      <c r="AB5" s="523"/>
      <c r="AC5" s="524" t="s">
        <v>142</v>
      </c>
      <c r="AD5" s="525"/>
      <c r="AE5" s="526">
        <f t="shared" si="4"/>
        <v>0</v>
      </c>
      <c r="AF5" s="527"/>
      <c r="AG5" s="528" t="s">
        <v>142</v>
      </c>
      <c r="AH5" s="529"/>
      <c r="AI5" s="530">
        <f t="shared" si="5"/>
        <v>0</v>
      </c>
    </row>
    <row r="6" spans="1:35" s="187" customFormat="1" ht="26.25" customHeight="1" x14ac:dyDescent="0.25">
      <c r="A6" s="173">
        <v>0.45833333333333331</v>
      </c>
      <c r="B6" s="256" t="s">
        <v>86</v>
      </c>
      <c r="C6" s="174">
        <v>3187</v>
      </c>
      <c r="D6" s="175">
        <v>3192</v>
      </c>
      <c r="E6" s="176">
        <f t="shared" ref="E6:E36" si="9">IF(ISBLANK(D6),0,(D6-C6+1))</f>
        <v>6</v>
      </c>
      <c r="F6" s="177">
        <v>0</v>
      </c>
      <c r="G6" s="177">
        <v>0</v>
      </c>
      <c r="H6" s="178">
        <f t="shared" ref="H6:H36" si="10">E6-G6-F6</f>
        <v>6</v>
      </c>
      <c r="I6" s="266">
        <f>6+0</f>
        <v>6</v>
      </c>
      <c r="J6" s="180">
        <f t="shared" si="8"/>
        <v>1</v>
      </c>
      <c r="K6" s="181">
        <v>5</v>
      </c>
      <c r="L6" s="182">
        <v>0</v>
      </c>
      <c r="M6" s="183">
        <v>2</v>
      </c>
      <c r="N6" s="184">
        <v>0</v>
      </c>
      <c r="O6" s="185">
        <v>0</v>
      </c>
      <c r="P6" s="182"/>
      <c r="Q6" s="186"/>
      <c r="R6" s="488" t="s">
        <v>129</v>
      </c>
      <c r="S6" s="489"/>
      <c r="T6" s="489"/>
      <c r="U6" s="489"/>
      <c r="V6" s="490"/>
      <c r="W6" s="183" t="s">
        <v>10</v>
      </c>
      <c r="X6" s="519"/>
      <c r="Y6" s="520" t="s">
        <v>142</v>
      </c>
      <c r="Z6" s="521"/>
      <c r="AA6" s="522">
        <f t="shared" si="3"/>
        <v>0</v>
      </c>
      <c r="AB6" s="523"/>
      <c r="AC6" s="524" t="s">
        <v>142</v>
      </c>
      <c r="AD6" s="525"/>
      <c r="AE6" s="526">
        <f t="shared" si="4"/>
        <v>0</v>
      </c>
      <c r="AF6" s="527"/>
      <c r="AG6" s="528" t="s">
        <v>142</v>
      </c>
      <c r="AH6" s="529"/>
      <c r="AI6" s="530">
        <f t="shared" si="5"/>
        <v>0</v>
      </c>
    </row>
    <row r="7" spans="1:35" s="187" customFormat="1" ht="26.25" customHeight="1" x14ac:dyDescent="0.25">
      <c r="A7" s="173">
        <v>0.47916666666666669</v>
      </c>
      <c r="B7" s="256" t="s">
        <v>87</v>
      </c>
      <c r="C7" s="174">
        <v>3193</v>
      </c>
      <c r="D7" s="175">
        <v>3206</v>
      </c>
      <c r="E7" s="176">
        <f t="shared" ref="E7" si="11">IF(ISBLANK(D7),0,(D7-C7+1))</f>
        <v>14</v>
      </c>
      <c r="F7" s="177">
        <v>0</v>
      </c>
      <c r="G7" s="177">
        <v>2</v>
      </c>
      <c r="H7" s="178">
        <f t="shared" ref="H7" si="12">E7-G7-F7</f>
        <v>12</v>
      </c>
      <c r="I7" s="266">
        <f>12+2</f>
        <v>14</v>
      </c>
      <c r="J7" s="180">
        <f t="shared" si="8"/>
        <v>1</v>
      </c>
      <c r="K7" s="181">
        <v>10</v>
      </c>
      <c r="L7" s="182">
        <v>0</v>
      </c>
      <c r="M7" s="183">
        <v>0</v>
      </c>
      <c r="N7" s="184">
        <v>4</v>
      </c>
      <c r="O7" s="185">
        <v>1</v>
      </c>
      <c r="P7" s="182"/>
      <c r="Q7" s="186"/>
      <c r="R7" s="488" t="s">
        <v>129</v>
      </c>
      <c r="S7" s="489"/>
      <c r="T7" s="489"/>
      <c r="U7" s="489"/>
      <c r="V7" s="490"/>
      <c r="W7" s="183" t="s">
        <v>10</v>
      </c>
      <c r="X7" s="519"/>
      <c r="Y7" s="520" t="s">
        <v>142</v>
      </c>
      <c r="Z7" s="521"/>
      <c r="AA7" s="522">
        <f t="shared" si="3"/>
        <v>0</v>
      </c>
      <c r="AB7" s="523"/>
      <c r="AC7" s="524" t="s">
        <v>142</v>
      </c>
      <c r="AD7" s="525"/>
      <c r="AE7" s="526">
        <f t="shared" si="4"/>
        <v>0</v>
      </c>
      <c r="AF7" s="527"/>
      <c r="AG7" s="528" t="s">
        <v>142</v>
      </c>
      <c r="AH7" s="529"/>
      <c r="AI7" s="530">
        <f t="shared" si="5"/>
        <v>0</v>
      </c>
    </row>
    <row r="8" spans="1:35" s="187" customFormat="1" ht="26.25" customHeight="1" x14ac:dyDescent="0.25">
      <c r="A8" s="173">
        <v>0.5</v>
      </c>
      <c r="B8" s="256" t="s">
        <v>81</v>
      </c>
      <c r="C8" s="174">
        <v>3207</v>
      </c>
      <c r="D8" s="175">
        <v>3210</v>
      </c>
      <c r="E8" s="176">
        <f t="shared" ref="E8" si="13">IF(ISBLANK(D8),0,(D8-C8+1))</f>
        <v>4</v>
      </c>
      <c r="F8" s="177">
        <v>0</v>
      </c>
      <c r="G8" s="177">
        <v>0</v>
      </c>
      <c r="H8" s="178">
        <f t="shared" ref="H8" si="14">E8-G8-F8</f>
        <v>4</v>
      </c>
      <c r="I8" s="266">
        <f>4+0</f>
        <v>4</v>
      </c>
      <c r="J8" s="180">
        <f t="shared" si="8"/>
        <v>0</v>
      </c>
      <c r="K8" s="181">
        <v>3</v>
      </c>
      <c r="L8" s="182">
        <v>0</v>
      </c>
      <c r="M8" s="183">
        <v>1</v>
      </c>
      <c r="N8" s="184">
        <v>0</v>
      </c>
      <c r="O8" s="185">
        <v>0</v>
      </c>
      <c r="P8" s="182"/>
      <c r="Q8" s="186"/>
      <c r="R8" s="485"/>
      <c r="S8" s="486"/>
      <c r="T8" s="486"/>
      <c r="U8" s="486"/>
      <c r="V8" s="487"/>
      <c r="W8" s="183" t="s">
        <v>10</v>
      </c>
      <c r="X8" s="519"/>
      <c r="Y8" s="520" t="s">
        <v>142</v>
      </c>
      <c r="Z8" s="521"/>
      <c r="AA8" s="522">
        <f t="shared" si="3"/>
        <v>0</v>
      </c>
      <c r="AB8" s="523"/>
      <c r="AC8" s="524" t="s">
        <v>142</v>
      </c>
      <c r="AD8" s="525"/>
      <c r="AE8" s="526">
        <f t="shared" si="4"/>
        <v>0</v>
      </c>
      <c r="AF8" s="527"/>
      <c r="AG8" s="528" t="s">
        <v>142</v>
      </c>
      <c r="AH8" s="529"/>
      <c r="AI8" s="530">
        <f t="shared" si="5"/>
        <v>0</v>
      </c>
    </row>
    <row r="9" spans="1:35" s="187" customFormat="1" ht="26.25" customHeight="1" x14ac:dyDescent="0.25">
      <c r="A9" s="173">
        <v>0.52083333333333337</v>
      </c>
      <c r="B9" s="256" t="s">
        <v>85</v>
      </c>
      <c r="C9" s="174">
        <v>3211</v>
      </c>
      <c r="D9" s="175">
        <v>3224</v>
      </c>
      <c r="E9" s="176">
        <f t="shared" ref="E9" si="15">IF(ISBLANK(D9),0,(D9-C9+1))</f>
        <v>14</v>
      </c>
      <c r="F9" s="177">
        <v>0</v>
      </c>
      <c r="G9" s="177">
        <v>0</v>
      </c>
      <c r="H9" s="178">
        <f t="shared" ref="H9" si="16">E9-G9-F9</f>
        <v>14</v>
      </c>
      <c r="I9" s="266">
        <f>14+0</f>
        <v>14</v>
      </c>
      <c r="J9" s="180">
        <f t="shared" si="8"/>
        <v>1</v>
      </c>
      <c r="K9" s="181">
        <v>9</v>
      </c>
      <c r="L9" s="182">
        <v>0</v>
      </c>
      <c r="M9" s="183">
        <v>3</v>
      </c>
      <c r="N9" s="184">
        <v>3</v>
      </c>
      <c r="O9" s="185">
        <v>0</v>
      </c>
      <c r="P9" s="182"/>
      <c r="Q9" s="186"/>
      <c r="R9" s="488" t="s">
        <v>130</v>
      </c>
      <c r="S9" s="489"/>
      <c r="T9" s="489"/>
      <c r="U9" s="489"/>
      <c r="V9" s="490"/>
      <c r="W9" s="183" t="s">
        <v>10</v>
      </c>
      <c r="X9" s="519"/>
      <c r="Y9" s="520" t="s">
        <v>142</v>
      </c>
      <c r="Z9" s="521"/>
      <c r="AA9" s="522">
        <f t="shared" si="3"/>
        <v>0</v>
      </c>
      <c r="AB9" s="523"/>
      <c r="AC9" s="524" t="s">
        <v>142</v>
      </c>
      <c r="AD9" s="525"/>
      <c r="AE9" s="526">
        <f t="shared" si="4"/>
        <v>0</v>
      </c>
      <c r="AF9" s="527"/>
      <c r="AG9" s="528" t="s">
        <v>142</v>
      </c>
      <c r="AH9" s="529"/>
      <c r="AI9" s="530">
        <f t="shared" si="5"/>
        <v>0</v>
      </c>
    </row>
    <row r="10" spans="1:35" s="187" customFormat="1" ht="26.25" customHeight="1" x14ac:dyDescent="0.25">
      <c r="A10" s="173">
        <v>4.1666666666666664E-2</v>
      </c>
      <c r="B10" s="396" t="s">
        <v>86</v>
      </c>
      <c r="C10" s="174">
        <v>3225</v>
      </c>
      <c r="D10" s="175">
        <v>3228</v>
      </c>
      <c r="E10" s="176">
        <f t="shared" si="9"/>
        <v>4</v>
      </c>
      <c r="F10" s="177">
        <v>0</v>
      </c>
      <c r="G10" s="177">
        <v>0</v>
      </c>
      <c r="H10" s="178">
        <f t="shared" si="10"/>
        <v>4</v>
      </c>
      <c r="I10" s="266">
        <f>4+0</f>
        <v>4</v>
      </c>
      <c r="J10" s="180">
        <f t="shared" si="8"/>
        <v>0</v>
      </c>
      <c r="K10" s="394">
        <v>0</v>
      </c>
      <c r="L10" s="395">
        <v>4</v>
      </c>
      <c r="M10" s="183">
        <v>0</v>
      </c>
      <c r="N10" s="184">
        <v>0</v>
      </c>
      <c r="O10" s="185">
        <v>0</v>
      </c>
      <c r="P10" s="182"/>
      <c r="Q10" s="186"/>
      <c r="R10" s="485"/>
      <c r="S10" s="486"/>
      <c r="T10" s="486"/>
      <c r="U10" s="486"/>
      <c r="V10" s="487"/>
      <c r="W10" s="183" t="s">
        <v>10</v>
      </c>
      <c r="X10" s="519"/>
      <c r="Y10" s="520" t="s">
        <v>142</v>
      </c>
      <c r="Z10" s="521"/>
      <c r="AA10" s="522">
        <f t="shared" si="3"/>
        <v>0</v>
      </c>
      <c r="AB10" s="523"/>
      <c r="AC10" s="524" t="s">
        <v>142</v>
      </c>
      <c r="AD10" s="525"/>
      <c r="AE10" s="526">
        <f t="shared" si="4"/>
        <v>0</v>
      </c>
      <c r="AF10" s="527"/>
      <c r="AG10" s="528" t="s">
        <v>142</v>
      </c>
      <c r="AH10" s="529"/>
      <c r="AI10" s="530">
        <f t="shared" si="5"/>
        <v>0</v>
      </c>
    </row>
    <row r="11" spans="1:35" s="187" customFormat="1" ht="26.25" customHeight="1" x14ac:dyDescent="0.25">
      <c r="A11" s="173">
        <v>6.25E-2</v>
      </c>
      <c r="B11" s="256" t="s">
        <v>88</v>
      </c>
      <c r="C11" s="174">
        <v>3229</v>
      </c>
      <c r="D11" s="175">
        <v>3242</v>
      </c>
      <c r="E11" s="176">
        <f t="shared" si="9"/>
        <v>14</v>
      </c>
      <c r="F11" s="177">
        <v>0</v>
      </c>
      <c r="G11" s="177">
        <v>1</v>
      </c>
      <c r="H11" s="178">
        <f t="shared" si="10"/>
        <v>13</v>
      </c>
      <c r="I11" s="266">
        <f>13+1</f>
        <v>14</v>
      </c>
      <c r="J11" s="180">
        <f t="shared" si="8"/>
        <v>0</v>
      </c>
      <c r="K11" s="181">
        <v>6</v>
      </c>
      <c r="L11" s="182">
        <v>0</v>
      </c>
      <c r="M11" s="183">
        <v>1</v>
      </c>
      <c r="N11" s="184">
        <v>6</v>
      </c>
      <c r="O11" s="185">
        <v>1</v>
      </c>
      <c r="P11" s="182"/>
      <c r="Q11" s="186"/>
      <c r="R11" s="491" t="s">
        <v>131</v>
      </c>
      <c r="S11" s="492"/>
      <c r="T11" s="492"/>
      <c r="U11" s="492"/>
      <c r="V11" s="493"/>
      <c r="W11" s="183" t="s">
        <v>10</v>
      </c>
      <c r="X11" s="519"/>
      <c r="Y11" s="520" t="s">
        <v>142</v>
      </c>
      <c r="Z11" s="521"/>
      <c r="AA11" s="522">
        <f t="shared" si="3"/>
        <v>0</v>
      </c>
      <c r="AB11" s="523"/>
      <c r="AC11" s="524" t="s">
        <v>142</v>
      </c>
      <c r="AD11" s="525"/>
      <c r="AE11" s="526">
        <f t="shared" si="4"/>
        <v>0</v>
      </c>
      <c r="AF11" s="527"/>
      <c r="AG11" s="528" t="s">
        <v>142</v>
      </c>
      <c r="AH11" s="529"/>
      <c r="AI11" s="530">
        <f t="shared" si="5"/>
        <v>0</v>
      </c>
    </row>
    <row r="12" spans="1:35" s="187" customFormat="1" ht="26.25" customHeight="1" x14ac:dyDescent="0.25">
      <c r="A12" s="173">
        <v>8.3333333333333329E-2</v>
      </c>
      <c r="B12" s="256" t="s">
        <v>87</v>
      </c>
      <c r="C12" s="174">
        <v>3243</v>
      </c>
      <c r="D12" s="175">
        <v>3248</v>
      </c>
      <c r="E12" s="176">
        <f t="shared" si="9"/>
        <v>6</v>
      </c>
      <c r="F12" s="177">
        <v>0</v>
      </c>
      <c r="G12" s="177">
        <v>1</v>
      </c>
      <c r="H12" s="178">
        <f t="shared" si="10"/>
        <v>5</v>
      </c>
      <c r="I12" s="266">
        <f>5+1</f>
        <v>6</v>
      </c>
      <c r="J12" s="180">
        <f t="shared" si="8"/>
        <v>1</v>
      </c>
      <c r="K12" s="181">
        <v>4</v>
      </c>
      <c r="L12" s="182">
        <v>0</v>
      </c>
      <c r="M12" s="183">
        <v>0</v>
      </c>
      <c r="N12" s="184">
        <v>2</v>
      </c>
      <c r="O12" s="185">
        <v>1</v>
      </c>
      <c r="P12" s="182"/>
      <c r="Q12" s="186"/>
      <c r="R12" s="488" t="s">
        <v>132</v>
      </c>
      <c r="S12" s="489"/>
      <c r="T12" s="489"/>
      <c r="U12" s="489"/>
      <c r="V12" s="490"/>
      <c r="W12" s="183" t="s">
        <v>10</v>
      </c>
      <c r="X12" s="519"/>
      <c r="Y12" s="520" t="s">
        <v>142</v>
      </c>
      <c r="Z12" s="521"/>
      <c r="AA12" s="522">
        <f t="shared" si="3"/>
        <v>0</v>
      </c>
      <c r="AB12" s="523"/>
      <c r="AC12" s="524" t="s">
        <v>142</v>
      </c>
      <c r="AD12" s="525"/>
      <c r="AE12" s="526">
        <f t="shared" si="4"/>
        <v>0</v>
      </c>
      <c r="AF12" s="527"/>
      <c r="AG12" s="528" t="s">
        <v>142</v>
      </c>
      <c r="AH12" s="529"/>
      <c r="AI12" s="530">
        <f t="shared" si="5"/>
        <v>0</v>
      </c>
    </row>
    <row r="13" spans="1:35" s="187" customFormat="1" ht="26.25" customHeight="1" x14ac:dyDescent="0.25">
      <c r="A13" s="173">
        <v>0.10416666666666667</v>
      </c>
      <c r="B13" s="256" t="s">
        <v>31</v>
      </c>
      <c r="C13" s="174">
        <v>3249</v>
      </c>
      <c r="D13" s="175">
        <v>3260</v>
      </c>
      <c r="E13" s="176">
        <f t="shared" si="9"/>
        <v>12</v>
      </c>
      <c r="F13" s="177">
        <v>1</v>
      </c>
      <c r="G13" s="177">
        <v>4</v>
      </c>
      <c r="H13" s="178">
        <f t="shared" si="10"/>
        <v>7</v>
      </c>
      <c r="I13" s="266">
        <f>7+4</f>
        <v>11</v>
      </c>
      <c r="J13" s="180">
        <f t="shared" si="8"/>
        <v>0</v>
      </c>
      <c r="K13" s="181">
        <v>7</v>
      </c>
      <c r="L13" s="182">
        <v>0</v>
      </c>
      <c r="M13" s="183">
        <v>0</v>
      </c>
      <c r="N13" s="184">
        <v>3</v>
      </c>
      <c r="O13" s="185">
        <v>1</v>
      </c>
      <c r="P13" s="182"/>
      <c r="Q13" s="186"/>
      <c r="R13" s="494" t="s">
        <v>133</v>
      </c>
      <c r="S13" s="495"/>
      <c r="T13" s="495"/>
      <c r="U13" s="495"/>
      <c r="V13" s="496"/>
      <c r="W13" s="183" t="s">
        <v>10</v>
      </c>
      <c r="X13" s="519"/>
      <c r="Y13" s="520" t="s">
        <v>142</v>
      </c>
      <c r="Z13" s="521"/>
      <c r="AA13" s="522">
        <f t="shared" si="3"/>
        <v>0</v>
      </c>
      <c r="AB13" s="523"/>
      <c r="AC13" s="524" t="s">
        <v>142</v>
      </c>
      <c r="AD13" s="525"/>
      <c r="AE13" s="526">
        <f t="shared" si="4"/>
        <v>0</v>
      </c>
      <c r="AF13" s="527"/>
      <c r="AG13" s="528" t="s">
        <v>142</v>
      </c>
      <c r="AH13" s="529"/>
      <c r="AI13" s="530">
        <f t="shared" si="5"/>
        <v>0</v>
      </c>
    </row>
    <row r="14" spans="1:35" s="187" customFormat="1" ht="26.25" customHeight="1" x14ac:dyDescent="0.25">
      <c r="A14" s="173">
        <v>0.125</v>
      </c>
      <c r="B14" s="256" t="s">
        <v>85</v>
      </c>
      <c r="C14" s="174">
        <v>3261</v>
      </c>
      <c r="D14" s="175">
        <v>3275</v>
      </c>
      <c r="E14" s="176">
        <f t="shared" ref="E14" si="17">IF(ISBLANK(D14),0,(D14-C14+1))</f>
        <v>15</v>
      </c>
      <c r="F14" s="177">
        <v>1</v>
      </c>
      <c r="G14" s="177">
        <v>1</v>
      </c>
      <c r="H14" s="178">
        <f t="shared" ref="H14" si="18">E14-G14-F14</f>
        <v>13</v>
      </c>
      <c r="I14" s="266">
        <f>13+1</f>
        <v>14</v>
      </c>
      <c r="J14" s="180">
        <f t="shared" si="8"/>
        <v>0</v>
      </c>
      <c r="K14" s="181">
        <v>6</v>
      </c>
      <c r="L14" s="182">
        <v>0</v>
      </c>
      <c r="M14" s="183">
        <v>3</v>
      </c>
      <c r="N14" s="184">
        <v>4</v>
      </c>
      <c r="O14" s="185">
        <v>1</v>
      </c>
      <c r="P14" s="182"/>
      <c r="Q14" s="186"/>
      <c r="R14" s="494" t="s">
        <v>134</v>
      </c>
      <c r="S14" s="495"/>
      <c r="T14" s="495"/>
      <c r="U14" s="495"/>
      <c r="V14" s="496"/>
      <c r="W14" s="183" t="s">
        <v>10</v>
      </c>
      <c r="X14" s="519"/>
      <c r="Y14" s="520" t="s">
        <v>142</v>
      </c>
      <c r="Z14" s="521"/>
      <c r="AA14" s="522">
        <f t="shared" si="3"/>
        <v>0</v>
      </c>
      <c r="AB14" s="523"/>
      <c r="AC14" s="524" t="s">
        <v>142</v>
      </c>
      <c r="AD14" s="525"/>
      <c r="AE14" s="526">
        <f t="shared" si="4"/>
        <v>0</v>
      </c>
      <c r="AF14" s="527"/>
      <c r="AG14" s="528" t="s">
        <v>142</v>
      </c>
      <c r="AH14" s="529"/>
      <c r="AI14" s="530">
        <f t="shared" si="5"/>
        <v>0</v>
      </c>
    </row>
    <row r="15" spans="1:35" s="187" customFormat="1" ht="26.25" customHeight="1" x14ac:dyDescent="0.25">
      <c r="A15" s="173">
        <v>0.14583333333333334</v>
      </c>
      <c r="B15" s="256" t="s">
        <v>88</v>
      </c>
      <c r="C15" s="174">
        <v>3276</v>
      </c>
      <c r="D15" s="175">
        <v>3287</v>
      </c>
      <c r="E15" s="176">
        <f t="shared" si="9"/>
        <v>12</v>
      </c>
      <c r="F15" s="177">
        <v>1</v>
      </c>
      <c r="G15" s="177">
        <v>3</v>
      </c>
      <c r="H15" s="178">
        <f t="shared" si="10"/>
        <v>8</v>
      </c>
      <c r="I15" s="266">
        <f>8+3</f>
        <v>11</v>
      </c>
      <c r="J15" s="180">
        <f t="shared" si="8"/>
        <v>0</v>
      </c>
      <c r="K15" s="181">
        <v>6</v>
      </c>
      <c r="L15" s="182">
        <v>0</v>
      </c>
      <c r="M15" s="183">
        <v>1</v>
      </c>
      <c r="N15" s="184">
        <v>2</v>
      </c>
      <c r="O15" s="185">
        <v>2</v>
      </c>
      <c r="P15" s="182"/>
      <c r="Q15" s="186"/>
      <c r="R15" s="494" t="s">
        <v>135</v>
      </c>
      <c r="S15" s="495"/>
      <c r="T15" s="495"/>
      <c r="U15" s="495"/>
      <c r="V15" s="496"/>
      <c r="W15" s="183" t="s">
        <v>10</v>
      </c>
      <c r="X15" s="519"/>
      <c r="Y15" s="520" t="s">
        <v>142</v>
      </c>
      <c r="Z15" s="521"/>
      <c r="AA15" s="522">
        <f t="shared" si="3"/>
        <v>0</v>
      </c>
      <c r="AB15" s="523"/>
      <c r="AC15" s="524" t="s">
        <v>142</v>
      </c>
      <c r="AD15" s="525"/>
      <c r="AE15" s="526">
        <f t="shared" si="4"/>
        <v>0</v>
      </c>
      <c r="AF15" s="527"/>
      <c r="AG15" s="528" t="s">
        <v>142</v>
      </c>
      <c r="AH15" s="529"/>
      <c r="AI15" s="530">
        <f t="shared" si="5"/>
        <v>0</v>
      </c>
    </row>
    <row r="16" spans="1:35" s="187" customFormat="1" ht="26.25" customHeight="1" x14ac:dyDescent="0.25">
      <c r="A16" s="173">
        <v>0.16666666666666666</v>
      </c>
      <c r="B16" s="256" t="s">
        <v>90</v>
      </c>
      <c r="C16" s="174">
        <v>3288</v>
      </c>
      <c r="D16" s="175">
        <v>3295</v>
      </c>
      <c r="E16" s="176">
        <f t="shared" si="9"/>
        <v>8</v>
      </c>
      <c r="F16" s="177">
        <v>0</v>
      </c>
      <c r="G16" s="177">
        <v>1</v>
      </c>
      <c r="H16" s="178">
        <f t="shared" si="10"/>
        <v>7</v>
      </c>
      <c r="I16" s="266">
        <f>7+1</f>
        <v>8</v>
      </c>
      <c r="J16" s="180">
        <f t="shared" si="8"/>
        <v>0</v>
      </c>
      <c r="K16" s="181">
        <v>1</v>
      </c>
      <c r="L16" s="182">
        <v>0</v>
      </c>
      <c r="M16" s="183">
        <v>2</v>
      </c>
      <c r="N16" s="184">
        <v>4</v>
      </c>
      <c r="O16" s="185">
        <v>1</v>
      </c>
      <c r="P16" s="182"/>
      <c r="Q16" s="186"/>
      <c r="R16" s="485"/>
      <c r="S16" s="486"/>
      <c r="T16" s="486"/>
      <c r="U16" s="486"/>
      <c r="V16" s="487"/>
      <c r="W16" s="183" t="s">
        <v>10</v>
      </c>
      <c r="X16" s="519"/>
      <c r="Y16" s="520" t="s">
        <v>142</v>
      </c>
      <c r="Z16" s="521"/>
      <c r="AA16" s="522">
        <f t="shared" si="3"/>
        <v>0</v>
      </c>
      <c r="AB16" s="523"/>
      <c r="AC16" s="524" t="s">
        <v>142</v>
      </c>
      <c r="AD16" s="525"/>
      <c r="AE16" s="526">
        <f t="shared" si="4"/>
        <v>0</v>
      </c>
      <c r="AF16" s="527"/>
      <c r="AG16" s="528" t="s">
        <v>142</v>
      </c>
      <c r="AH16" s="529"/>
      <c r="AI16" s="530">
        <f t="shared" si="5"/>
        <v>0</v>
      </c>
    </row>
    <row r="17" spans="1:35" s="187" customFormat="1" ht="49.5" customHeight="1" x14ac:dyDescent="0.25">
      <c r="A17" s="244">
        <v>0.16666666666666666</v>
      </c>
      <c r="B17" s="255" t="s">
        <v>93</v>
      </c>
      <c r="C17" s="188" t="s">
        <v>10</v>
      </c>
      <c r="D17" s="189" t="s">
        <v>10</v>
      </c>
      <c r="E17" s="176" t="s">
        <v>10</v>
      </c>
      <c r="F17" s="190" t="s">
        <v>10</v>
      </c>
      <c r="G17" s="191" t="s">
        <v>10</v>
      </c>
      <c r="H17" s="178" t="s">
        <v>10</v>
      </c>
      <c r="I17" s="192" t="s">
        <v>10</v>
      </c>
      <c r="J17" s="180" t="e">
        <f t="shared" si="8"/>
        <v>#VALUE!</v>
      </c>
      <c r="K17" s="193" t="s">
        <v>10</v>
      </c>
      <c r="L17" s="194" t="s">
        <v>10</v>
      </c>
      <c r="M17" s="195" t="s">
        <v>10</v>
      </c>
      <c r="N17" s="196" t="s">
        <v>10</v>
      </c>
      <c r="O17" s="197" t="s">
        <v>10</v>
      </c>
      <c r="P17" s="194" t="s">
        <v>10</v>
      </c>
      <c r="Q17" s="198" t="s">
        <v>10</v>
      </c>
      <c r="R17" s="482" t="s">
        <v>137</v>
      </c>
      <c r="S17" s="483"/>
      <c r="T17" s="483"/>
      <c r="U17" s="483"/>
      <c r="V17" s="484"/>
      <c r="W17" s="191">
        <v>20</v>
      </c>
      <c r="X17" s="519"/>
      <c r="Y17" s="520" t="s">
        <v>142</v>
      </c>
      <c r="Z17" s="521"/>
      <c r="AA17" s="522">
        <f t="shared" si="3"/>
        <v>0</v>
      </c>
      <c r="AB17" s="523"/>
      <c r="AC17" s="524" t="s">
        <v>142</v>
      </c>
      <c r="AD17" s="525"/>
      <c r="AE17" s="526">
        <f t="shared" si="4"/>
        <v>0</v>
      </c>
      <c r="AF17" s="527"/>
      <c r="AG17" s="528" t="s">
        <v>142</v>
      </c>
      <c r="AH17" s="529"/>
      <c r="AI17" s="530">
        <f t="shared" si="5"/>
        <v>0</v>
      </c>
    </row>
    <row r="18" spans="1:35" s="187" customFormat="1" ht="26.25" customHeight="1" x14ac:dyDescent="0.25">
      <c r="A18" s="173">
        <v>0.1875</v>
      </c>
      <c r="B18" s="256" t="s">
        <v>31</v>
      </c>
      <c r="C18" s="174">
        <v>3296</v>
      </c>
      <c r="D18" s="175">
        <v>3312</v>
      </c>
      <c r="E18" s="176">
        <f t="shared" si="9"/>
        <v>17</v>
      </c>
      <c r="F18" s="177">
        <v>0</v>
      </c>
      <c r="G18" s="177">
        <v>8</v>
      </c>
      <c r="H18" s="178">
        <f t="shared" si="10"/>
        <v>9</v>
      </c>
      <c r="I18" s="266">
        <f>9+8</f>
        <v>17</v>
      </c>
      <c r="J18" s="180">
        <f t="shared" si="8"/>
        <v>0</v>
      </c>
      <c r="K18" s="181">
        <v>4</v>
      </c>
      <c r="L18" s="182">
        <v>0</v>
      </c>
      <c r="M18" s="183">
        <v>8</v>
      </c>
      <c r="N18" s="184">
        <v>0</v>
      </c>
      <c r="O18" s="185">
        <v>5</v>
      </c>
      <c r="P18" s="182"/>
      <c r="Q18" s="186"/>
      <c r="R18" s="485"/>
      <c r="S18" s="486"/>
      <c r="T18" s="486"/>
      <c r="U18" s="486"/>
      <c r="V18" s="487"/>
      <c r="W18" s="183" t="s">
        <v>10</v>
      </c>
      <c r="X18" s="519"/>
      <c r="Y18" s="520" t="s">
        <v>142</v>
      </c>
      <c r="Z18" s="521"/>
      <c r="AA18" s="522">
        <f t="shared" si="3"/>
        <v>0</v>
      </c>
      <c r="AB18" s="523"/>
      <c r="AC18" s="524" t="s">
        <v>142</v>
      </c>
      <c r="AD18" s="525"/>
      <c r="AE18" s="526">
        <f t="shared" si="4"/>
        <v>0</v>
      </c>
      <c r="AF18" s="527"/>
      <c r="AG18" s="528" t="s">
        <v>142</v>
      </c>
      <c r="AH18" s="529"/>
      <c r="AI18" s="530">
        <f t="shared" si="5"/>
        <v>0</v>
      </c>
    </row>
    <row r="19" spans="1:35" s="187" customFormat="1" ht="49.5" customHeight="1" x14ac:dyDescent="0.25">
      <c r="A19" s="244">
        <v>0.1875</v>
      </c>
      <c r="B19" s="255" t="s">
        <v>96</v>
      </c>
      <c r="C19" s="188" t="s">
        <v>10</v>
      </c>
      <c r="D19" s="189" t="s">
        <v>10</v>
      </c>
      <c r="E19" s="176" t="s">
        <v>10</v>
      </c>
      <c r="F19" s="190" t="s">
        <v>10</v>
      </c>
      <c r="G19" s="191" t="s">
        <v>10</v>
      </c>
      <c r="H19" s="178" t="s">
        <v>10</v>
      </c>
      <c r="I19" s="192" t="s">
        <v>10</v>
      </c>
      <c r="J19" s="180" t="e">
        <f t="shared" si="8"/>
        <v>#VALUE!</v>
      </c>
      <c r="K19" s="193" t="s">
        <v>10</v>
      </c>
      <c r="L19" s="194" t="s">
        <v>10</v>
      </c>
      <c r="M19" s="195" t="s">
        <v>10</v>
      </c>
      <c r="N19" s="196" t="s">
        <v>10</v>
      </c>
      <c r="O19" s="197" t="s">
        <v>10</v>
      </c>
      <c r="P19" s="194" t="s">
        <v>10</v>
      </c>
      <c r="Q19" s="198" t="s">
        <v>10</v>
      </c>
      <c r="R19" s="482" t="s">
        <v>138</v>
      </c>
      <c r="S19" s="483"/>
      <c r="T19" s="483"/>
      <c r="U19" s="483"/>
      <c r="V19" s="484"/>
      <c r="W19" s="191">
        <v>20</v>
      </c>
      <c r="X19" s="519"/>
      <c r="Y19" s="520" t="s">
        <v>142</v>
      </c>
      <c r="Z19" s="521"/>
      <c r="AA19" s="522">
        <f t="shared" si="3"/>
        <v>0</v>
      </c>
      <c r="AB19" s="523"/>
      <c r="AC19" s="524" t="s">
        <v>142</v>
      </c>
      <c r="AD19" s="525"/>
      <c r="AE19" s="526">
        <f t="shared" si="4"/>
        <v>0</v>
      </c>
      <c r="AF19" s="527"/>
      <c r="AG19" s="528" t="s">
        <v>142</v>
      </c>
      <c r="AH19" s="529"/>
      <c r="AI19" s="530">
        <f t="shared" si="5"/>
        <v>0</v>
      </c>
    </row>
    <row r="20" spans="1:35" s="187" customFormat="1" ht="26.25" hidden="1" customHeight="1" x14ac:dyDescent="0.25">
      <c r="A20" s="173">
        <f>'03.13 (v2)'!A23</f>
        <v>0</v>
      </c>
      <c r="B20" s="256">
        <f>'03.13 (v2)'!G23</f>
        <v>0</v>
      </c>
      <c r="C20" s="174">
        <f>'03.13 (v3)'!I22</f>
        <v>0</v>
      </c>
      <c r="D20" s="175">
        <f>'03.13 (v3)'!J22</f>
        <v>0</v>
      </c>
      <c r="E20" s="176">
        <f t="shared" si="9"/>
        <v>1</v>
      </c>
      <c r="F20" s="177"/>
      <c r="G20" s="177"/>
      <c r="H20" s="178">
        <f t="shared" si="10"/>
        <v>1</v>
      </c>
      <c r="I20" s="266">
        <f>'03.13 (v3)'!Q22</f>
        <v>0</v>
      </c>
      <c r="J20" s="180">
        <f t="shared" si="2"/>
        <v>0</v>
      </c>
      <c r="K20" s="181">
        <f>'03.13 (v3)'!Y22</f>
        <v>0</v>
      </c>
      <c r="L20" s="182">
        <f>'03.13 (v3)'!U22</f>
        <v>0</v>
      </c>
      <c r="M20" s="183">
        <f>'03.13 (v3)'!V22</f>
        <v>0</v>
      </c>
      <c r="N20" s="184">
        <f>'03.13 (v3)'!W22</f>
        <v>0</v>
      </c>
      <c r="O20" s="185">
        <f>'03.13 (v3)'!X22</f>
        <v>0</v>
      </c>
      <c r="P20" s="182"/>
      <c r="Q20" s="186"/>
      <c r="R20" s="480">
        <f>'03.13 (v3)'!Z22</f>
        <v>0</v>
      </c>
      <c r="S20" s="481"/>
      <c r="T20" s="481"/>
      <c r="U20" s="481"/>
      <c r="V20" s="481"/>
      <c r="W20" s="183" t="s">
        <v>10</v>
      </c>
      <c r="X20" s="519"/>
      <c r="Y20" s="520" t="s">
        <v>142</v>
      </c>
      <c r="Z20" s="521"/>
      <c r="AA20" s="522">
        <f t="shared" si="3"/>
        <v>0</v>
      </c>
      <c r="AB20" s="523"/>
      <c r="AC20" s="524" t="s">
        <v>142</v>
      </c>
      <c r="AD20" s="525"/>
      <c r="AE20" s="526">
        <f t="shared" si="4"/>
        <v>0</v>
      </c>
      <c r="AF20" s="527"/>
      <c r="AG20" s="528" t="s">
        <v>142</v>
      </c>
      <c r="AH20" s="529"/>
      <c r="AI20" s="530">
        <f t="shared" si="5"/>
        <v>0</v>
      </c>
    </row>
    <row r="21" spans="1:35" s="187" customFormat="1" ht="26.25" hidden="1" customHeight="1" x14ac:dyDescent="0.25">
      <c r="A21" s="173">
        <f>'03.13 (v2)'!A24</f>
        <v>0</v>
      </c>
      <c r="B21" s="256">
        <f>'03.13 (v2)'!G24</f>
        <v>0</v>
      </c>
      <c r="C21" s="174">
        <f>'03.13 (v3)'!I23</f>
        <v>0</v>
      </c>
      <c r="D21" s="175">
        <f>'03.13 (v3)'!J23</f>
        <v>0</v>
      </c>
      <c r="E21" s="176">
        <f t="shared" si="9"/>
        <v>1</v>
      </c>
      <c r="F21" s="177"/>
      <c r="G21" s="177"/>
      <c r="H21" s="178">
        <f t="shared" si="10"/>
        <v>1</v>
      </c>
      <c r="I21" s="266">
        <f>'03.13 (v3)'!Q23</f>
        <v>0</v>
      </c>
      <c r="J21" s="180">
        <f t="shared" si="2"/>
        <v>0</v>
      </c>
      <c r="K21" s="181">
        <f>'03.13 (v3)'!Y23</f>
        <v>0</v>
      </c>
      <c r="L21" s="182">
        <f>'03.13 (v3)'!U23</f>
        <v>0</v>
      </c>
      <c r="M21" s="183">
        <f>'03.13 (v3)'!V23</f>
        <v>0</v>
      </c>
      <c r="N21" s="184">
        <f>'03.13 (v3)'!W23</f>
        <v>0</v>
      </c>
      <c r="O21" s="185">
        <f>'03.13 (v3)'!X23</f>
        <v>0</v>
      </c>
      <c r="P21" s="182"/>
      <c r="Q21" s="186"/>
      <c r="R21" s="480">
        <f>'03.13 (v3)'!Z23</f>
        <v>0</v>
      </c>
      <c r="S21" s="481"/>
      <c r="T21" s="481"/>
      <c r="U21" s="481"/>
      <c r="V21" s="481"/>
      <c r="W21" s="183" t="s">
        <v>10</v>
      </c>
      <c r="X21" s="519"/>
      <c r="Y21" s="520" t="s">
        <v>142</v>
      </c>
      <c r="Z21" s="521"/>
      <c r="AA21" s="522">
        <f t="shared" si="3"/>
        <v>0</v>
      </c>
      <c r="AB21" s="523"/>
      <c r="AC21" s="524" t="s">
        <v>142</v>
      </c>
      <c r="AD21" s="525"/>
      <c r="AE21" s="526">
        <f t="shared" si="4"/>
        <v>0</v>
      </c>
      <c r="AF21" s="527"/>
      <c r="AG21" s="528" t="s">
        <v>142</v>
      </c>
      <c r="AH21" s="529"/>
      <c r="AI21" s="530">
        <f t="shared" si="5"/>
        <v>0</v>
      </c>
    </row>
    <row r="22" spans="1:35" s="187" customFormat="1" ht="26.25" hidden="1" customHeight="1" x14ac:dyDescent="0.25">
      <c r="A22" s="173">
        <f>'03.13 (v2)'!A23</f>
        <v>0</v>
      </c>
      <c r="B22" s="256">
        <f>'03.13 (v2)'!G23</f>
        <v>0</v>
      </c>
      <c r="C22" s="174">
        <f>'03.13 (v3)'!I24</f>
        <v>0</v>
      </c>
      <c r="D22" s="175"/>
      <c r="E22" s="176">
        <f t="shared" si="9"/>
        <v>0</v>
      </c>
      <c r="F22" s="177"/>
      <c r="G22" s="177"/>
      <c r="H22" s="178">
        <f t="shared" si="10"/>
        <v>0</v>
      </c>
      <c r="I22" s="266">
        <f>'03.13 (v3)'!Q24</f>
        <v>0</v>
      </c>
      <c r="J22" s="180">
        <f t="shared" si="2"/>
        <v>0</v>
      </c>
      <c r="K22" s="181">
        <f>'03.13 (v3)'!Y24</f>
        <v>0</v>
      </c>
      <c r="L22" s="182">
        <f>'03.13 (v3)'!U24</f>
        <v>0</v>
      </c>
      <c r="M22" s="183">
        <f>'03.13 (v3)'!V24</f>
        <v>0</v>
      </c>
      <c r="N22" s="184">
        <f>'03.13 (v3)'!W24</f>
        <v>0</v>
      </c>
      <c r="O22" s="185">
        <f>'03.13 (v3)'!X24</f>
        <v>0</v>
      </c>
      <c r="P22" s="182"/>
      <c r="Q22" s="186"/>
      <c r="R22" s="480">
        <f>'03.13 (v3)'!Z24</f>
        <v>0</v>
      </c>
      <c r="S22" s="481"/>
      <c r="T22" s="481"/>
      <c r="U22" s="481"/>
      <c r="V22" s="481"/>
      <c r="W22" s="183" t="s">
        <v>10</v>
      </c>
      <c r="X22" s="519"/>
      <c r="Y22" s="520" t="s">
        <v>142</v>
      </c>
      <c r="Z22" s="521"/>
      <c r="AA22" s="522">
        <f t="shared" si="3"/>
        <v>0</v>
      </c>
      <c r="AB22" s="523"/>
      <c r="AC22" s="524" t="s">
        <v>142</v>
      </c>
      <c r="AD22" s="525"/>
      <c r="AE22" s="526">
        <f t="shared" si="4"/>
        <v>0</v>
      </c>
      <c r="AF22" s="527"/>
      <c r="AG22" s="528" t="s">
        <v>142</v>
      </c>
      <c r="AH22" s="529"/>
      <c r="AI22" s="530">
        <f t="shared" si="5"/>
        <v>0</v>
      </c>
    </row>
    <row r="23" spans="1:35" s="187" customFormat="1" ht="26.25" hidden="1" customHeight="1" x14ac:dyDescent="0.25">
      <c r="A23" s="173">
        <f>'03.13 (v2)'!A24</f>
        <v>0</v>
      </c>
      <c r="B23" s="256">
        <f>'03.13 (v2)'!G24</f>
        <v>0</v>
      </c>
      <c r="C23" s="174">
        <f>'03.13 (v3)'!I25</f>
        <v>0</v>
      </c>
      <c r="D23" s="175"/>
      <c r="E23" s="176">
        <f t="shared" si="9"/>
        <v>0</v>
      </c>
      <c r="F23" s="177"/>
      <c r="G23" s="177"/>
      <c r="H23" s="178">
        <f t="shared" si="10"/>
        <v>0</v>
      </c>
      <c r="I23" s="266">
        <f>'03.13 (v3)'!Q25</f>
        <v>0</v>
      </c>
      <c r="J23" s="180">
        <f t="shared" si="2"/>
        <v>0</v>
      </c>
      <c r="K23" s="181">
        <f>'03.13 (v3)'!Y25</f>
        <v>0</v>
      </c>
      <c r="L23" s="182">
        <f>'03.13 (v3)'!U25</f>
        <v>0</v>
      </c>
      <c r="M23" s="183">
        <f>'03.13 (v3)'!V25</f>
        <v>0</v>
      </c>
      <c r="N23" s="184">
        <f>'03.13 (v3)'!W25</f>
        <v>0</v>
      </c>
      <c r="O23" s="185">
        <f>'03.13 (v3)'!X25</f>
        <v>0</v>
      </c>
      <c r="P23" s="182"/>
      <c r="Q23" s="186"/>
      <c r="R23" s="480">
        <f>'03.13 (v3)'!Z25</f>
        <v>0</v>
      </c>
      <c r="S23" s="481"/>
      <c r="T23" s="481"/>
      <c r="U23" s="481"/>
      <c r="V23" s="481"/>
      <c r="W23" s="183" t="s">
        <v>10</v>
      </c>
      <c r="X23" s="519"/>
      <c r="Y23" s="520" t="s">
        <v>142</v>
      </c>
      <c r="Z23" s="521"/>
      <c r="AA23" s="522">
        <f t="shared" si="3"/>
        <v>0</v>
      </c>
      <c r="AB23" s="523"/>
      <c r="AC23" s="524" t="s">
        <v>142</v>
      </c>
      <c r="AD23" s="525"/>
      <c r="AE23" s="526">
        <f t="shared" si="4"/>
        <v>0</v>
      </c>
      <c r="AF23" s="527"/>
      <c r="AG23" s="528" t="s">
        <v>142</v>
      </c>
      <c r="AH23" s="529"/>
      <c r="AI23" s="530">
        <f t="shared" si="5"/>
        <v>0</v>
      </c>
    </row>
    <row r="24" spans="1:35" s="187" customFormat="1" ht="26.25" hidden="1" customHeight="1" x14ac:dyDescent="0.25">
      <c r="A24" s="173">
        <f>'03.13 (v2)'!A25</f>
        <v>0</v>
      </c>
      <c r="B24" s="256">
        <f>'03.13 (v2)'!G25</f>
        <v>0</v>
      </c>
      <c r="C24" s="174">
        <f>'03.13 (v3)'!I26</f>
        <v>0</v>
      </c>
      <c r="D24" s="175"/>
      <c r="E24" s="176">
        <f t="shared" si="9"/>
        <v>0</v>
      </c>
      <c r="F24" s="177"/>
      <c r="G24" s="177"/>
      <c r="H24" s="178">
        <f t="shared" si="10"/>
        <v>0</v>
      </c>
      <c r="I24" s="266">
        <f>'03.13 (v3)'!Q26</f>
        <v>0</v>
      </c>
      <c r="J24" s="180">
        <f t="shared" si="2"/>
        <v>0</v>
      </c>
      <c r="K24" s="181">
        <f>'03.13 (v3)'!Y26</f>
        <v>0</v>
      </c>
      <c r="L24" s="182">
        <f>'03.13 (v3)'!U26</f>
        <v>0</v>
      </c>
      <c r="M24" s="183">
        <f>'03.13 (v3)'!V26</f>
        <v>0</v>
      </c>
      <c r="N24" s="184">
        <f>'03.13 (v3)'!W26</f>
        <v>0</v>
      </c>
      <c r="O24" s="185">
        <f>'03.13 (v3)'!X26</f>
        <v>0</v>
      </c>
      <c r="P24" s="182"/>
      <c r="Q24" s="186"/>
      <c r="R24" s="480">
        <f>'03.13 (v3)'!Z26</f>
        <v>0</v>
      </c>
      <c r="S24" s="481"/>
      <c r="T24" s="481"/>
      <c r="U24" s="481"/>
      <c r="V24" s="481"/>
      <c r="W24" s="183" t="s">
        <v>10</v>
      </c>
      <c r="X24" s="519"/>
      <c r="Y24" s="520" t="s">
        <v>142</v>
      </c>
      <c r="Z24" s="521"/>
      <c r="AA24" s="522">
        <f t="shared" si="3"/>
        <v>0</v>
      </c>
      <c r="AB24" s="523"/>
      <c r="AC24" s="524" t="s">
        <v>142</v>
      </c>
      <c r="AD24" s="525"/>
      <c r="AE24" s="526">
        <f t="shared" si="4"/>
        <v>0</v>
      </c>
      <c r="AF24" s="527"/>
      <c r="AG24" s="528" t="s">
        <v>142</v>
      </c>
      <c r="AH24" s="529"/>
      <c r="AI24" s="530">
        <f t="shared" si="5"/>
        <v>0</v>
      </c>
    </row>
    <row r="25" spans="1:35" s="187" customFormat="1" ht="26.25" hidden="1" customHeight="1" x14ac:dyDescent="0.25">
      <c r="A25" s="173">
        <f>'03.13 (v2)'!A26</f>
        <v>0</v>
      </c>
      <c r="B25" s="256">
        <f>'03.13 (v2)'!G26</f>
        <v>0</v>
      </c>
      <c r="C25" s="174">
        <f>'03.13 (v3)'!I27</f>
        <v>0</v>
      </c>
      <c r="D25" s="175"/>
      <c r="E25" s="176">
        <f t="shared" si="9"/>
        <v>0</v>
      </c>
      <c r="F25" s="177"/>
      <c r="G25" s="177"/>
      <c r="H25" s="178">
        <f t="shared" si="10"/>
        <v>0</v>
      </c>
      <c r="I25" s="266">
        <f>'03.13 (v3)'!Q27</f>
        <v>0</v>
      </c>
      <c r="J25" s="180">
        <f t="shared" si="2"/>
        <v>0</v>
      </c>
      <c r="K25" s="181">
        <f>'03.13 (v3)'!Y27</f>
        <v>0</v>
      </c>
      <c r="L25" s="182">
        <f>'03.13 (v3)'!U27</f>
        <v>0</v>
      </c>
      <c r="M25" s="183">
        <f>'03.13 (v3)'!V27</f>
        <v>0</v>
      </c>
      <c r="N25" s="184">
        <f>'03.13 (v3)'!W27</f>
        <v>0</v>
      </c>
      <c r="O25" s="185">
        <f>'03.13 (v3)'!X27</f>
        <v>0</v>
      </c>
      <c r="P25" s="182"/>
      <c r="Q25" s="186"/>
      <c r="R25" s="480">
        <f>'03.13 (v3)'!Z27</f>
        <v>0</v>
      </c>
      <c r="S25" s="481"/>
      <c r="T25" s="481"/>
      <c r="U25" s="481"/>
      <c r="V25" s="481"/>
      <c r="W25" s="183" t="s">
        <v>10</v>
      </c>
      <c r="X25" s="519"/>
      <c r="Y25" s="520" t="s">
        <v>142</v>
      </c>
      <c r="Z25" s="521"/>
      <c r="AA25" s="522">
        <f t="shared" si="3"/>
        <v>0</v>
      </c>
      <c r="AB25" s="523"/>
      <c r="AC25" s="524" t="s">
        <v>142</v>
      </c>
      <c r="AD25" s="525"/>
      <c r="AE25" s="526">
        <f t="shared" si="4"/>
        <v>0</v>
      </c>
      <c r="AF25" s="527"/>
      <c r="AG25" s="528" t="s">
        <v>142</v>
      </c>
      <c r="AH25" s="529"/>
      <c r="AI25" s="530">
        <f t="shared" si="5"/>
        <v>0</v>
      </c>
    </row>
    <row r="26" spans="1:35" s="187" customFormat="1" ht="26.25" hidden="1" customHeight="1" x14ac:dyDescent="0.25">
      <c r="A26" s="173">
        <f>'03.13 (v2)'!A27</f>
        <v>0</v>
      </c>
      <c r="B26" s="256">
        <f>'03.13 (v2)'!G27</f>
        <v>0</v>
      </c>
      <c r="C26" s="174">
        <f>'03.13 (v3)'!I28</f>
        <v>0</v>
      </c>
      <c r="D26" s="175"/>
      <c r="E26" s="176">
        <f t="shared" si="9"/>
        <v>0</v>
      </c>
      <c r="F26" s="177"/>
      <c r="G26" s="177"/>
      <c r="H26" s="178">
        <f t="shared" si="10"/>
        <v>0</v>
      </c>
      <c r="I26" s="266">
        <f>'03.13 (v3)'!Q28</f>
        <v>0</v>
      </c>
      <c r="J26" s="180">
        <f t="shared" si="2"/>
        <v>0</v>
      </c>
      <c r="K26" s="181">
        <f>'03.13 (v3)'!Y28</f>
        <v>0</v>
      </c>
      <c r="L26" s="182">
        <f>'03.13 (v3)'!U28</f>
        <v>0</v>
      </c>
      <c r="M26" s="183">
        <f>'03.13 (v3)'!V28</f>
        <v>0</v>
      </c>
      <c r="N26" s="184">
        <f>'03.13 (v3)'!W28</f>
        <v>0</v>
      </c>
      <c r="O26" s="185">
        <f>'03.13 (v3)'!X28</f>
        <v>0</v>
      </c>
      <c r="P26" s="182"/>
      <c r="Q26" s="186"/>
      <c r="R26" s="480">
        <f>'03.13 (v3)'!Z28</f>
        <v>0</v>
      </c>
      <c r="S26" s="481"/>
      <c r="T26" s="481"/>
      <c r="U26" s="481"/>
      <c r="V26" s="481"/>
      <c r="W26" s="183" t="s">
        <v>10</v>
      </c>
      <c r="X26" s="519"/>
      <c r="Y26" s="520" t="s">
        <v>142</v>
      </c>
      <c r="Z26" s="521"/>
      <c r="AA26" s="522">
        <f t="shared" si="3"/>
        <v>0</v>
      </c>
      <c r="AB26" s="523"/>
      <c r="AC26" s="524" t="s">
        <v>142</v>
      </c>
      <c r="AD26" s="525"/>
      <c r="AE26" s="526">
        <f t="shared" si="4"/>
        <v>0</v>
      </c>
      <c r="AF26" s="527"/>
      <c r="AG26" s="528" t="s">
        <v>142</v>
      </c>
      <c r="AH26" s="529"/>
      <c r="AI26" s="530">
        <f t="shared" si="5"/>
        <v>0</v>
      </c>
    </row>
    <row r="27" spans="1:35" s="187" customFormat="1" ht="26.25" hidden="1" customHeight="1" x14ac:dyDescent="0.25">
      <c r="A27" s="173">
        <f>'03.13 (v2)'!A28</f>
        <v>0</v>
      </c>
      <c r="B27" s="256">
        <f>'03.13 (v2)'!G28</f>
        <v>0</v>
      </c>
      <c r="C27" s="174">
        <f>'03.13 (v3)'!I29</f>
        <v>0</v>
      </c>
      <c r="D27" s="175"/>
      <c r="E27" s="176">
        <f t="shared" si="9"/>
        <v>0</v>
      </c>
      <c r="F27" s="177"/>
      <c r="G27" s="177"/>
      <c r="H27" s="178">
        <f t="shared" si="10"/>
        <v>0</v>
      </c>
      <c r="I27" s="266">
        <f>'03.13 (v3)'!Q29</f>
        <v>0</v>
      </c>
      <c r="J27" s="180">
        <f t="shared" si="2"/>
        <v>0</v>
      </c>
      <c r="K27" s="181">
        <f>'03.13 (v3)'!Y29</f>
        <v>0</v>
      </c>
      <c r="L27" s="182">
        <f>'03.13 (v3)'!U29</f>
        <v>0</v>
      </c>
      <c r="M27" s="183">
        <f>'03.13 (v3)'!V29</f>
        <v>0</v>
      </c>
      <c r="N27" s="184">
        <f>'03.13 (v3)'!W29</f>
        <v>0</v>
      </c>
      <c r="O27" s="185">
        <f>'03.13 (v3)'!X29</f>
        <v>0</v>
      </c>
      <c r="P27" s="182"/>
      <c r="Q27" s="186"/>
      <c r="R27" s="480">
        <f>'03.13 (v3)'!Z29</f>
        <v>0</v>
      </c>
      <c r="S27" s="481"/>
      <c r="T27" s="481"/>
      <c r="U27" s="481"/>
      <c r="V27" s="481"/>
      <c r="W27" s="183" t="s">
        <v>10</v>
      </c>
      <c r="X27" s="519"/>
      <c r="Y27" s="520" t="s">
        <v>142</v>
      </c>
      <c r="Z27" s="521"/>
      <c r="AA27" s="522">
        <f t="shared" si="3"/>
        <v>0</v>
      </c>
      <c r="AB27" s="523"/>
      <c r="AC27" s="524" t="s">
        <v>142</v>
      </c>
      <c r="AD27" s="525"/>
      <c r="AE27" s="526">
        <f t="shared" si="4"/>
        <v>0</v>
      </c>
      <c r="AF27" s="527"/>
      <c r="AG27" s="528" t="s">
        <v>142</v>
      </c>
      <c r="AH27" s="529"/>
      <c r="AI27" s="530">
        <f t="shared" si="5"/>
        <v>0</v>
      </c>
    </row>
    <row r="28" spans="1:35" s="187" customFormat="1" ht="26.25" hidden="1" customHeight="1" x14ac:dyDescent="0.25">
      <c r="A28" s="173">
        <f>'03.13 (v2)'!A29</f>
        <v>0</v>
      </c>
      <c r="B28" s="256">
        <f>'03.13 (v2)'!G29</f>
        <v>0</v>
      </c>
      <c r="C28" s="174">
        <f>'03.13 (v3)'!I30</f>
        <v>0</v>
      </c>
      <c r="D28" s="175"/>
      <c r="E28" s="176">
        <f t="shared" si="9"/>
        <v>0</v>
      </c>
      <c r="F28" s="177"/>
      <c r="G28" s="177"/>
      <c r="H28" s="178">
        <f t="shared" si="10"/>
        <v>0</v>
      </c>
      <c r="I28" s="266">
        <f>'03.13 (v3)'!Q30</f>
        <v>0</v>
      </c>
      <c r="J28" s="180">
        <f t="shared" si="2"/>
        <v>0</v>
      </c>
      <c r="K28" s="181">
        <f>'03.13 (v3)'!Y30</f>
        <v>0</v>
      </c>
      <c r="L28" s="182">
        <f>'03.13 (v3)'!U30</f>
        <v>0</v>
      </c>
      <c r="M28" s="183">
        <f>'03.13 (v3)'!V30</f>
        <v>0</v>
      </c>
      <c r="N28" s="184">
        <f>'03.13 (v3)'!W30</f>
        <v>0</v>
      </c>
      <c r="O28" s="185">
        <f>'03.13 (v3)'!X30</f>
        <v>0</v>
      </c>
      <c r="P28" s="182"/>
      <c r="Q28" s="186"/>
      <c r="R28" s="480">
        <f>'03.13 (v3)'!Z30</f>
        <v>0</v>
      </c>
      <c r="S28" s="481"/>
      <c r="T28" s="481"/>
      <c r="U28" s="481"/>
      <c r="V28" s="481"/>
      <c r="W28" s="183" t="s">
        <v>10</v>
      </c>
      <c r="X28" s="519"/>
      <c r="Y28" s="520" t="s">
        <v>142</v>
      </c>
      <c r="Z28" s="521"/>
      <c r="AA28" s="522">
        <f t="shared" si="3"/>
        <v>0</v>
      </c>
      <c r="AB28" s="523"/>
      <c r="AC28" s="524" t="s">
        <v>142</v>
      </c>
      <c r="AD28" s="525"/>
      <c r="AE28" s="526">
        <f t="shared" si="4"/>
        <v>0</v>
      </c>
      <c r="AF28" s="527"/>
      <c r="AG28" s="528" t="s">
        <v>142</v>
      </c>
      <c r="AH28" s="529"/>
      <c r="AI28" s="530">
        <f t="shared" si="5"/>
        <v>0</v>
      </c>
    </row>
    <row r="29" spans="1:35" s="187" customFormat="1" ht="26.25" hidden="1" customHeight="1" x14ac:dyDescent="0.25">
      <c r="A29" s="173">
        <f>'03.13 (v2)'!A30</f>
        <v>0</v>
      </c>
      <c r="B29" s="256">
        <f>'03.13 (v2)'!G30</f>
        <v>0</v>
      </c>
      <c r="C29" s="174">
        <f>'03.13 (v3)'!I31</f>
        <v>0</v>
      </c>
      <c r="D29" s="175"/>
      <c r="E29" s="176">
        <f t="shared" si="9"/>
        <v>0</v>
      </c>
      <c r="F29" s="177"/>
      <c r="G29" s="177"/>
      <c r="H29" s="178">
        <f t="shared" si="10"/>
        <v>0</v>
      </c>
      <c r="I29" s="266">
        <f>'03.13 (v3)'!Q31</f>
        <v>0</v>
      </c>
      <c r="J29" s="180">
        <f t="shared" si="2"/>
        <v>0</v>
      </c>
      <c r="K29" s="181">
        <f>'03.13 (v3)'!Y31</f>
        <v>0</v>
      </c>
      <c r="L29" s="182">
        <f>'03.13 (v3)'!U31</f>
        <v>0</v>
      </c>
      <c r="M29" s="183">
        <f>'03.13 (v3)'!V31</f>
        <v>0</v>
      </c>
      <c r="N29" s="184">
        <f>'03.13 (v3)'!W31</f>
        <v>0</v>
      </c>
      <c r="O29" s="185">
        <f>'03.13 (v3)'!X31</f>
        <v>0</v>
      </c>
      <c r="P29" s="182"/>
      <c r="Q29" s="186"/>
      <c r="R29" s="480">
        <f>'03.13 (v3)'!Z31</f>
        <v>0</v>
      </c>
      <c r="S29" s="481"/>
      <c r="T29" s="481"/>
      <c r="U29" s="481"/>
      <c r="V29" s="481"/>
      <c r="W29" s="183" t="s">
        <v>10</v>
      </c>
      <c r="X29" s="519"/>
      <c r="Y29" s="520" t="s">
        <v>142</v>
      </c>
      <c r="Z29" s="521"/>
      <c r="AA29" s="522">
        <f t="shared" si="3"/>
        <v>0</v>
      </c>
      <c r="AB29" s="523"/>
      <c r="AC29" s="524" t="s">
        <v>142</v>
      </c>
      <c r="AD29" s="525"/>
      <c r="AE29" s="526">
        <f t="shared" si="4"/>
        <v>0</v>
      </c>
      <c r="AF29" s="527"/>
      <c r="AG29" s="528" t="s">
        <v>142</v>
      </c>
      <c r="AH29" s="529"/>
      <c r="AI29" s="530">
        <f t="shared" si="5"/>
        <v>0</v>
      </c>
    </row>
    <row r="30" spans="1:35" s="187" customFormat="1" ht="26.25" hidden="1" customHeight="1" x14ac:dyDescent="0.25">
      <c r="A30" s="173">
        <f>'03.13 (v2)'!A31</f>
        <v>0</v>
      </c>
      <c r="B30" s="256">
        <f>'03.13 (v2)'!G31</f>
        <v>0</v>
      </c>
      <c r="C30" s="174">
        <f>'03.13 (v3)'!I32</f>
        <v>0</v>
      </c>
      <c r="D30" s="175"/>
      <c r="E30" s="176">
        <f t="shared" si="9"/>
        <v>0</v>
      </c>
      <c r="F30" s="177"/>
      <c r="G30" s="177"/>
      <c r="H30" s="178">
        <f t="shared" si="10"/>
        <v>0</v>
      </c>
      <c r="I30" s="266">
        <f>'03.13 (v3)'!Q32</f>
        <v>0</v>
      </c>
      <c r="J30" s="180">
        <f t="shared" si="2"/>
        <v>0</v>
      </c>
      <c r="K30" s="181">
        <f>'03.13 (v3)'!Y32</f>
        <v>0</v>
      </c>
      <c r="L30" s="182">
        <f>'03.13 (v3)'!U32</f>
        <v>0</v>
      </c>
      <c r="M30" s="183">
        <f>'03.13 (v3)'!V32</f>
        <v>0</v>
      </c>
      <c r="N30" s="184">
        <f>'03.13 (v3)'!W32</f>
        <v>0</v>
      </c>
      <c r="O30" s="185">
        <f>'03.13 (v3)'!X32</f>
        <v>0</v>
      </c>
      <c r="P30" s="182"/>
      <c r="Q30" s="186"/>
      <c r="R30" s="480">
        <f>'03.13 (v3)'!Z32</f>
        <v>0</v>
      </c>
      <c r="S30" s="481"/>
      <c r="T30" s="481"/>
      <c r="U30" s="481"/>
      <c r="V30" s="481"/>
      <c r="W30" s="183" t="s">
        <v>10</v>
      </c>
      <c r="X30" s="519"/>
      <c r="Y30" s="520" t="s">
        <v>142</v>
      </c>
      <c r="Z30" s="521"/>
      <c r="AA30" s="522">
        <f t="shared" si="3"/>
        <v>0</v>
      </c>
      <c r="AB30" s="523"/>
      <c r="AC30" s="524" t="s">
        <v>142</v>
      </c>
      <c r="AD30" s="525"/>
      <c r="AE30" s="526">
        <f t="shared" si="4"/>
        <v>0</v>
      </c>
      <c r="AF30" s="527"/>
      <c r="AG30" s="528" t="s">
        <v>142</v>
      </c>
      <c r="AH30" s="529"/>
      <c r="AI30" s="530">
        <f t="shared" si="5"/>
        <v>0</v>
      </c>
    </row>
    <row r="31" spans="1:35" s="187" customFormat="1" ht="26.25" hidden="1" customHeight="1" x14ac:dyDescent="0.25">
      <c r="A31" s="173">
        <f>'03.13 (v2)'!A32</f>
        <v>0</v>
      </c>
      <c r="B31" s="256">
        <f>'03.13 (v2)'!G32</f>
        <v>0</v>
      </c>
      <c r="C31" s="174">
        <f>'03.13 (v3)'!I33</f>
        <v>0</v>
      </c>
      <c r="D31" s="175"/>
      <c r="E31" s="176">
        <f t="shared" si="9"/>
        <v>0</v>
      </c>
      <c r="F31" s="177"/>
      <c r="G31" s="177"/>
      <c r="H31" s="178">
        <f t="shared" si="10"/>
        <v>0</v>
      </c>
      <c r="I31" s="266">
        <f>'03.13 (v3)'!Q33</f>
        <v>0</v>
      </c>
      <c r="J31" s="180">
        <f t="shared" si="2"/>
        <v>0</v>
      </c>
      <c r="K31" s="181">
        <f>'03.13 (v3)'!Y33</f>
        <v>0</v>
      </c>
      <c r="L31" s="182">
        <f>'03.13 (v3)'!U33</f>
        <v>0</v>
      </c>
      <c r="M31" s="183">
        <f>'03.13 (v3)'!V33</f>
        <v>0</v>
      </c>
      <c r="N31" s="184">
        <f>'03.13 (v3)'!W33</f>
        <v>0</v>
      </c>
      <c r="O31" s="185">
        <f>'03.13 (v3)'!X33</f>
        <v>0</v>
      </c>
      <c r="P31" s="182"/>
      <c r="Q31" s="186"/>
      <c r="R31" s="480">
        <f>'03.13 (v3)'!Z33</f>
        <v>0</v>
      </c>
      <c r="S31" s="481"/>
      <c r="T31" s="481"/>
      <c r="U31" s="481"/>
      <c r="V31" s="481"/>
      <c r="W31" s="183" t="s">
        <v>10</v>
      </c>
      <c r="X31" s="519"/>
      <c r="Y31" s="520" t="s">
        <v>142</v>
      </c>
      <c r="Z31" s="521"/>
      <c r="AA31" s="522">
        <f t="shared" si="3"/>
        <v>0</v>
      </c>
      <c r="AB31" s="523"/>
      <c r="AC31" s="524" t="s">
        <v>142</v>
      </c>
      <c r="AD31" s="525"/>
      <c r="AE31" s="526">
        <f t="shared" si="4"/>
        <v>0</v>
      </c>
      <c r="AF31" s="527"/>
      <c r="AG31" s="528" t="s">
        <v>142</v>
      </c>
      <c r="AH31" s="529"/>
      <c r="AI31" s="530">
        <f t="shared" si="5"/>
        <v>0</v>
      </c>
    </row>
    <row r="32" spans="1:35" s="187" customFormat="1" ht="26.25" hidden="1" customHeight="1" x14ac:dyDescent="0.25">
      <c r="A32" s="173">
        <f>'03.13 (v2)'!A33</f>
        <v>0</v>
      </c>
      <c r="B32" s="256">
        <f>'03.13 (v2)'!G33</f>
        <v>0</v>
      </c>
      <c r="C32" s="174">
        <f>'03.13 (v3)'!I34</f>
        <v>0</v>
      </c>
      <c r="D32" s="175"/>
      <c r="E32" s="176">
        <f t="shared" si="9"/>
        <v>0</v>
      </c>
      <c r="F32" s="177"/>
      <c r="G32" s="177"/>
      <c r="H32" s="178">
        <f t="shared" si="10"/>
        <v>0</v>
      </c>
      <c r="I32" s="266">
        <f>'03.13 (v3)'!Q34</f>
        <v>0</v>
      </c>
      <c r="J32" s="180">
        <f t="shared" si="2"/>
        <v>0</v>
      </c>
      <c r="K32" s="181">
        <f>'03.13 (v3)'!Y34</f>
        <v>0</v>
      </c>
      <c r="L32" s="182">
        <f>'03.13 (v3)'!U34</f>
        <v>0</v>
      </c>
      <c r="M32" s="183">
        <f>'03.13 (v3)'!V34</f>
        <v>0</v>
      </c>
      <c r="N32" s="184">
        <f>'03.13 (v3)'!W34</f>
        <v>0</v>
      </c>
      <c r="O32" s="185">
        <f>'03.13 (v3)'!X34</f>
        <v>0</v>
      </c>
      <c r="P32" s="182"/>
      <c r="Q32" s="186"/>
      <c r="R32" s="480">
        <f>'03.13 (v3)'!Z34</f>
        <v>0</v>
      </c>
      <c r="S32" s="481"/>
      <c r="T32" s="481"/>
      <c r="U32" s="481"/>
      <c r="V32" s="481"/>
      <c r="W32" s="183" t="s">
        <v>10</v>
      </c>
      <c r="X32" s="519"/>
      <c r="Y32" s="520" t="s">
        <v>142</v>
      </c>
      <c r="Z32" s="521"/>
      <c r="AA32" s="522">
        <f t="shared" si="3"/>
        <v>0</v>
      </c>
      <c r="AB32" s="523"/>
      <c r="AC32" s="524" t="s">
        <v>142</v>
      </c>
      <c r="AD32" s="525"/>
      <c r="AE32" s="526">
        <f t="shared" si="4"/>
        <v>0</v>
      </c>
      <c r="AF32" s="527"/>
      <c r="AG32" s="528" t="s">
        <v>142</v>
      </c>
      <c r="AH32" s="529"/>
      <c r="AI32" s="530">
        <f t="shared" si="5"/>
        <v>0</v>
      </c>
    </row>
    <row r="33" spans="1:35" s="187" customFormat="1" ht="26.25" hidden="1" customHeight="1" x14ac:dyDescent="0.25">
      <c r="A33" s="173">
        <f>'03.13 (v2)'!A34</f>
        <v>0</v>
      </c>
      <c r="B33" s="256">
        <f>'03.13 (v2)'!G34</f>
        <v>0</v>
      </c>
      <c r="C33" s="174">
        <f>'03.13 (v3)'!I35</f>
        <v>0</v>
      </c>
      <c r="D33" s="175"/>
      <c r="E33" s="176">
        <f t="shared" si="9"/>
        <v>0</v>
      </c>
      <c r="F33" s="177"/>
      <c r="G33" s="177"/>
      <c r="H33" s="178">
        <f t="shared" si="10"/>
        <v>0</v>
      </c>
      <c r="I33" s="266">
        <f>'03.13 (v3)'!Q35</f>
        <v>0</v>
      </c>
      <c r="J33" s="180">
        <f t="shared" si="2"/>
        <v>0</v>
      </c>
      <c r="K33" s="181">
        <f>'03.13 (v3)'!Y35</f>
        <v>0</v>
      </c>
      <c r="L33" s="182">
        <f>'03.13 (v3)'!U35</f>
        <v>0</v>
      </c>
      <c r="M33" s="183">
        <f>'03.13 (v3)'!V35</f>
        <v>0</v>
      </c>
      <c r="N33" s="184">
        <f>'03.13 (v3)'!W35</f>
        <v>0</v>
      </c>
      <c r="O33" s="185">
        <f>'03.13 (v3)'!X35</f>
        <v>0</v>
      </c>
      <c r="P33" s="182"/>
      <c r="Q33" s="186"/>
      <c r="R33" s="480">
        <f>'03.13 (v3)'!Z35</f>
        <v>0</v>
      </c>
      <c r="S33" s="481"/>
      <c r="T33" s="481"/>
      <c r="U33" s="481"/>
      <c r="V33" s="481"/>
      <c r="W33" s="183" t="s">
        <v>10</v>
      </c>
      <c r="X33" s="519"/>
      <c r="Y33" s="520" t="s">
        <v>142</v>
      </c>
      <c r="Z33" s="521"/>
      <c r="AA33" s="522">
        <f t="shared" si="3"/>
        <v>0</v>
      </c>
      <c r="AB33" s="523"/>
      <c r="AC33" s="524" t="s">
        <v>142</v>
      </c>
      <c r="AD33" s="525"/>
      <c r="AE33" s="526">
        <f t="shared" si="4"/>
        <v>0</v>
      </c>
      <c r="AF33" s="527"/>
      <c r="AG33" s="528" t="s">
        <v>142</v>
      </c>
      <c r="AH33" s="529"/>
      <c r="AI33" s="530">
        <f t="shared" si="5"/>
        <v>0</v>
      </c>
    </row>
    <row r="34" spans="1:35" s="187" customFormat="1" ht="26.25" hidden="1" customHeight="1" x14ac:dyDescent="0.25">
      <c r="A34" s="173">
        <f>'03.13 (v2)'!A35</f>
        <v>0</v>
      </c>
      <c r="B34" s="256">
        <f>'03.13 (v2)'!G35</f>
        <v>0</v>
      </c>
      <c r="C34" s="174">
        <f>'03.13 (v3)'!I36</f>
        <v>0</v>
      </c>
      <c r="D34" s="175"/>
      <c r="E34" s="176">
        <f t="shared" si="9"/>
        <v>0</v>
      </c>
      <c r="F34" s="177"/>
      <c r="G34" s="177"/>
      <c r="H34" s="178">
        <f t="shared" si="10"/>
        <v>0</v>
      </c>
      <c r="I34" s="266">
        <f>'03.13 (v3)'!Q36</f>
        <v>0</v>
      </c>
      <c r="J34" s="180">
        <f t="shared" si="2"/>
        <v>0</v>
      </c>
      <c r="K34" s="181">
        <f>'03.13 (v3)'!Y36</f>
        <v>0</v>
      </c>
      <c r="L34" s="182">
        <f>'03.13 (v3)'!U36</f>
        <v>0</v>
      </c>
      <c r="M34" s="183">
        <f>'03.13 (v3)'!V36</f>
        <v>0</v>
      </c>
      <c r="N34" s="184">
        <f>'03.13 (v3)'!W36</f>
        <v>0</v>
      </c>
      <c r="O34" s="185">
        <f>'03.13 (v3)'!X36</f>
        <v>0</v>
      </c>
      <c r="P34" s="182"/>
      <c r="Q34" s="186"/>
      <c r="R34" s="480">
        <f>'03.13 (v3)'!Z36</f>
        <v>0</v>
      </c>
      <c r="S34" s="481"/>
      <c r="T34" s="481"/>
      <c r="U34" s="481"/>
      <c r="V34" s="481"/>
      <c r="W34" s="183" t="s">
        <v>10</v>
      </c>
      <c r="X34" s="519"/>
      <c r="Y34" s="520" t="s">
        <v>142</v>
      </c>
      <c r="Z34" s="521"/>
      <c r="AA34" s="522">
        <f t="shared" si="3"/>
        <v>0</v>
      </c>
      <c r="AB34" s="523"/>
      <c r="AC34" s="524" t="s">
        <v>142</v>
      </c>
      <c r="AD34" s="525"/>
      <c r="AE34" s="526">
        <f t="shared" si="4"/>
        <v>0</v>
      </c>
      <c r="AF34" s="527"/>
      <c r="AG34" s="528" t="s">
        <v>142</v>
      </c>
      <c r="AH34" s="529"/>
      <c r="AI34" s="530">
        <f t="shared" si="5"/>
        <v>0</v>
      </c>
    </row>
    <row r="35" spans="1:35" s="187" customFormat="1" ht="26.25" hidden="1" customHeight="1" x14ac:dyDescent="0.25">
      <c r="A35" s="173">
        <f>'03.13 (v2)'!A36</f>
        <v>0</v>
      </c>
      <c r="B35" s="256">
        <f>'03.13 (v2)'!G36</f>
        <v>0</v>
      </c>
      <c r="C35" s="174">
        <f>'03.13 (v3)'!I37</f>
        <v>0</v>
      </c>
      <c r="D35" s="175"/>
      <c r="E35" s="176">
        <f t="shared" si="9"/>
        <v>0</v>
      </c>
      <c r="F35" s="177"/>
      <c r="G35" s="177"/>
      <c r="H35" s="178">
        <f t="shared" si="10"/>
        <v>0</v>
      </c>
      <c r="I35" s="266">
        <f>'03.13 (v3)'!Q37</f>
        <v>0</v>
      </c>
      <c r="J35" s="180">
        <f t="shared" si="2"/>
        <v>0</v>
      </c>
      <c r="K35" s="181">
        <f>'03.13 (v3)'!Y37</f>
        <v>0</v>
      </c>
      <c r="L35" s="182">
        <f>'03.13 (v3)'!U37</f>
        <v>0</v>
      </c>
      <c r="M35" s="183">
        <f>'03.13 (v3)'!V37</f>
        <v>0</v>
      </c>
      <c r="N35" s="184">
        <f>'03.13 (v3)'!W37</f>
        <v>0</v>
      </c>
      <c r="O35" s="185">
        <f>'03.13 (v3)'!X37</f>
        <v>0</v>
      </c>
      <c r="P35" s="182"/>
      <c r="Q35" s="186"/>
      <c r="R35" s="480">
        <f>'03.13 (v3)'!Z37</f>
        <v>0</v>
      </c>
      <c r="S35" s="481"/>
      <c r="T35" s="481"/>
      <c r="U35" s="481"/>
      <c r="V35" s="481"/>
      <c r="W35" s="183" t="s">
        <v>10</v>
      </c>
      <c r="X35" s="519"/>
      <c r="Y35" s="520" t="s">
        <v>142</v>
      </c>
      <c r="Z35" s="521"/>
      <c r="AA35" s="522">
        <f t="shared" si="3"/>
        <v>0</v>
      </c>
      <c r="AB35" s="523"/>
      <c r="AC35" s="524" t="s">
        <v>142</v>
      </c>
      <c r="AD35" s="525"/>
      <c r="AE35" s="526">
        <f t="shared" si="4"/>
        <v>0</v>
      </c>
      <c r="AF35" s="527"/>
      <c r="AG35" s="528" t="s">
        <v>142</v>
      </c>
      <c r="AH35" s="529"/>
      <c r="AI35" s="530">
        <f t="shared" si="5"/>
        <v>0</v>
      </c>
    </row>
    <row r="36" spans="1:35" s="187" customFormat="1" ht="26.25" hidden="1" customHeight="1" x14ac:dyDescent="0.25">
      <c r="A36" s="173">
        <f>'03.13 (v2)'!A37</f>
        <v>0</v>
      </c>
      <c r="B36" s="256">
        <f>'03.13 (v2)'!G37</f>
        <v>0</v>
      </c>
      <c r="C36" s="174">
        <f>'03.13 (v3)'!I38</f>
        <v>0</v>
      </c>
      <c r="D36" s="175"/>
      <c r="E36" s="176">
        <f t="shared" si="9"/>
        <v>0</v>
      </c>
      <c r="F36" s="177"/>
      <c r="G36" s="177"/>
      <c r="H36" s="178">
        <f t="shared" si="10"/>
        <v>0</v>
      </c>
      <c r="I36" s="266">
        <f>'03.13 (v3)'!Q38</f>
        <v>0</v>
      </c>
      <c r="J36" s="180">
        <f t="shared" si="2"/>
        <v>0</v>
      </c>
      <c r="K36" s="181">
        <f>'03.13 (v3)'!Y38</f>
        <v>0</v>
      </c>
      <c r="L36" s="182">
        <f>'03.13 (v3)'!U38</f>
        <v>0</v>
      </c>
      <c r="M36" s="183">
        <f>'03.13 (v3)'!V38</f>
        <v>0</v>
      </c>
      <c r="N36" s="184">
        <f>'03.13 (v3)'!W38</f>
        <v>0</v>
      </c>
      <c r="O36" s="185">
        <f>'03.13 (v3)'!X38</f>
        <v>0</v>
      </c>
      <c r="P36" s="182"/>
      <c r="Q36" s="186"/>
      <c r="R36" s="480">
        <f>'03.13 (v3)'!Z38</f>
        <v>0</v>
      </c>
      <c r="S36" s="481"/>
      <c r="T36" s="481"/>
      <c r="U36" s="481"/>
      <c r="V36" s="481"/>
      <c r="W36" s="183" t="s">
        <v>10</v>
      </c>
      <c r="X36" s="519"/>
      <c r="Y36" s="520" t="s">
        <v>142</v>
      </c>
      <c r="Z36" s="521"/>
      <c r="AA36" s="522">
        <f t="shared" si="3"/>
        <v>0</v>
      </c>
      <c r="AB36" s="523"/>
      <c r="AC36" s="524" t="s">
        <v>142</v>
      </c>
      <c r="AD36" s="525"/>
      <c r="AE36" s="526">
        <f t="shared" si="4"/>
        <v>0</v>
      </c>
      <c r="AF36" s="527"/>
      <c r="AG36" s="528" t="s">
        <v>142</v>
      </c>
      <c r="AH36" s="529"/>
      <c r="AI36" s="530">
        <f t="shared" si="5"/>
        <v>0</v>
      </c>
    </row>
    <row r="37" spans="1:35" s="187" customFormat="1" ht="26.25" hidden="1" customHeight="1" x14ac:dyDescent="0.25">
      <c r="A37" s="70">
        <v>0.41666666666666669</v>
      </c>
      <c r="B37" s="74" t="str">
        <f>'03.13 (v2)'!G38</f>
        <v>Joy</v>
      </c>
      <c r="C37" s="76" t="s">
        <v>10</v>
      </c>
      <c r="D37" s="77" t="s">
        <v>10</v>
      </c>
      <c r="E37" s="176" t="s">
        <v>10</v>
      </c>
      <c r="F37" s="259" t="s">
        <v>10</v>
      </c>
      <c r="G37" s="259" t="s">
        <v>10</v>
      </c>
      <c r="H37" s="178" t="s">
        <v>10</v>
      </c>
      <c r="I37" s="179" t="s">
        <v>10</v>
      </c>
      <c r="J37" s="180" t="e">
        <f t="shared" si="2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478" t="str">
        <f>'03.13 (v3)'!Z39</f>
        <v>Group A, Lunches, 
No Photos</v>
      </c>
      <c r="S37" s="479"/>
      <c r="T37" s="479"/>
      <c r="U37" s="479"/>
      <c r="V37" s="479"/>
      <c r="W37" s="259" t="s">
        <v>10</v>
      </c>
      <c r="X37" s="519" t="s">
        <v>10</v>
      </c>
      <c r="Y37" s="520" t="s">
        <v>10</v>
      </c>
      <c r="Z37" s="521" t="s">
        <v>10</v>
      </c>
      <c r="AA37" s="522" t="s">
        <v>10</v>
      </c>
      <c r="AB37" s="523" t="s">
        <v>10</v>
      </c>
      <c r="AC37" s="524" t="s">
        <v>10</v>
      </c>
      <c r="AD37" s="525" t="s">
        <v>10</v>
      </c>
      <c r="AE37" s="526" t="s">
        <v>10</v>
      </c>
      <c r="AF37" s="527" t="s">
        <v>10</v>
      </c>
      <c r="AG37" s="528" t="s">
        <v>10</v>
      </c>
      <c r="AH37" s="529" t="s">
        <v>10</v>
      </c>
      <c r="AI37" s="530" t="s">
        <v>10</v>
      </c>
    </row>
    <row r="38" spans="1:35" s="187" customFormat="1" ht="26.25" hidden="1" customHeight="1" x14ac:dyDescent="0.25">
      <c r="A38" s="83" t="s">
        <v>36</v>
      </c>
      <c r="B38" s="88" t="str">
        <f>'03.13 (v2)'!G44</f>
        <v>Ted,Cliff</v>
      </c>
      <c r="C38" s="90" t="s">
        <v>10</v>
      </c>
      <c r="D38" s="91" t="s">
        <v>10</v>
      </c>
      <c r="E38" s="176" t="s">
        <v>10</v>
      </c>
      <c r="F38" s="248" t="s">
        <v>10</v>
      </c>
      <c r="G38" s="248" t="s">
        <v>10</v>
      </c>
      <c r="H38" s="178" t="s">
        <v>10</v>
      </c>
      <c r="I38" s="249" t="s">
        <v>10</v>
      </c>
      <c r="J38" s="180" t="e">
        <f t="shared" si="2"/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476" t="str">
        <f>'03.13 (v3)'!Z40</f>
        <v>Group B, Lunches, 
No Photos</v>
      </c>
      <c r="S38" s="477"/>
      <c r="T38" s="477"/>
      <c r="U38" s="477"/>
      <c r="V38" s="477"/>
      <c r="W38" s="248" t="s">
        <v>10</v>
      </c>
      <c r="X38" s="519" t="s">
        <v>10</v>
      </c>
      <c r="Y38" s="520" t="s">
        <v>10</v>
      </c>
      <c r="Z38" s="521" t="s">
        <v>10</v>
      </c>
      <c r="AA38" s="522" t="s">
        <v>10</v>
      </c>
      <c r="AB38" s="523" t="s">
        <v>10</v>
      </c>
      <c r="AC38" s="524" t="s">
        <v>10</v>
      </c>
      <c r="AD38" s="525" t="s">
        <v>10</v>
      </c>
      <c r="AE38" s="526" t="s">
        <v>10</v>
      </c>
      <c r="AF38" s="527" t="s">
        <v>10</v>
      </c>
      <c r="AG38" s="528" t="s">
        <v>10</v>
      </c>
      <c r="AH38" s="529" t="s">
        <v>10</v>
      </c>
      <c r="AI38" s="530" t="s">
        <v>10</v>
      </c>
    </row>
    <row r="39" spans="1:35" s="187" customFormat="1" ht="49.5" hidden="1" customHeight="1" x14ac:dyDescent="0.25">
      <c r="A39" s="244"/>
      <c r="B39" s="255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2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70" t="str">
        <f>'03.13 (v3)'!Z41</f>
        <v>Group C, Lunches, 
No Photos</v>
      </c>
      <c r="S39" s="471"/>
      <c r="T39" s="471"/>
      <c r="U39" s="471"/>
      <c r="V39" s="471"/>
      <c r="W39" s="191"/>
      <c r="X39" s="519" t="s">
        <v>10</v>
      </c>
      <c r="Y39" s="520" t="s">
        <v>10</v>
      </c>
      <c r="Z39" s="521" t="s">
        <v>10</v>
      </c>
      <c r="AA39" s="522" t="s">
        <v>10</v>
      </c>
      <c r="AB39" s="523" t="s">
        <v>10</v>
      </c>
      <c r="AC39" s="524" t="s">
        <v>10</v>
      </c>
      <c r="AD39" s="525" t="s">
        <v>10</v>
      </c>
      <c r="AE39" s="526" t="s">
        <v>10</v>
      </c>
      <c r="AF39" s="527" t="s">
        <v>10</v>
      </c>
      <c r="AG39" s="528" t="s">
        <v>10</v>
      </c>
      <c r="AH39" s="529" t="s">
        <v>10</v>
      </c>
      <c r="AI39" s="530" t="s">
        <v>10</v>
      </c>
    </row>
    <row r="40" spans="1:35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72"/>
      <c r="S40" s="473"/>
      <c r="T40" s="473"/>
      <c r="U40" s="473"/>
      <c r="V40" s="473"/>
      <c r="W40" s="247"/>
      <c r="X40" s="516"/>
      <c r="Y40" s="517"/>
      <c r="Z40" s="518"/>
      <c r="AA40" s="247"/>
      <c r="AB40" s="516"/>
      <c r="AC40" s="517"/>
      <c r="AD40" s="518"/>
      <c r="AE40" s="247"/>
      <c r="AF40" s="516"/>
      <c r="AG40" s="517"/>
      <c r="AH40" s="518"/>
      <c r="AI40" s="247"/>
    </row>
    <row r="41" spans="1:35" s="214" customFormat="1" ht="30.75" customHeight="1" x14ac:dyDescent="0.25">
      <c r="B41" s="215"/>
      <c r="D41" s="216"/>
      <c r="E41" s="217">
        <f>SUM(E2:E40)</f>
        <v>151</v>
      </c>
      <c r="F41" s="218">
        <f>SUM(F2:F40)</f>
        <v>4</v>
      </c>
      <c r="G41" s="218">
        <f>SUM(G2:G40)</f>
        <v>26</v>
      </c>
      <c r="H41" s="219">
        <f>E41-F41-G41</f>
        <v>121</v>
      </c>
      <c r="I41" s="264">
        <f t="shared" ref="I41:Q41" si="19">SUM(I2:I40)</f>
        <v>145</v>
      </c>
      <c r="J41" s="220" t="e">
        <f t="shared" si="19"/>
        <v>#VALUE!</v>
      </c>
      <c r="K41" s="221">
        <f t="shared" si="19"/>
        <v>68</v>
      </c>
      <c r="L41" s="222">
        <f t="shared" si="19"/>
        <v>11</v>
      </c>
      <c r="M41" s="223">
        <f t="shared" si="19"/>
        <v>21</v>
      </c>
      <c r="N41" s="224">
        <f t="shared" si="19"/>
        <v>33</v>
      </c>
      <c r="O41" s="225">
        <f t="shared" si="19"/>
        <v>15</v>
      </c>
      <c r="P41" s="226">
        <f t="shared" si="19"/>
        <v>0</v>
      </c>
      <c r="Q41" s="223">
        <f t="shared" si="19"/>
        <v>1</v>
      </c>
      <c r="R41" s="227">
        <f>SUM(L41:Q41)</f>
        <v>81</v>
      </c>
      <c r="S41" s="474" t="s">
        <v>61</v>
      </c>
      <c r="T41" s="475"/>
      <c r="U41" s="475"/>
      <c r="V41" s="475"/>
      <c r="W41" s="246">
        <f>SUM(W2:W40)</f>
        <v>85</v>
      </c>
      <c r="X41" s="519">
        <f>SUM(X2:X40)</f>
        <v>0</v>
      </c>
      <c r="Y41" s="520" t="s">
        <v>142</v>
      </c>
      <c r="Z41" s="521">
        <f>SUM(Z2:Z40)</f>
        <v>0</v>
      </c>
      <c r="AA41" s="531">
        <f>SUM(AA2:AA40)</f>
        <v>0</v>
      </c>
      <c r="AB41" s="523">
        <f>SUM(AB2:AB40)</f>
        <v>0</v>
      </c>
      <c r="AC41" s="524" t="s">
        <v>142</v>
      </c>
      <c r="AD41" s="525">
        <f>SUM(AD2:AD40)</f>
        <v>0</v>
      </c>
      <c r="AE41" s="532">
        <f>SUM(AE2:AE40)</f>
        <v>0</v>
      </c>
      <c r="AF41" s="533">
        <f>SUM(AF2:AF40)</f>
        <v>0</v>
      </c>
      <c r="AG41" s="528" t="s">
        <v>142</v>
      </c>
      <c r="AH41" s="534">
        <f>SUM(AH2:AH40)</f>
        <v>0</v>
      </c>
      <c r="AI41" s="535">
        <f>SUM(AI2:AI40)</f>
        <v>0</v>
      </c>
    </row>
    <row r="42" spans="1:35" ht="120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5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67"/>
      <c r="T42" s="468"/>
      <c r="U42" s="468"/>
      <c r="V42" s="469"/>
    </row>
    <row r="43" spans="1:35" s="228" customFormat="1" x14ac:dyDescent="0.25">
      <c r="A43"/>
      <c r="B43" s="22"/>
      <c r="I43" s="240">
        <f>I41+G41</f>
        <v>171</v>
      </c>
      <c r="J43" s="214"/>
      <c r="K43" s="241"/>
      <c r="M43" s="228">
        <f>L41+M41</f>
        <v>32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  <row r="44" spans="1:35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8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03.13 (v2)</vt:lpstr>
      <vt:lpstr>03.13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2024-03-15T18:55:54Z</cp:lastPrinted>
  <dcterms:created xsi:type="dcterms:W3CDTF">2010-01-10T05:59:46Z</dcterms:created>
  <dcterms:modified xsi:type="dcterms:W3CDTF">2024-03-22T20:28:20Z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