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" documentId="13_ncr:1_{4E990DD9-4D46-45B6-B8EB-CFA2F4680DBE}" xr6:coauthVersionLast="47" xr6:coauthVersionMax="47" xr10:uidLastSave="{242C40CB-FD9E-426A-898A-F8EAA751651D}"/>
  <bookViews>
    <workbookView xWindow="28680" yWindow="-120" windowWidth="29040" windowHeight="16440" activeTab="7" xr2:uid="{59C6FDF0-EABE-4C73-A749-058760A548E1}"/>
  </bookViews>
  <sheets>
    <sheet name="00.00" sheetId="1" r:id="rId1"/>
    <sheet name="m02.19" sheetId="2" r:id="rId2"/>
    <sheet name="Tu02.20" sheetId="3" r:id="rId3"/>
    <sheet name="W02.21" sheetId="4" r:id="rId4"/>
    <sheet name="Th02.22" sheetId="5" r:id="rId5"/>
    <sheet name="F02.23" sheetId="6" r:id="rId6"/>
    <sheet name="Sa02.23" sheetId="7" r:id="rId7"/>
    <sheet name="Su02.24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0" i="8" l="1"/>
  <c r="K12" i="5"/>
  <c r="I4" i="1"/>
  <c r="J4" i="1" s="1"/>
  <c r="E4" i="1"/>
  <c r="H4" i="1" s="1"/>
  <c r="I12" i="8"/>
  <c r="I10" i="8"/>
  <c r="I9" i="8"/>
  <c r="I8" i="8"/>
  <c r="I7" i="8"/>
  <c r="I6" i="8"/>
  <c r="I5" i="8"/>
  <c r="J11" i="8"/>
  <c r="J4" i="8"/>
  <c r="J3" i="8"/>
  <c r="I6" i="6" l="1"/>
  <c r="I12" i="6"/>
  <c r="I10" i="6"/>
  <c r="I9" i="6"/>
  <c r="I8" i="6"/>
  <c r="I7" i="6"/>
  <c r="I5" i="6"/>
  <c r="I3" i="6"/>
  <c r="I12" i="5" l="1"/>
  <c r="J12" i="5" s="1"/>
  <c r="I11" i="5"/>
  <c r="I9" i="5"/>
  <c r="I7" i="5"/>
  <c r="I5" i="5"/>
  <c r="I4" i="5"/>
  <c r="I15" i="4"/>
  <c r="I14" i="4"/>
  <c r="I13" i="4"/>
  <c r="I12" i="4"/>
  <c r="I7" i="4"/>
  <c r="E5" i="4"/>
  <c r="E7" i="4"/>
  <c r="E12" i="4"/>
  <c r="E13" i="4"/>
  <c r="E14" i="4"/>
  <c r="E15" i="4"/>
  <c r="J3" i="1" l="1"/>
  <c r="E3" i="1"/>
  <c r="H3" i="1" s="1"/>
  <c r="I7" i="2"/>
  <c r="J7" i="2" s="1"/>
  <c r="I5" i="2"/>
  <c r="J5" i="2" s="1"/>
  <c r="I4" i="2"/>
  <c r="E3" i="3"/>
  <c r="H3" i="3" s="1"/>
  <c r="E4" i="3"/>
  <c r="H4" i="3"/>
  <c r="J4" i="3"/>
  <c r="E8" i="3"/>
  <c r="H8" i="3" s="1"/>
  <c r="E9" i="3"/>
  <c r="H9" i="3" s="1"/>
  <c r="J9" i="3"/>
  <c r="E13" i="3"/>
  <c r="H13" i="3" s="1"/>
  <c r="J13" i="3"/>
  <c r="E14" i="3"/>
  <c r="H14" i="3" s="1"/>
  <c r="J14" i="3"/>
  <c r="E15" i="3"/>
  <c r="H15" i="3" s="1"/>
  <c r="J15" i="3"/>
  <c r="E16" i="3"/>
  <c r="H16" i="3" s="1"/>
  <c r="E17" i="3"/>
  <c r="H17" i="3"/>
  <c r="E18" i="3"/>
  <c r="H18" i="3" s="1"/>
  <c r="J18" i="3"/>
  <c r="E19" i="3"/>
  <c r="H19" i="3" s="1"/>
  <c r="J19" i="3"/>
  <c r="E20" i="3"/>
  <c r="H20" i="3"/>
  <c r="J20" i="3"/>
  <c r="Y60" i="3"/>
  <c r="Z60" i="3" s="1"/>
  <c r="W60" i="3"/>
  <c r="E7" i="2"/>
  <c r="H7" i="2" s="1"/>
  <c r="J6" i="2"/>
  <c r="E6" i="2"/>
  <c r="H6" i="2" s="1"/>
  <c r="E5" i="2"/>
  <c r="H5" i="2" s="1"/>
  <c r="J4" i="2"/>
  <c r="E4" i="2"/>
  <c r="H4" i="2" s="1"/>
  <c r="J3" i="2"/>
  <c r="E3" i="2"/>
  <c r="H3" i="2" s="1"/>
  <c r="J4" i="9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I8" i="9"/>
  <c r="K8" i="9" s="1"/>
  <c r="H8" i="9"/>
  <c r="G8" i="9"/>
  <c r="F8" i="9"/>
  <c r="E8" i="9"/>
  <c r="D8" i="9"/>
  <c r="C8" i="9"/>
  <c r="B8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J58" i="8"/>
  <c r="E58" i="8"/>
  <c r="H58" i="8" s="1"/>
  <c r="J57" i="8"/>
  <c r="E57" i="8"/>
  <c r="H57" i="8" s="1"/>
  <c r="J56" i="8"/>
  <c r="E56" i="8"/>
  <c r="H56" i="8" s="1"/>
  <c r="J55" i="8"/>
  <c r="E55" i="8"/>
  <c r="H55" i="8" s="1"/>
  <c r="J54" i="8"/>
  <c r="E54" i="8"/>
  <c r="H54" i="8" s="1"/>
  <c r="J53" i="8"/>
  <c r="E53" i="8"/>
  <c r="H53" i="8" s="1"/>
  <c r="J52" i="8"/>
  <c r="E52" i="8"/>
  <c r="H52" i="8" s="1"/>
  <c r="J51" i="8"/>
  <c r="E51" i="8"/>
  <c r="H51" i="8" s="1"/>
  <c r="J50" i="8"/>
  <c r="E50" i="8"/>
  <c r="H50" i="8" s="1"/>
  <c r="J49" i="8"/>
  <c r="E49" i="8"/>
  <c r="H49" i="8" s="1"/>
  <c r="J48" i="8"/>
  <c r="E48" i="8"/>
  <c r="H48" i="8" s="1"/>
  <c r="J47" i="8"/>
  <c r="E47" i="8"/>
  <c r="H47" i="8" s="1"/>
  <c r="J46" i="8"/>
  <c r="E46" i="8"/>
  <c r="H46" i="8" s="1"/>
  <c r="J45" i="8"/>
  <c r="E45" i="8"/>
  <c r="H45" i="8" s="1"/>
  <c r="J44" i="8"/>
  <c r="E44" i="8"/>
  <c r="H44" i="8" s="1"/>
  <c r="J43" i="8"/>
  <c r="E43" i="8"/>
  <c r="H43" i="8" s="1"/>
  <c r="J42" i="8"/>
  <c r="E42" i="8"/>
  <c r="H42" i="8" s="1"/>
  <c r="J41" i="8"/>
  <c r="E41" i="8"/>
  <c r="H41" i="8" s="1"/>
  <c r="J40" i="8"/>
  <c r="E40" i="8"/>
  <c r="H40" i="8" s="1"/>
  <c r="J39" i="8"/>
  <c r="E39" i="8"/>
  <c r="H39" i="8" s="1"/>
  <c r="J38" i="8"/>
  <c r="H38" i="8"/>
  <c r="E38" i="8"/>
  <c r="J37" i="8"/>
  <c r="E37" i="8"/>
  <c r="H37" i="8" s="1"/>
  <c r="J36" i="8"/>
  <c r="E36" i="8"/>
  <c r="H36" i="8" s="1"/>
  <c r="J35" i="8"/>
  <c r="E35" i="8"/>
  <c r="H35" i="8" s="1"/>
  <c r="J34" i="8"/>
  <c r="E34" i="8"/>
  <c r="H34" i="8" s="1"/>
  <c r="J33" i="8"/>
  <c r="E33" i="8"/>
  <c r="H33" i="8" s="1"/>
  <c r="J32" i="8"/>
  <c r="E32" i="8"/>
  <c r="H32" i="8" s="1"/>
  <c r="J31" i="8"/>
  <c r="E31" i="8"/>
  <c r="H31" i="8" s="1"/>
  <c r="J30" i="8"/>
  <c r="E30" i="8"/>
  <c r="H30" i="8" s="1"/>
  <c r="J29" i="8"/>
  <c r="H29" i="8"/>
  <c r="E29" i="8"/>
  <c r="J28" i="8"/>
  <c r="E28" i="8"/>
  <c r="H28" i="8" s="1"/>
  <c r="J27" i="8"/>
  <c r="E27" i="8"/>
  <c r="H27" i="8" s="1"/>
  <c r="J26" i="8"/>
  <c r="H26" i="8"/>
  <c r="E26" i="8"/>
  <c r="J25" i="8"/>
  <c r="E25" i="8"/>
  <c r="H25" i="8" s="1"/>
  <c r="J24" i="8"/>
  <c r="E24" i="8"/>
  <c r="H24" i="8" s="1"/>
  <c r="J23" i="8"/>
  <c r="E23" i="8"/>
  <c r="H23" i="8" s="1"/>
  <c r="J22" i="8"/>
  <c r="E22" i="8"/>
  <c r="H22" i="8" s="1"/>
  <c r="J21" i="8"/>
  <c r="H21" i="8"/>
  <c r="E21" i="8"/>
  <c r="J20" i="8"/>
  <c r="E20" i="8"/>
  <c r="H20" i="8" s="1"/>
  <c r="J19" i="8"/>
  <c r="E19" i="8"/>
  <c r="H19" i="8" s="1"/>
  <c r="J18" i="8"/>
  <c r="H18" i="8"/>
  <c r="E18" i="8"/>
  <c r="J17" i="8"/>
  <c r="E17" i="8"/>
  <c r="H17" i="8" s="1"/>
  <c r="J16" i="8"/>
  <c r="E16" i="8"/>
  <c r="H16" i="8" s="1"/>
  <c r="J15" i="8"/>
  <c r="E15" i="8"/>
  <c r="H15" i="8" s="1"/>
  <c r="J14" i="8"/>
  <c r="E14" i="8"/>
  <c r="H14" i="8" s="1"/>
  <c r="J13" i="8"/>
  <c r="E13" i="8"/>
  <c r="H13" i="8" s="1"/>
  <c r="J12" i="8"/>
  <c r="E12" i="8"/>
  <c r="H12" i="8" s="1"/>
  <c r="J10" i="8"/>
  <c r="E10" i="8"/>
  <c r="H10" i="8" s="1"/>
  <c r="J9" i="8"/>
  <c r="E9" i="8"/>
  <c r="H9" i="8" s="1"/>
  <c r="J8" i="8"/>
  <c r="E8" i="8"/>
  <c r="H8" i="8" s="1"/>
  <c r="J7" i="8"/>
  <c r="E7" i="8"/>
  <c r="H7" i="8" s="1"/>
  <c r="J6" i="8"/>
  <c r="E6" i="8"/>
  <c r="H6" i="8" s="1"/>
  <c r="J5" i="8"/>
  <c r="E5" i="8"/>
  <c r="H5" i="8" s="1"/>
  <c r="J60" i="8"/>
  <c r="Y60" i="7"/>
  <c r="Z60" i="7" s="1"/>
  <c r="Q60" i="7"/>
  <c r="P60" i="7"/>
  <c r="O60" i="7"/>
  <c r="N60" i="7"/>
  <c r="M60" i="7"/>
  <c r="L60" i="7"/>
  <c r="M62" i="7" s="1"/>
  <c r="K60" i="7"/>
  <c r="I60" i="7"/>
  <c r="I62" i="7" s="1"/>
  <c r="G60" i="7"/>
  <c r="F60" i="7"/>
  <c r="J58" i="7"/>
  <c r="E58" i="7"/>
  <c r="H58" i="7" s="1"/>
  <c r="J57" i="7"/>
  <c r="E57" i="7"/>
  <c r="H57" i="7" s="1"/>
  <c r="J56" i="7"/>
  <c r="E56" i="7"/>
  <c r="H56" i="7" s="1"/>
  <c r="J55" i="7"/>
  <c r="E55" i="7"/>
  <c r="H55" i="7" s="1"/>
  <c r="J54" i="7"/>
  <c r="H54" i="7"/>
  <c r="E54" i="7"/>
  <c r="J53" i="7"/>
  <c r="H53" i="7"/>
  <c r="E53" i="7"/>
  <c r="J52" i="7"/>
  <c r="H52" i="7"/>
  <c r="E52" i="7"/>
  <c r="J51" i="7"/>
  <c r="E51" i="7"/>
  <c r="H51" i="7" s="1"/>
  <c r="J50" i="7"/>
  <c r="E50" i="7"/>
  <c r="H50" i="7" s="1"/>
  <c r="J49" i="7"/>
  <c r="E49" i="7"/>
  <c r="H49" i="7" s="1"/>
  <c r="J48" i="7"/>
  <c r="E48" i="7"/>
  <c r="H48" i="7" s="1"/>
  <c r="J47" i="7"/>
  <c r="E47" i="7"/>
  <c r="H47" i="7" s="1"/>
  <c r="J46" i="7"/>
  <c r="H46" i="7"/>
  <c r="E46" i="7"/>
  <c r="J45" i="7"/>
  <c r="H45" i="7"/>
  <c r="E45" i="7"/>
  <c r="J44" i="7"/>
  <c r="H44" i="7"/>
  <c r="E44" i="7"/>
  <c r="J43" i="7"/>
  <c r="E43" i="7"/>
  <c r="H43" i="7" s="1"/>
  <c r="J42" i="7"/>
  <c r="E42" i="7"/>
  <c r="H42" i="7" s="1"/>
  <c r="J41" i="7"/>
  <c r="E41" i="7"/>
  <c r="H41" i="7" s="1"/>
  <c r="J40" i="7"/>
  <c r="E40" i="7"/>
  <c r="H40" i="7" s="1"/>
  <c r="J39" i="7"/>
  <c r="E39" i="7"/>
  <c r="H39" i="7" s="1"/>
  <c r="J38" i="7"/>
  <c r="H38" i="7"/>
  <c r="E38" i="7"/>
  <c r="J37" i="7"/>
  <c r="H37" i="7"/>
  <c r="E37" i="7"/>
  <c r="J36" i="7"/>
  <c r="H36" i="7"/>
  <c r="E36" i="7"/>
  <c r="J35" i="7"/>
  <c r="E35" i="7"/>
  <c r="H35" i="7" s="1"/>
  <c r="J34" i="7"/>
  <c r="E34" i="7"/>
  <c r="H34" i="7" s="1"/>
  <c r="J33" i="7"/>
  <c r="E33" i="7"/>
  <c r="H33" i="7" s="1"/>
  <c r="J32" i="7"/>
  <c r="E32" i="7"/>
  <c r="H32" i="7" s="1"/>
  <c r="J31" i="7"/>
  <c r="E31" i="7"/>
  <c r="H31" i="7" s="1"/>
  <c r="J30" i="7"/>
  <c r="H30" i="7"/>
  <c r="E30" i="7"/>
  <c r="J29" i="7"/>
  <c r="H29" i="7"/>
  <c r="E29" i="7"/>
  <c r="J28" i="7"/>
  <c r="H28" i="7"/>
  <c r="E28" i="7"/>
  <c r="J27" i="7"/>
  <c r="E27" i="7"/>
  <c r="H27" i="7" s="1"/>
  <c r="J26" i="7"/>
  <c r="E26" i="7"/>
  <c r="H26" i="7" s="1"/>
  <c r="J25" i="7"/>
  <c r="E25" i="7"/>
  <c r="H25" i="7" s="1"/>
  <c r="J24" i="7"/>
  <c r="E24" i="7"/>
  <c r="H24" i="7" s="1"/>
  <c r="J23" i="7"/>
  <c r="E23" i="7"/>
  <c r="H23" i="7" s="1"/>
  <c r="J22" i="7"/>
  <c r="H22" i="7"/>
  <c r="E22" i="7"/>
  <c r="J21" i="7"/>
  <c r="H21" i="7"/>
  <c r="E21" i="7"/>
  <c r="J20" i="7"/>
  <c r="H20" i="7"/>
  <c r="E20" i="7"/>
  <c r="J19" i="7"/>
  <c r="E19" i="7"/>
  <c r="H19" i="7" s="1"/>
  <c r="J18" i="7"/>
  <c r="E18" i="7"/>
  <c r="H18" i="7" s="1"/>
  <c r="J17" i="7"/>
  <c r="E17" i="7"/>
  <c r="H17" i="7" s="1"/>
  <c r="J16" i="7"/>
  <c r="E16" i="7"/>
  <c r="H16" i="7" s="1"/>
  <c r="J15" i="7"/>
  <c r="E15" i="7"/>
  <c r="H15" i="7" s="1"/>
  <c r="J14" i="7"/>
  <c r="H14" i="7"/>
  <c r="E14" i="7"/>
  <c r="J13" i="7"/>
  <c r="H13" i="7"/>
  <c r="E13" i="7"/>
  <c r="J12" i="7"/>
  <c r="H12" i="7"/>
  <c r="E12" i="7"/>
  <c r="J11" i="7"/>
  <c r="E11" i="7"/>
  <c r="H11" i="7" s="1"/>
  <c r="J10" i="7"/>
  <c r="E10" i="7"/>
  <c r="H10" i="7" s="1"/>
  <c r="J9" i="7"/>
  <c r="E9" i="7"/>
  <c r="H9" i="7" s="1"/>
  <c r="J8" i="7"/>
  <c r="E8" i="7"/>
  <c r="H8" i="7" s="1"/>
  <c r="J7" i="7"/>
  <c r="E7" i="7"/>
  <c r="H7" i="7" s="1"/>
  <c r="J6" i="7"/>
  <c r="H6" i="7"/>
  <c r="E6" i="7"/>
  <c r="J5" i="7"/>
  <c r="H5" i="7"/>
  <c r="E5" i="7"/>
  <c r="J4" i="7"/>
  <c r="H4" i="7"/>
  <c r="E4" i="7"/>
  <c r="J3" i="7"/>
  <c r="J60" i="7" s="1"/>
  <c r="E3" i="7"/>
  <c r="H3" i="7" s="1"/>
  <c r="Y60" i="6"/>
  <c r="Z60" i="6" s="1"/>
  <c r="Q60" i="6"/>
  <c r="H7" i="9" s="1"/>
  <c r="P60" i="6"/>
  <c r="G7" i="9" s="1"/>
  <c r="O60" i="6"/>
  <c r="F7" i="9" s="1"/>
  <c r="N60" i="6"/>
  <c r="E7" i="9" s="1"/>
  <c r="M60" i="6"/>
  <c r="D7" i="9" s="1"/>
  <c r="L60" i="6"/>
  <c r="K60" i="6"/>
  <c r="I7" i="9" s="1"/>
  <c r="I60" i="6"/>
  <c r="G60" i="6"/>
  <c r="F60" i="6"/>
  <c r="J58" i="6"/>
  <c r="E58" i="6"/>
  <c r="H58" i="6" s="1"/>
  <c r="J57" i="6"/>
  <c r="E57" i="6"/>
  <c r="H57" i="6" s="1"/>
  <c r="J56" i="6"/>
  <c r="E56" i="6"/>
  <c r="H56" i="6" s="1"/>
  <c r="J55" i="6"/>
  <c r="E55" i="6"/>
  <c r="H55" i="6" s="1"/>
  <c r="J54" i="6"/>
  <c r="E54" i="6"/>
  <c r="H54" i="6" s="1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E49" i="6"/>
  <c r="H49" i="6" s="1"/>
  <c r="J48" i="6"/>
  <c r="E48" i="6"/>
  <c r="H48" i="6" s="1"/>
  <c r="J47" i="6"/>
  <c r="E47" i="6"/>
  <c r="H47" i="6" s="1"/>
  <c r="J46" i="6"/>
  <c r="H46" i="6"/>
  <c r="E46" i="6"/>
  <c r="J45" i="6"/>
  <c r="E45" i="6"/>
  <c r="H45" i="6" s="1"/>
  <c r="J44" i="6"/>
  <c r="E44" i="6"/>
  <c r="H44" i="6" s="1"/>
  <c r="J43" i="6"/>
  <c r="E43" i="6"/>
  <c r="H43" i="6" s="1"/>
  <c r="J42" i="6"/>
  <c r="E42" i="6"/>
  <c r="H42" i="6" s="1"/>
  <c r="J41" i="6"/>
  <c r="E41" i="6"/>
  <c r="H41" i="6" s="1"/>
  <c r="J40" i="6"/>
  <c r="E40" i="6"/>
  <c r="H40" i="6" s="1"/>
  <c r="J39" i="6"/>
  <c r="E39" i="6"/>
  <c r="H39" i="6" s="1"/>
  <c r="J38" i="6"/>
  <c r="E38" i="6"/>
  <c r="H38" i="6" s="1"/>
  <c r="J37" i="6"/>
  <c r="E37" i="6"/>
  <c r="H37" i="6" s="1"/>
  <c r="J36" i="6"/>
  <c r="E36" i="6"/>
  <c r="H36" i="6" s="1"/>
  <c r="J35" i="6"/>
  <c r="E35" i="6"/>
  <c r="H35" i="6" s="1"/>
  <c r="J34" i="6"/>
  <c r="E34" i="6"/>
  <c r="H34" i="6" s="1"/>
  <c r="J33" i="6"/>
  <c r="E33" i="6"/>
  <c r="H33" i="6" s="1"/>
  <c r="J32" i="6"/>
  <c r="E32" i="6"/>
  <c r="H32" i="6" s="1"/>
  <c r="J31" i="6"/>
  <c r="E31" i="6"/>
  <c r="H31" i="6" s="1"/>
  <c r="J30" i="6"/>
  <c r="E30" i="6"/>
  <c r="H30" i="6" s="1"/>
  <c r="J29" i="6"/>
  <c r="E29" i="6"/>
  <c r="H29" i="6" s="1"/>
  <c r="J28" i="6"/>
  <c r="E28" i="6"/>
  <c r="H28" i="6" s="1"/>
  <c r="J27" i="6"/>
  <c r="E27" i="6"/>
  <c r="H27" i="6" s="1"/>
  <c r="J26" i="6"/>
  <c r="E26" i="6"/>
  <c r="H26" i="6" s="1"/>
  <c r="J25" i="6"/>
  <c r="E25" i="6"/>
  <c r="H25" i="6" s="1"/>
  <c r="J24" i="6"/>
  <c r="E24" i="6"/>
  <c r="H24" i="6" s="1"/>
  <c r="J23" i="6"/>
  <c r="E23" i="6"/>
  <c r="H23" i="6" s="1"/>
  <c r="J22" i="6"/>
  <c r="E22" i="6"/>
  <c r="H22" i="6" s="1"/>
  <c r="J21" i="6"/>
  <c r="H21" i="6"/>
  <c r="E21" i="6"/>
  <c r="J20" i="6"/>
  <c r="E20" i="6"/>
  <c r="H20" i="6" s="1"/>
  <c r="J19" i="6"/>
  <c r="E19" i="6"/>
  <c r="H19" i="6" s="1"/>
  <c r="J18" i="6"/>
  <c r="E18" i="6"/>
  <c r="H18" i="6" s="1"/>
  <c r="J17" i="6"/>
  <c r="E17" i="6"/>
  <c r="H17" i="6" s="1"/>
  <c r="J16" i="6"/>
  <c r="J15" i="6"/>
  <c r="J14" i="6"/>
  <c r="J13" i="6"/>
  <c r="J12" i="6"/>
  <c r="E12" i="6"/>
  <c r="H12" i="6" s="1"/>
  <c r="J11" i="6"/>
  <c r="J10" i="6"/>
  <c r="E10" i="6"/>
  <c r="H10" i="6" s="1"/>
  <c r="J9" i="6"/>
  <c r="E9" i="6"/>
  <c r="H9" i="6" s="1"/>
  <c r="J8" i="6"/>
  <c r="E8" i="6"/>
  <c r="H8" i="6" s="1"/>
  <c r="J7" i="6"/>
  <c r="E7" i="6"/>
  <c r="H7" i="6" s="1"/>
  <c r="J6" i="6"/>
  <c r="E6" i="6"/>
  <c r="H6" i="6" s="1"/>
  <c r="J5" i="6"/>
  <c r="E5" i="6"/>
  <c r="H5" i="6" s="1"/>
  <c r="J4" i="6"/>
  <c r="J3" i="6"/>
  <c r="E3" i="6"/>
  <c r="H3" i="6" s="1"/>
  <c r="Y60" i="5"/>
  <c r="Z60" i="5" s="1"/>
  <c r="Q60" i="5"/>
  <c r="H6" i="9" s="1"/>
  <c r="P60" i="5"/>
  <c r="G6" i="9" s="1"/>
  <c r="O60" i="5"/>
  <c r="F6" i="9" s="1"/>
  <c r="N60" i="5"/>
  <c r="E6" i="9" s="1"/>
  <c r="M60" i="5"/>
  <c r="D6" i="9" s="1"/>
  <c r="L60" i="5"/>
  <c r="K60" i="5"/>
  <c r="I6" i="9" s="1"/>
  <c r="I60" i="5"/>
  <c r="G60" i="5"/>
  <c r="F60" i="5"/>
  <c r="J58" i="5"/>
  <c r="E58" i="5"/>
  <c r="H58" i="5" s="1"/>
  <c r="J57" i="5"/>
  <c r="E57" i="5"/>
  <c r="H57" i="5" s="1"/>
  <c r="J56" i="5"/>
  <c r="E56" i="5"/>
  <c r="H56" i="5" s="1"/>
  <c r="J55" i="5"/>
  <c r="E55" i="5"/>
  <c r="H55" i="5" s="1"/>
  <c r="J54" i="5"/>
  <c r="E54" i="5"/>
  <c r="H54" i="5" s="1"/>
  <c r="J53" i="5"/>
  <c r="E53" i="5"/>
  <c r="H53" i="5" s="1"/>
  <c r="J52" i="5"/>
  <c r="E52" i="5"/>
  <c r="H52" i="5" s="1"/>
  <c r="J51" i="5"/>
  <c r="E51" i="5"/>
  <c r="H51" i="5" s="1"/>
  <c r="J50" i="5"/>
  <c r="E50" i="5"/>
  <c r="H50" i="5" s="1"/>
  <c r="J49" i="5"/>
  <c r="E49" i="5"/>
  <c r="H49" i="5" s="1"/>
  <c r="J48" i="5"/>
  <c r="E48" i="5"/>
  <c r="H48" i="5" s="1"/>
  <c r="J47" i="5"/>
  <c r="E47" i="5"/>
  <c r="H47" i="5" s="1"/>
  <c r="J46" i="5"/>
  <c r="E46" i="5"/>
  <c r="H46" i="5" s="1"/>
  <c r="J45" i="5"/>
  <c r="E45" i="5"/>
  <c r="H45" i="5" s="1"/>
  <c r="J44" i="5"/>
  <c r="E44" i="5"/>
  <c r="H44" i="5" s="1"/>
  <c r="J43" i="5"/>
  <c r="E43" i="5"/>
  <c r="H43" i="5" s="1"/>
  <c r="J42" i="5"/>
  <c r="E42" i="5"/>
  <c r="H42" i="5" s="1"/>
  <c r="J41" i="5"/>
  <c r="E41" i="5"/>
  <c r="H41" i="5" s="1"/>
  <c r="J40" i="5"/>
  <c r="E40" i="5"/>
  <c r="H40" i="5" s="1"/>
  <c r="J39" i="5"/>
  <c r="E39" i="5"/>
  <c r="H39" i="5" s="1"/>
  <c r="J38" i="5"/>
  <c r="E38" i="5"/>
  <c r="H38" i="5" s="1"/>
  <c r="J37" i="5"/>
  <c r="E37" i="5"/>
  <c r="H37" i="5" s="1"/>
  <c r="J36" i="5"/>
  <c r="E36" i="5"/>
  <c r="H36" i="5" s="1"/>
  <c r="J35" i="5"/>
  <c r="E35" i="5"/>
  <c r="H35" i="5" s="1"/>
  <c r="J34" i="5"/>
  <c r="E34" i="5"/>
  <c r="H34" i="5" s="1"/>
  <c r="J33" i="5"/>
  <c r="E33" i="5"/>
  <c r="H33" i="5" s="1"/>
  <c r="J32" i="5"/>
  <c r="E32" i="5"/>
  <c r="H32" i="5" s="1"/>
  <c r="J31" i="5"/>
  <c r="E31" i="5"/>
  <c r="H31" i="5" s="1"/>
  <c r="J30" i="5"/>
  <c r="E30" i="5"/>
  <c r="H30" i="5" s="1"/>
  <c r="J29" i="5"/>
  <c r="H29" i="5"/>
  <c r="E29" i="5"/>
  <c r="J28" i="5"/>
  <c r="H28" i="5"/>
  <c r="E28" i="5"/>
  <c r="J27" i="5"/>
  <c r="H27" i="5"/>
  <c r="E27" i="5"/>
  <c r="J26" i="5"/>
  <c r="E26" i="5"/>
  <c r="H26" i="5" s="1"/>
  <c r="J25" i="5"/>
  <c r="H25" i="5"/>
  <c r="E25" i="5"/>
  <c r="J24" i="5"/>
  <c r="E24" i="5"/>
  <c r="H24" i="5" s="1"/>
  <c r="J23" i="5"/>
  <c r="E23" i="5"/>
  <c r="H23" i="5" s="1"/>
  <c r="J22" i="5"/>
  <c r="E22" i="5"/>
  <c r="H22" i="5" s="1"/>
  <c r="J21" i="5"/>
  <c r="E21" i="5"/>
  <c r="H21" i="5" s="1"/>
  <c r="J20" i="5"/>
  <c r="E20" i="5"/>
  <c r="H20" i="5" s="1"/>
  <c r="J19" i="5"/>
  <c r="E19" i="5"/>
  <c r="H19" i="5" s="1"/>
  <c r="J18" i="5"/>
  <c r="E18" i="5"/>
  <c r="H18" i="5" s="1"/>
  <c r="J17" i="5"/>
  <c r="E17" i="5"/>
  <c r="H17" i="5" s="1"/>
  <c r="J16" i="5"/>
  <c r="E16" i="5"/>
  <c r="H16" i="5" s="1"/>
  <c r="J15" i="5"/>
  <c r="E15" i="5"/>
  <c r="H15" i="5" s="1"/>
  <c r="J14" i="5"/>
  <c r="E14" i="5"/>
  <c r="H14" i="5" s="1"/>
  <c r="J13" i="5"/>
  <c r="H13" i="5"/>
  <c r="E13" i="5"/>
  <c r="E12" i="5"/>
  <c r="H12" i="5" s="1"/>
  <c r="J11" i="5"/>
  <c r="E11" i="5"/>
  <c r="H11" i="5" s="1"/>
  <c r="J10" i="5"/>
  <c r="J9" i="5"/>
  <c r="E9" i="5"/>
  <c r="H9" i="5" s="1"/>
  <c r="J8" i="5"/>
  <c r="J7" i="5"/>
  <c r="E7" i="5"/>
  <c r="H7" i="5" s="1"/>
  <c r="J6" i="5"/>
  <c r="J5" i="5"/>
  <c r="E5" i="5"/>
  <c r="H5" i="5" s="1"/>
  <c r="J4" i="5"/>
  <c r="H4" i="5"/>
  <c r="E4" i="5"/>
  <c r="J3" i="5"/>
  <c r="Y60" i="4"/>
  <c r="Z60" i="4" s="1"/>
  <c r="Q60" i="4"/>
  <c r="H5" i="9" s="1"/>
  <c r="P60" i="4"/>
  <c r="G5" i="9" s="1"/>
  <c r="O60" i="4"/>
  <c r="F5" i="9" s="1"/>
  <c r="N60" i="4"/>
  <c r="E5" i="9" s="1"/>
  <c r="M60" i="4"/>
  <c r="D5" i="9" s="1"/>
  <c r="L60" i="4"/>
  <c r="M62" i="4" s="1"/>
  <c r="K60" i="4"/>
  <c r="I5" i="9" s="1"/>
  <c r="I60" i="4"/>
  <c r="G60" i="4"/>
  <c r="F60" i="4"/>
  <c r="J58" i="4"/>
  <c r="E58" i="4"/>
  <c r="H58" i="4" s="1"/>
  <c r="J57" i="4"/>
  <c r="E57" i="4"/>
  <c r="H57" i="4" s="1"/>
  <c r="J56" i="4"/>
  <c r="E56" i="4"/>
  <c r="H56" i="4" s="1"/>
  <c r="J55" i="4"/>
  <c r="E55" i="4"/>
  <c r="H55" i="4" s="1"/>
  <c r="J54" i="4"/>
  <c r="E54" i="4"/>
  <c r="H54" i="4" s="1"/>
  <c r="J53" i="4"/>
  <c r="E53" i="4"/>
  <c r="H53" i="4" s="1"/>
  <c r="J52" i="4"/>
  <c r="E52" i="4"/>
  <c r="H52" i="4" s="1"/>
  <c r="J51" i="4"/>
  <c r="E51" i="4"/>
  <c r="H51" i="4" s="1"/>
  <c r="J50" i="4"/>
  <c r="E50" i="4"/>
  <c r="H50" i="4" s="1"/>
  <c r="J49" i="4"/>
  <c r="E49" i="4"/>
  <c r="H49" i="4" s="1"/>
  <c r="J48" i="4"/>
  <c r="E48" i="4"/>
  <c r="H48" i="4" s="1"/>
  <c r="J47" i="4"/>
  <c r="E47" i="4"/>
  <c r="H47" i="4" s="1"/>
  <c r="J46" i="4"/>
  <c r="E46" i="4"/>
  <c r="H46" i="4" s="1"/>
  <c r="J45" i="4"/>
  <c r="H45" i="4"/>
  <c r="E45" i="4"/>
  <c r="J44" i="4"/>
  <c r="E44" i="4"/>
  <c r="H44" i="4" s="1"/>
  <c r="J43" i="4"/>
  <c r="E43" i="4"/>
  <c r="H43" i="4" s="1"/>
  <c r="J42" i="4"/>
  <c r="E42" i="4"/>
  <c r="H42" i="4" s="1"/>
  <c r="J41" i="4"/>
  <c r="E41" i="4"/>
  <c r="H41" i="4" s="1"/>
  <c r="J40" i="4"/>
  <c r="E40" i="4"/>
  <c r="H40" i="4" s="1"/>
  <c r="J39" i="4"/>
  <c r="E39" i="4"/>
  <c r="H39" i="4" s="1"/>
  <c r="J38" i="4"/>
  <c r="E38" i="4"/>
  <c r="H38" i="4" s="1"/>
  <c r="J37" i="4"/>
  <c r="E37" i="4"/>
  <c r="H37" i="4" s="1"/>
  <c r="J36" i="4"/>
  <c r="E36" i="4"/>
  <c r="H36" i="4" s="1"/>
  <c r="J35" i="4"/>
  <c r="E35" i="4"/>
  <c r="H35" i="4" s="1"/>
  <c r="J34" i="4"/>
  <c r="E34" i="4"/>
  <c r="H34" i="4" s="1"/>
  <c r="J33" i="4"/>
  <c r="E33" i="4"/>
  <c r="H33" i="4" s="1"/>
  <c r="J32" i="4"/>
  <c r="E32" i="4"/>
  <c r="H32" i="4" s="1"/>
  <c r="J31" i="4"/>
  <c r="E31" i="4"/>
  <c r="H31" i="4" s="1"/>
  <c r="J30" i="4"/>
  <c r="E30" i="4"/>
  <c r="H30" i="4" s="1"/>
  <c r="J29" i="4"/>
  <c r="E29" i="4"/>
  <c r="H29" i="4" s="1"/>
  <c r="J28" i="4"/>
  <c r="E28" i="4"/>
  <c r="H28" i="4" s="1"/>
  <c r="J27" i="4"/>
  <c r="E27" i="4"/>
  <c r="H27" i="4" s="1"/>
  <c r="J26" i="4"/>
  <c r="E26" i="4"/>
  <c r="H26" i="4" s="1"/>
  <c r="J25" i="4"/>
  <c r="E25" i="4"/>
  <c r="H25" i="4" s="1"/>
  <c r="J24" i="4"/>
  <c r="E24" i="4"/>
  <c r="H24" i="4" s="1"/>
  <c r="J23" i="4"/>
  <c r="E23" i="4"/>
  <c r="H23" i="4" s="1"/>
  <c r="J22" i="4"/>
  <c r="E22" i="4"/>
  <c r="H22" i="4" s="1"/>
  <c r="J21" i="4"/>
  <c r="E21" i="4"/>
  <c r="H21" i="4" s="1"/>
  <c r="J20" i="4"/>
  <c r="E20" i="4"/>
  <c r="H20" i="4" s="1"/>
  <c r="J19" i="4"/>
  <c r="E19" i="4"/>
  <c r="H19" i="4" s="1"/>
  <c r="J18" i="4"/>
  <c r="E18" i="4"/>
  <c r="H18" i="4" s="1"/>
  <c r="J17" i="4"/>
  <c r="E17" i="4"/>
  <c r="H17" i="4" s="1"/>
  <c r="J16" i="4"/>
  <c r="E16" i="4"/>
  <c r="H16" i="4" s="1"/>
  <c r="J15" i="4"/>
  <c r="H15" i="4"/>
  <c r="J14" i="4"/>
  <c r="H14" i="4"/>
  <c r="J13" i="4"/>
  <c r="H13" i="4"/>
  <c r="J12" i="4"/>
  <c r="H12" i="4"/>
  <c r="J11" i="4"/>
  <c r="J10" i="4"/>
  <c r="J9" i="4"/>
  <c r="J8" i="4"/>
  <c r="J7" i="4"/>
  <c r="H7" i="4"/>
  <c r="J6" i="4"/>
  <c r="J5" i="4"/>
  <c r="H5" i="4"/>
  <c r="J4" i="4"/>
  <c r="J3" i="4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G60" i="3"/>
  <c r="F60" i="3"/>
  <c r="E58" i="3"/>
  <c r="H58" i="3" s="1"/>
  <c r="J57" i="3"/>
  <c r="E57" i="3"/>
  <c r="H57" i="3" s="1"/>
  <c r="J56" i="3"/>
  <c r="E56" i="3"/>
  <c r="H56" i="3" s="1"/>
  <c r="J55" i="3"/>
  <c r="E55" i="3"/>
  <c r="H55" i="3" s="1"/>
  <c r="J54" i="3"/>
  <c r="E54" i="3"/>
  <c r="H54" i="3" s="1"/>
  <c r="J53" i="3"/>
  <c r="E53" i="3"/>
  <c r="H53" i="3" s="1"/>
  <c r="J52" i="3"/>
  <c r="E52" i="3"/>
  <c r="H52" i="3" s="1"/>
  <c r="J51" i="3"/>
  <c r="E51" i="3"/>
  <c r="H51" i="3" s="1"/>
  <c r="J50" i="3"/>
  <c r="E50" i="3"/>
  <c r="H50" i="3" s="1"/>
  <c r="J49" i="3"/>
  <c r="E49" i="3"/>
  <c r="H49" i="3" s="1"/>
  <c r="J48" i="3"/>
  <c r="E48" i="3"/>
  <c r="H48" i="3" s="1"/>
  <c r="J47" i="3"/>
  <c r="E47" i="3"/>
  <c r="H47" i="3" s="1"/>
  <c r="J46" i="3"/>
  <c r="E46" i="3"/>
  <c r="H46" i="3" s="1"/>
  <c r="J45" i="3"/>
  <c r="H45" i="3"/>
  <c r="E45" i="3"/>
  <c r="J44" i="3"/>
  <c r="E44" i="3"/>
  <c r="H44" i="3" s="1"/>
  <c r="J43" i="3"/>
  <c r="H43" i="3"/>
  <c r="E43" i="3"/>
  <c r="J42" i="3"/>
  <c r="E42" i="3"/>
  <c r="H42" i="3" s="1"/>
  <c r="J41" i="3"/>
  <c r="E41" i="3"/>
  <c r="H41" i="3" s="1"/>
  <c r="J40" i="3"/>
  <c r="E40" i="3"/>
  <c r="H40" i="3" s="1"/>
  <c r="J39" i="3"/>
  <c r="E39" i="3"/>
  <c r="H39" i="3" s="1"/>
  <c r="J38" i="3"/>
  <c r="E38" i="3"/>
  <c r="H38" i="3" s="1"/>
  <c r="J37" i="3"/>
  <c r="E37" i="3"/>
  <c r="H37" i="3" s="1"/>
  <c r="J36" i="3"/>
  <c r="E36" i="3"/>
  <c r="H36" i="3" s="1"/>
  <c r="J35" i="3"/>
  <c r="E35" i="3"/>
  <c r="H35" i="3" s="1"/>
  <c r="J34" i="3"/>
  <c r="E34" i="3"/>
  <c r="H34" i="3" s="1"/>
  <c r="J33" i="3"/>
  <c r="E33" i="3"/>
  <c r="H33" i="3" s="1"/>
  <c r="J32" i="3"/>
  <c r="E32" i="3"/>
  <c r="H32" i="3" s="1"/>
  <c r="J31" i="3"/>
  <c r="E31" i="3"/>
  <c r="H31" i="3" s="1"/>
  <c r="J30" i="3"/>
  <c r="E30" i="3"/>
  <c r="H30" i="3" s="1"/>
  <c r="J29" i="3"/>
  <c r="E29" i="3"/>
  <c r="H29" i="3" s="1"/>
  <c r="J28" i="3"/>
  <c r="E28" i="3"/>
  <c r="H28" i="3" s="1"/>
  <c r="J27" i="3"/>
  <c r="E27" i="3"/>
  <c r="H27" i="3" s="1"/>
  <c r="J26" i="3"/>
  <c r="E26" i="3"/>
  <c r="H26" i="3" s="1"/>
  <c r="J25" i="3"/>
  <c r="E25" i="3"/>
  <c r="H25" i="3" s="1"/>
  <c r="J24" i="3"/>
  <c r="E24" i="3"/>
  <c r="H24" i="3" s="1"/>
  <c r="J23" i="3"/>
  <c r="E23" i="3"/>
  <c r="H23" i="3" s="1"/>
  <c r="J22" i="3"/>
  <c r="E22" i="3"/>
  <c r="H22" i="3" s="1"/>
  <c r="J21" i="3"/>
  <c r="E21" i="3"/>
  <c r="H21" i="3" s="1"/>
  <c r="Y60" i="2"/>
  <c r="Z60" i="2" s="1"/>
  <c r="Q60" i="2"/>
  <c r="H3" i="9" s="1"/>
  <c r="P60" i="2"/>
  <c r="G3" i="9" s="1"/>
  <c r="O60" i="2"/>
  <c r="F3" i="9" s="1"/>
  <c r="N60" i="2"/>
  <c r="E3" i="9" s="1"/>
  <c r="M60" i="2"/>
  <c r="D3" i="9" s="1"/>
  <c r="L60" i="2"/>
  <c r="K60" i="2"/>
  <c r="I3" i="9" s="1"/>
  <c r="I60" i="2"/>
  <c r="G60" i="2"/>
  <c r="F60" i="2"/>
  <c r="J58" i="2"/>
  <c r="E58" i="2"/>
  <c r="H58" i="2" s="1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E53" i="2"/>
  <c r="H53" i="2" s="1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E47" i="2"/>
  <c r="H47" i="2" s="1"/>
  <c r="J46" i="2"/>
  <c r="H46" i="2"/>
  <c r="E46" i="2"/>
  <c r="J45" i="2"/>
  <c r="E45" i="2"/>
  <c r="H45" i="2" s="1"/>
  <c r="J44" i="2"/>
  <c r="E44" i="2"/>
  <c r="H44" i="2" s="1"/>
  <c r="J43" i="2"/>
  <c r="E43" i="2"/>
  <c r="H43" i="2" s="1"/>
  <c r="J42" i="2"/>
  <c r="E42" i="2"/>
  <c r="H42" i="2" s="1"/>
  <c r="J41" i="2"/>
  <c r="E41" i="2"/>
  <c r="H41" i="2" s="1"/>
  <c r="J40" i="2"/>
  <c r="E40" i="2"/>
  <c r="H40" i="2" s="1"/>
  <c r="J39" i="2"/>
  <c r="E39" i="2"/>
  <c r="H39" i="2" s="1"/>
  <c r="J38" i="2"/>
  <c r="E38" i="2"/>
  <c r="H38" i="2" s="1"/>
  <c r="J37" i="2"/>
  <c r="E37" i="2"/>
  <c r="H37" i="2" s="1"/>
  <c r="J36" i="2"/>
  <c r="E36" i="2"/>
  <c r="H36" i="2" s="1"/>
  <c r="J35" i="2"/>
  <c r="E35" i="2"/>
  <c r="H35" i="2" s="1"/>
  <c r="J34" i="2"/>
  <c r="E34" i="2"/>
  <c r="H34" i="2" s="1"/>
  <c r="J33" i="2"/>
  <c r="E33" i="2"/>
  <c r="H33" i="2" s="1"/>
  <c r="J32" i="2"/>
  <c r="E32" i="2"/>
  <c r="H32" i="2" s="1"/>
  <c r="J31" i="2"/>
  <c r="E31" i="2"/>
  <c r="H31" i="2" s="1"/>
  <c r="J30" i="2"/>
  <c r="E30" i="2"/>
  <c r="H30" i="2" s="1"/>
  <c r="J29" i="2"/>
  <c r="E29" i="2"/>
  <c r="H29" i="2" s="1"/>
  <c r="J28" i="2"/>
  <c r="H28" i="2"/>
  <c r="E28" i="2"/>
  <c r="J27" i="2"/>
  <c r="E27" i="2"/>
  <c r="H27" i="2" s="1"/>
  <c r="J26" i="2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J17" i="2"/>
  <c r="E17" i="2"/>
  <c r="H17" i="2" s="1"/>
  <c r="J16" i="2"/>
  <c r="E16" i="2"/>
  <c r="H16" i="2" s="1"/>
  <c r="J15" i="2"/>
  <c r="E15" i="2"/>
  <c r="H15" i="2" s="1"/>
  <c r="J14" i="2"/>
  <c r="H14" i="2"/>
  <c r="E14" i="2"/>
  <c r="J13" i="2"/>
  <c r="E13" i="2"/>
  <c r="H13" i="2" s="1"/>
  <c r="J12" i="2"/>
  <c r="E12" i="2"/>
  <c r="H12" i="2" s="1"/>
  <c r="J11" i="2"/>
  <c r="E11" i="2"/>
  <c r="H11" i="2" s="1"/>
  <c r="J10" i="2"/>
  <c r="E10" i="2"/>
  <c r="H10" i="2" s="1"/>
  <c r="J9" i="2"/>
  <c r="E9" i="2"/>
  <c r="H9" i="2" s="1"/>
  <c r="J8" i="2"/>
  <c r="E8" i="2"/>
  <c r="H8" i="2" s="1"/>
  <c r="O60" i="1"/>
  <c r="J32" i="1"/>
  <c r="E32" i="1"/>
  <c r="H32" i="1" s="1"/>
  <c r="J31" i="1"/>
  <c r="E31" i="1"/>
  <c r="H31" i="1" s="1"/>
  <c r="J30" i="1"/>
  <c r="E30" i="1"/>
  <c r="H30" i="1" s="1"/>
  <c r="J29" i="1"/>
  <c r="E29" i="1"/>
  <c r="H29" i="1" s="1"/>
  <c r="J28" i="1"/>
  <c r="E28" i="1"/>
  <c r="H28" i="1" s="1"/>
  <c r="J27" i="1"/>
  <c r="E27" i="1"/>
  <c r="H27" i="1" s="1"/>
  <c r="J26" i="1"/>
  <c r="E26" i="1"/>
  <c r="H26" i="1" s="1"/>
  <c r="J25" i="1"/>
  <c r="E25" i="1"/>
  <c r="H25" i="1" s="1"/>
  <c r="J24" i="1"/>
  <c r="E24" i="1"/>
  <c r="H24" i="1" s="1"/>
  <c r="J23" i="1"/>
  <c r="E23" i="1"/>
  <c r="H23" i="1" s="1"/>
  <c r="J22" i="1"/>
  <c r="E22" i="1"/>
  <c r="H22" i="1" s="1"/>
  <c r="J21" i="1"/>
  <c r="E21" i="1"/>
  <c r="H21" i="1" s="1"/>
  <c r="J20" i="1"/>
  <c r="E20" i="1"/>
  <c r="H20" i="1" s="1"/>
  <c r="J19" i="1"/>
  <c r="E19" i="1"/>
  <c r="H19" i="1" s="1"/>
  <c r="J18" i="1"/>
  <c r="E18" i="1"/>
  <c r="H18" i="1" s="1"/>
  <c r="J17" i="1"/>
  <c r="E17" i="1"/>
  <c r="H17" i="1" s="1"/>
  <c r="J16" i="1"/>
  <c r="E16" i="1"/>
  <c r="H16" i="1" s="1"/>
  <c r="J15" i="1"/>
  <c r="E15" i="1"/>
  <c r="H15" i="1" s="1"/>
  <c r="J14" i="1"/>
  <c r="E14" i="1"/>
  <c r="H14" i="1" s="1"/>
  <c r="J13" i="1"/>
  <c r="E13" i="1"/>
  <c r="H13" i="1" s="1"/>
  <c r="J12" i="1"/>
  <c r="E12" i="1"/>
  <c r="H12" i="1" s="1"/>
  <c r="J11" i="1"/>
  <c r="E11" i="1"/>
  <c r="H11" i="1" s="1"/>
  <c r="J10" i="1"/>
  <c r="H10" i="1"/>
  <c r="E10" i="1"/>
  <c r="J9" i="1"/>
  <c r="E9" i="1"/>
  <c r="H9" i="1" s="1"/>
  <c r="J8" i="1"/>
  <c r="E8" i="1"/>
  <c r="H8" i="1" s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7" i="1"/>
  <c r="H7" i="1" s="1"/>
  <c r="E6" i="1"/>
  <c r="H6" i="1" s="1"/>
  <c r="E5" i="1"/>
  <c r="H5" i="1" s="1"/>
  <c r="C5" i="9" l="1"/>
  <c r="E60" i="4"/>
  <c r="I62" i="4"/>
  <c r="M62" i="5"/>
  <c r="I62" i="5"/>
  <c r="M62" i="8"/>
  <c r="C9" i="9"/>
  <c r="K9" i="9"/>
  <c r="I62" i="8"/>
  <c r="M62" i="6"/>
  <c r="C7" i="9"/>
  <c r="I62" i="6"/>
  <c r="J60" i="6"/>
  <c r="B7" i="9"/>
  <c r="K7" i="9" s="1"/>
  <c r="C6" i="9"/>
  <c r="R60" i="5"/>
  <c r="J60" i="5"/>
  <c r="B6" i="9"/>
  <c r="K6" i="9" s="1"/>
  <c r="H60" i="4"/>
  <c r="B5" i="9"/>
  <c r="K5" i="9" s="1"/>
  <c r="J60" i="4"/>
  <c r="M62" i="1"/>
  <c r="I62" i="1"/>
  <c r="J60" i="2"/>
  <c r="I62" i="2"/>
  <c r="M62" i="2"/>
  <c r="C3" i="9"/>
  <c r="G11" i="9"/>
  <c r="B3" i="9"/>
  <c r="K3" i="9" s="1"/>
  <c r="J60" i="3"/>
  <c r="E60" i="3"/>
  <c r="H60" i="3" s="1"/>
  <c r="I62" i="3"/>
  <c r="M62" i="3"/>
  <c r="I11" i="9"/>
  <c r="B4" i="9"/>
  <c r="K4" i="9" s="1"/>
  <c r="C4" i="9"/>
  <c r="E11" i="9"/>
  <c r="F11" i="9"/>
  <c r="H11" i="9"/>
  <c r="D11" i="9"/>
  <c r="R60" i="8"/>
  <c r="E60" i="8"/>
  <c r="H60" i="8" s="1"/>
  <c r="R60" i="7"/>
  <c r="E60" i="7"/>
  <c r="H60" i="7" s="1"/>
  <c r="R60" i="6"/>
  <c r="E60" i="6"/>
  <c r="H60" i="6" s="1"/>
  <c r="E60" i="5"/>
  <c r="H60" i="5" s="1"/>
  <c r="R60" i="4"/>
  <c r="R60" i="3"/>
  <c r="R60" i="2"/>
  <c r="E60" i="2"/>
  <c r="H60" i="2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<sst xmlns="http://schemas.openxmlformats.org/spreadsheetml/2006/main" count="1217" uniqueCount="114">
  <si>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</si>
  <si>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</si>
  <si>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</si>
  <si>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</si>
  <si>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</si>
  <si>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</si>
  <si>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</si>
  <si>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</si>
  <si>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</si>
  <si>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</si>
  <si>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</si>
  <si>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</si>
  <si>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</si>
  <si>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</si>
  <si>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</si>
  <si>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</si>
  <si>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</si>
  <si>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</si>
  <si>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</si>
  <si>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</si>
  <si>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</si>
  <si>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</si>
  <si>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</si>
  <si>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</si>
  <si>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</si>
  <si>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</si>
  <si>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</si>
  <si>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</t>
  </si>
  <si>
    <t>4:00</t>
  </si>
  <si>
    <t>Tony</t>
  </si>
  <si>
    <t>Sammye</t>
  </si>
  <si>
    <t>Jerry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</si>
  <si>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</si>
  <si>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</si>
  <si>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</si>
  <si>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</si>
  <si>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</si>
  <si>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</si>
  <si>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</si>
  <si>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</si>
  <si>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</si>
  <si>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</si>
  <si>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</si>
  <si>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</si>
  <si>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</si>
  <si>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</si>
  <si>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</si>
  <si>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7:00</t>
  </si>
  <si>
    <t>Bart</t>
  </si>
  <si>
    <t>Sandra</t>
  </si>
  <si>
    <t>Suzzane</t>
  </si>
  <si>
    <t>Joy</t>
  </si>
  <si>
    <t>Brent, Cliff</t>
  </si>
  <si>
    <t>Sam</t>
  </si>
  <si>
    <t>Maria</t>
  </si>
  <si>
    <t>Ted</t>
  </si>
  <si>
    <t>Printed 49; Rastered 2494</t>
  </si>
  <si>
    <t>Printed 20; Rastered 2516</t>
  </si>
  <si>
    <t>Printed 25; Rastered 2526</t>
  </si>
  <si>
    <t>Ordered 100, Printed [106] 
Printed 30, 29, 29,18; Rastered 2498,2504,2508, 2511</t>
  </si>
  <si>
    <t>Brent</t>
  </si>
  <si>
    <t>Kim, (Jackson)</t>
  </si>
  <si>
    <t>Cliff</t>
  </si>
  <si>
    <t>Carrie</t>
  </si>
  <si>
    <t>Todd</t>
  </si>
  <si>
    <t>Kim</t>
  </si>
  <si>
    <t>4969 test photo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</si>
  <si>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6; Rastered 2545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</si>
  <si>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2548</t>
    </r>
  </si>
  <si>
    <t>4976 &amp;4979 Blurry</t>
  </si>
  <si>
    <t>4986 dark photo</t>
  </si>
  <si>
    <t>0839- test photo, changed deck of cards; Retake 0860 and sold</t>
  </si>
  <si>
    <t>1:00</t>
  </si>
  <si>
    <t>2:00</t>
  </si>
  <si>
    <t>3:00</t>
  </si>
  <si>
    <t>Sherry</t>
  </si>
  <si>
    <t>Tim</t>
  </si>
  <si>
    <t>Sam, Kim</t>
  </si>
  <si>
    <t>Roger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</si>
  <si>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15; Rastered 2554</t>
    </r>
  </si>
  <si>
    <t>0862-test photo</t>
  </si>
  <si>
    <t>not really interested to look at photos</t>
  </si>
  <si>
    <t>NO TICKETS SOLD PER LEGENDS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</si>
  <si>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8; Rastered 2560 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</si>
  <si>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8; Rastered 2564</t>
    </r>
  </si>
  <si>
    <t>Kathy</t>
  </si>
  <si>
    <t>Ples (David), Todd (Jackson)</t>
  </si>
  <si>
    <t>Ples</t>
  </si>
  <si>
    <t>Phil</t>
  </si>
  <si>
    <t>Diane</t>
  </si>
  <si>
    <t>Mr. West</t>
  </si>
  <si>
    <r>
      <t>47D_ USED FOR BOTH PRIVATE &amp; GREEN SCREEN</t>
    </r>
    <r>
      <rPr>
        <sz val="7"/>
        <color rgb="FFFF0000"/>
        <rFont val="Calibri"/>
        <family val="2"/>
      </rPr>
      <t xml:space="preserve">
</t>
    </r>
    <r>
      <rPr>
        <sz val="7"/>
        <color theme="1"/>
        <rFont val="Calibri"/>
        <family val="2"/>
      </rP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999999"/>
        <rFont val="Calibri"/>
        <family val="2"/>
      </rPr>
      <t>SEE NOTES BELOW (2 GROUPS)</t>
    </r>
    <r>
      <rPr>
        <b/>
        <sz val="7"/>
        <color theme="1"/>
        <rFont val="Calibri"/>
        <family val="2"/>
      </rPr>
      <t xml:space="preserve">
Printed 4, 4; Rastered 3235, 3237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</si>
  <si>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40; Rastered 3243</t>
    </r>
  </si>
  <si>
    <t>3246 TEST</t>
  </si>
  <si>
    <t>sold an extra sheet, 1 Panoramic-only, &amp; 1 digital-only</t>
  </si>
  <si>
    <r>
      <rPr>
        <b/>
        <sz val="7"/>
        <color theme="0" tint="-0.499984740745262"/>
        <rFont val="Calibri"/>
        <family val="2"/>
      </rPr>
      <t xml:space="preserve">no print 3304;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part of group stuck in elevator</t>
    </r>
  </si>
  <si>
    <t>3325 &amp;3327 out of focus</t>
  </si>
  <si>
    <r>
      <rPr>
        <b/>
        <sz val="7"/>
        <color theme="0" tint="-0.499984740745262"/>
        <rFont val="Calibri"/>
        <family val="2"/>
      </rPr>
      <t xml:space="preserve">3340 blurry 3335 no print; 
</t>
    </r>
    <r>
      <rPr>
        <b/>
        <sz val="7"/>
        <color rgb="FFFF0000"/>
        <rFont val="Calibri"/>
        <family val="2"/>
      </rPr>
      <t>Was told by Mr West they could purchase them on-line later</t>
    </r>
  </si>
  <si>
    <r>
      <t xml:space="preserve">CHANGED CARDS FOR PRIVATE TO 43D_
Group VIP photo → [NE GAP]; 
Print → one 5x7 / person </t>
    </r>
    <r>
      <rPr>
        <b/>
        <sz val="7"/>
        <color theme="1"/>
        <rFont val="Calibri"/>
        <family val="2"/>
      </rPr>
      <t xml:space="preserve">
Printed 12; Rastered 2608</t>
    </r>
  </si>
  <si>
    <r>
      <rPr>
        <b/>
        <sz val="7"/>
        <color theme="0" tint="-0.499984740745262"/>
        <rFont val="Calibri"/>
        <family val="2"/>
      </rPr>
      <t xml:space="preserve">3358 no print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Carrie told them to purchase online</t>
    </r>
  </si>
  <si>
    <r>
      <rPr>
        <b/>
        <sz val="20"/>
        <color theme="1"/>
        <rFont val="Aptos Narrow"/>
        <scheme val="minor"/>
      </rPr>
      <t xml:space="preserve">WEEK 6 </t>
    </r>
    <r>
      <rPr>
        <sz val="20"/>
        <color theme="1"/>
        <rFont val="Aptos Narrow"/>
        <scheme val="minor"/>
      </rPr>
      <t>(2/19 - 2/24)</t>
    </r>
  </si>
  <si>
    <r>
      <t xml:space="preserve">0923-test photo
</t>
    </r>
    <r>
      <rPr>
        <b/>
        <sz val="7"/>
        <color rgb="FFFF0000"/>
        <rFont val="Calibri"/>
        <family val="2"/>
      </rPr>
      <t>3 digital only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</si>
  <si>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10; Rastered 2570</t>
    </r>
    <r>
      <rPr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ORIGINALS IN FOLDER!!</t>
    </r>
  </si>
  <si>
    <t>1 STOLEN??</t>
  </si>
  <si>
    <t>photos were nowhere to be found. tour came with no potos displayed. aLL</t>
  </si>
  <si>
    <t>1 digital only</t>
  </si>
  <si>
    <r>
      <rPr>
        <b/>
        <sz val="7"/>
        <color rgb="FFC00000"/>
        <rFont val="Calibri"/>
        <family val="2"/>
      </rPr>
      <t>51D_0996-1008 NO CARDS DISTRIBUTED,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1 digital only</t>
    </r>
  </si>
  <si>
    <t>51D_0996-1008 NO CARDS DISTRIBUTED</t>
  </si>
  <si>
    <t>CHANGED TO CARD DECK [START 47D_3203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</si>
  <si>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3; Rastered 1011
</t>
    </r>
    <r>
      <rPr>
        <b/>
        <sz val="7"/>
        <color rgb="FFFF0000"/>
        <rFont val="Calibri"/>
        <family val="2"/>
      </rPr>
      <t>pics taken on green screen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</si>
  <si>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51, 50 Rastered 2583, 2589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</si>
  <si>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 33 Rastered 2597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</si>
  <si>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Printed;30 Rastered 2603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</si>
  <si>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NO SHOW (Verified by Kelsey)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</si>
</sst>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Aptos Narrow"/>
      <family val="2"/>
      <scheme val="minor"/>
    </font>
    <font>
      <b/>
      <sz val="7"/>
      <color theme="0" tint="-0.499984740745262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9900"/>
      <name val="Calibri"/>
      <family val="2"/>
    </font>
    <font>
      <sz val="7"/>
      <color theme="1"/>
      <name val="Arial"/>
      <family val="2"/>
    </font>
    <font>
      <b/>
      <sz val="7"/>
      <color rgb="FF999999"/>
      <name val="Calibri"/>
      <family val="2"/>
    </font>
    <font>
      <b/>
      <sz val="7"/>
      <color rgb="FFFF0000"/>
      <name val="Calibri"/>
      <family val="2"/>
    </font>
    <font>
      <b/>
      <sz val="15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rgb="FFFF0000"/>
      <name val="Calibri"/>
      <family val="2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7"/>
      <color rgb="FFC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4CC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0" fillId="9" borderId="0" xfId="0" applyFill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20" fontId="10" fillId="15" borderId="16" xfId="0" applyNumberFormat="1" applyFont="1" applyFill="1" applyBorder="1" applyAlignment="1">
      <alignment horizontal="center" vertical="center"/>
    </xf>
    <xf numFmtId="0" fontId="11" fillId="15" borderId="17" xfId="0" applyFont="1" applyFill="1" applyBorder="1" applyAlignment="1">
      <alignment vertical="center"/>
    </xf>
    <xf numFmtId="164" fontId="10" fillId="15" borderId="16" xfId="0" applyNumberFormat="1" applyFont="1" applyFill="1" applyBorder="1" applyAlignment="1">
      <alignment horizontal="center" vertical="center"/>
    </xf>
    <xf numFmtId="164" fontId="10" fillId="15" borderId="18" xfId="0" applyNumberFormat="1" applyFont="1" applyFill="1" applyBorder="1" applyAlignment="1">
      <alignment horizontal="center" vertical="center"/>
    </xf>
    <xf numFmtId="20" fontId="10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1" fontId="10" fillId="16" borderId="19" xfId="0" applyNumberFormat="1" applyFont="1" applyFill="1" applyBorder="1" applyAlignment="1">
      <alignment horizontal="center" vertical="center"/>
    </xf>
    <xf numFmtId="0" fontId="10" fillId="16" borderId="19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14" fillId="16" borderId="8" xfId="0" applyFont="1" applyFill="1" applyBorder="1" applyAlignment="1">
      <alignment horizontal="center" vertical="center"/>
    </xf>
    <xf numFmtId="0" fontId="14" fillId="16" borderId="19" xfId="0" applyFont="1" applyFill="1" applyBorder="1" applyAlignment="1">
      <alignment horizontal="center" vertical="center"/>
    </xf>
    <xf numFmtId="0" fontId="14" fillId="16" borderId="18" xfId="0" applyFont="1" applyFill="1" applyBorder="1" applyAlignment="1">
      <alignment horizontal="center" vertical="center"/>
    </xf>
    <xf numFmtId="0" fontId="14" fillId="16" borderId="20" xfId="0" applyFont="1" applyFill="1" applyBorder="1" applyAlignment="1">
      <alignment horizontal="center" vertical="center"/>
    </xf>
    <xf numFmtId="0" fontId="14" fillId="16" borderId="17" xfId="0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1" fontId="10" fillId="16" borderId="18" xfId="0" applyNumberFormat="1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9" fontId="5" fillId="0" borderId="0" xfId="1" applyFont="1"/>
    <xf numFmtId="16" fontId="22" fillId="0" borderId="0" xfId="0" applyNumberFormat="1" applyFont="1"/>
    <xf numFmtId="0" fontId="2" fillId="11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20" fontId="23" fillId="11" borderId="19" xfId="0" applyNumberFormat="1" applyFont="1" applyFill="1" applyBorder="1" applyAlignment="1">
      <alignment horizontal="center" vertical="center"/>
    </xf>
    <xf numFmtId="20" fontId="23" fillId="0" borderId="19" xfId="0" applyNumberFormat="1" applyFont="1" applyBorder="1" applyAlignment="1">
      <alignment horizontal="center" vertical="center"/>
    </xf>
    <xf numFmtId="20" fontId="23" fillId="12" borderId="19" xfId="0" applyNumberFormat="1" applyFont="1" applyFill="1" applyBorder="1" applyAlignment="1">
      <alignment horizontal="center" vertical="center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horizontal="center" vertical="center" wrapText="1"/>
    </xf>
    <xf numFmtId="164" fontId="24" fillId="0" borderId="19" xfId="0" applyNumberFormat="1" applyFont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164" fontId="24" fillId="3" borderId="19" xfId="0" applyNumberFormat="1" applyFont="1" applyFill="1" applyBorder="1" applyAlignment="1">
      <alignment horizontal="center" vertical="center" wrapText="1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11" borderId="19" xfId="0" applyNumberFormat="1" applyFont="1" applyFill="1" applyBorder="1" applyAlignment="1">
      <alignment horizontal="center" vertical="center" wrapText="1"/>
    </xf>
    <xf numFmtId="164" fontId="24" fillId="11" borderId="17" xfId="0" applyNumberFormat="1" applyFont="1" applyFill="1" applyBorder="1" applyAlignment="1">
      <alignment horizontal="center" vertical="center" wrapText="1"/>
    </xf>
    <xf numFmtId="20" fontId="33" fillId="12" borderId="43" xfId="0" applyNumberFormat="1" applyFont="1" applyFill="1" applyBorder="1" applyAlignment="1">
      <alignment horizontal="center" vertical="center" wrapText="1"/>
    </xf>
    <xf numFmtId="20" fontId="33" fillId="12" borderId="44" xfId="0" applyNumberFormat="1" applyFont="1" applyFill="1" applyBorder="1" applyAlignment="1">
      <alignment horizontal="center" vertical="center" wrapText="1"/>
    </xf>
    <xf numFmtId="20" fontId="33" fillId="17" borderId="44" xfId="0" applyNumberFormat="1" applyFont="1" applyFill="1" applyBorder="1" applyAlignment="1">
      <alignment horizontal="center" vertical="center" wrapText="1"/>
    </xf>
    <xf numFmtId="0" fontId="34" fillId="12" borderId="45" xfId="0" applyFont="1" applyFill="1" applyBorder="1" applyAlignment="1">
      <alignment horizontal="center" vertical="center" wrapText="1"/>
    </xf>
    <xf numFmtId="0" fontId="34" fillId="12" borderId="46" xfId="0" applyFont="1" applyFill="1" applyBorder="1" applyAlignment="1">
      <alignment horizontal="center" vertical="center" wrapText="1"/>
    </xf>
    <xf numFmtId="0" fontId="34" fillId="17" borderId="46" xfId="0" applyFont="1" applyFill="1" applyBorder="1" applyAlignment="1">
      <alignment horizontal="center" vertical="center" wrapText="1"/>
    </xf>
    <xf numFmtId="0" fontId="35" fillId="12" borderId="43" xfId="0" applyFont="1" applyFill="1" applyBorder="1" applyAlignment="1">
      <alignment horizontal="center" vertical="center" wrapText="1"/>
    </xf>
    <xf numFmtId="0" fontId="35" fillId="12" borderId="47" xfId="0" applyFont="1" applyFill="1" applyBorder="1" applyAlignment="1">
      <alignment horizontal="center" vertical="center" wrapText="1"/>
    </xf>
    <xf numFmtId="0" fontId="35" fillId="12" borderId="44" xfId="0" applyFont="1" applyFill="1" applyBorder="1" applyAlignment="1">
      <alignment horizontal="center" vertical="center" wrapText="1"/>
    </xf>
    <xf numFmtId="0" fontId="35" fillId="12" borderId="48" xfId="0" applyFont="1" applyFill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1" fontId="0" fillId="11" borderId="20" xfId="0" applyNumberFormat="1" applyFill="1" applyBorder="1" applyAlignment="1">
      <alignment horizontal="center" vertical="center"/>
    </xf>
    <xf numFmtId="0" fontId="20" fillId="13" borderId="8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7" fillId="10" borderId="8" xfId="0" applyFont="1" applyFill="1" applyBorder="1" applyAlignment="1">
      <alignment vertical="center" wrapText="1"/>
    </xf>
    <xf numFmtId="0" fontId="28" fillId="0" borderId="58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3" fillId="16" borderId="6" xfId="0" applyFont="1" applyFill="1" applyBorder="1" applyAlignment="1">
      <alignment vertical="center" wrapText="1"/>
    </xf>
    <xf numFmtId="0" fontId="13" fillId="16" borderId="7" xfId="0" applyFont="1" applyFill="1" applyBorder="1" applyAlignment="1">
      <alignment vertical="center" wrapText="1"/>
    </xf>
    <xf numFmtId="0" fontId="13" fillId="16" borderId="8" xfId="0" applyFont="1" applyFill="1" applyBorder="1" applyAlignment="1">
      <alignment vertical="center" wrapText="1"/>
    </xf>
    <xf numFmtId="0" fontId="13" fillId="12" borderId="8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27" fillId="12" borderId="6" xfId="0" applyFont="1" applyFill="1" applyBorder="1" applyAlignment="1">
      <alignment vertical="center" wrapText="1"/>
    </xf>
    <xf numFmtId="0" fontId="27" fillId="12" borderId="7" xfId="0" applyFont="1" applyFill="1" applyBorder="1" applyAlignment="1">
      <alignment vertical="center" wrapText="1"/>
    </xf>
    <xf numFmtId="0" fontId="27" fillId="12" borderId="15" xfId="0" applyFont="1" applyFill="1" applyBorder="1" applyAlignment="1">
      <alignment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 wrapText="1"/>
    </xf>
    <xf numFmtId="1" fontId="25" fillId="0" borderId="15" xfId="0" applyNumberFormat="1" applyFont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 wrapText="1"/>
    </xf>
    <xf numFmtId="1" fontId="25" fillId="11" borderId="7" xfId="0" applyNumberFormat="1" applyFont="1" applyFill="1" applyBorder="1" applyAlignment="1">
      <alignment horizontal="center" vertical="center" wrapText="1"/>
    </xf>
    <xf numFmtId="1" fontId="25" fillId="11" borderId="15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27" fillId="12" borderId="8" xfId="0" applyFont="1" applyFill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2" fillId="18" borderId="59" xfId="0" applyFont="1" applyFill="1" applyBorder="1" applyAlignment="1">
      <alignment vertical="center" wrapText="1"/>
    </xf>
    <xf numFmtId="0" fontId="32" fillId="18" borderId="60" xfId="0" applyFont="1" applyFill="1" applyBorder="1" applyAlignment="1">
      <alignment vertical="center" wrapText="1"/>
    </xf>
    <xf numFmtId="0" fontId="32" fillId="18" borderId="61" xfId="0" applyFont="1" applyFill="1" applyBorder="1" applyAlignment="1">
      <alignment vertical="center" wrapText="1"/>
    </xf>
    <xf numFmtId="0" fontId="28" fillId="0" borderId="59" xfId="0" applyFont="1" applyBorder="1" applyAlignment="1">
      <alignment vertical="center" wrapText="1"/>
    </xf>
    <xf numFmtId="0" fontId="28" fillId="0" borderId="60" xfId="0" applyFont="1" applyBorder="1" applyAlignment="1">
      <alignment vertical="center" wrapText="1"/>
    </xf>
    <xf numFmtId="0" fontId="28" fillId="0" borderId="61" xfId="0" applyFont="1" applyBorder="1" applyAlignment="1">
      <alignment vertical="center" wrapText="1"/>
    </xf>
    <xf numFmtId="0" fontId="27" fillId="12" borderId="59" xfId="0" applyFont="1" applyFill="1" applyBorder="1" applyAlignment="1">
      <alignment vertical="center" wrapText="1"/>
    </xf>
    <xf numFmtId="0" fontId="27" fillId="12" borderId="60" xfId="0" applyFont="1" applyFill="1" applyBorder="1" applyAlignment="1">
      <alignment vertical="center" wrapText="1"/>
    </xf>
    <xf numFmtId="0" fontId="27" fillId="12" borderId="61" xfId="0" applyFont="1" applyFill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60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9" fillId="0" borderId="59" xfId="0" applyFont="1" applyBorder="1" applyAlignment="1">
      <alignment vertical="center" wrapText="1"/>
    </xf>
    <xf numFmtId="0" fontId="39" fillId="0" borderId="60" xfId="0" applyFont="1" applyBorder="1" applyAlignment="1">
      <alignment vertical="center" wrapText="1"/>
    </xf>
    <xf numFmtId="0" fontId="39" fillId="0" borderId="61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0" fillId="0" borderId="60" xfId="0" applyFont="1" applyBorder="1" applyAlignment="1">
      <alignment vertical="center" wrapText="1"/>
    </xf>
    <xf numFmtId="0" fontId="30" fillId="0" borderId="61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8" fillId="0" borderId="53" xfId="0" applyFont="1" applyBorder="1" applyAlignment="1">
      <alignment vertical="center" wrapText="1"/>
    </xf>
    <xf numFmtId="0" fontId="28" fillId="0" borderId="54" xfId="0" applyFont="1" applyBorder="1" applyAlignment="1">
      <alignment vertical="center" wrapText="1"/>
    </xf>
    <xf numFmtId="0" fontId="32" fillId="12" borderId="50" xfId="0" applyFont="1" applyFill="1" applyBorder="1" applyAlignment="1">
      <alignment vertical="center" wrapText="1"/>
    </xf>
    <xf numFmtId="0" fontId="32" fillId="12" borderId="51" xfId="0" applyFont="1" applyFill="1" applyBorder="1" applyAlignment="1">
      <alignment vertical="center" wrapText="1"/>
    </xf>
    <xf numFmtId="0" fontId="32" fillId="12" borderId="52" xfId="0" applyFont="1" applyFill="1" applyBorder="1" applyAlignment="1">
      <alignment vertical="center" wrapText="1"/>
    </xf>
    <xf numFmtId="0" fontId="27" fillId="12" borderId="49" xfId="0" applyFont="1" applyFill="1" applyBorder="1" applyAlignment="1">
      <alignment vertical="center" wrapText="1"/>
    </xf>
    <xf numFmtId="0" fontId="27" fillId="12" borderId="53" xfId="0" applyFont="1" applyFill="1" applyBorder="1" applyAlignment="1">
      <alignment vertical="center" wrapText="1"/>
    </xf>
    <xf numFmtId="0" fontId="27" fillId="12" borderId="54" xfId="0" applyFont="1" applyFill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26" fillId="0" borderId="53" xfId="0" applyFont="1" applyBorder="1" applyAlignment="1">
      <alignment vertical="center" wrapText="1"/>
    </xf>
    <xf numFmtId="0" fontId="26" fillId="0" borderId="54" xfId="0" applyFont="1" applyBorder="1" applyAlignment="1">
      <alignment vertical="center" wrapText="1"/>
    </xf>
    <xf numFmtId="0" fontId="30" fillId="0" borderId="49" xfId="0" applyFont="1" applyBorder="1" applyAlignment="1">
      <alignment vertical="center" wrapText="1"/>
    </xf>
    <xf numFmtId="0" fontId="30" fillId="0" borderId="53" xfId="0" applyFont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28" fillId="0" borderId="55" xfId="0" applyFont="1" applyBorder="1" applyAlignment="1">
      <alignment vertical="center" wrapText="1"/>
    </xf>
    <xf numFmtId="0" fontId="28" fillId="0" borderId="56" xfId="0" applyFont="1" applyBorder="1" applyAlignment="1">
      <alignment vertical="center" wrapText="1"/>
    </xf>
    <xf numFmtId="0" fontId="28" fillId="0" borderId="57" xfId="0" applyFont="1" applyBorder="1" applyAlignment="1">
      <alignment vertical="center" wrapText="1"/>
    </xf>
    <xf numFmtId="0" fontId="3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BC-406D-9870-99CABF3180A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BC-406D-9870-99CABF3180A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BC-406D-9870-99CABF3180A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BC-406D-9870-99CABF3180A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7BC-406D-9870-99CABF3180A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7BC-406D-9870-99CABF3180A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7BC-406D-9870-99CABF3180A0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C-406D-9870-99CABF3180A0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C-406D-9870-99CABF3180A0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BC-406D-9870-99CABF3180A0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BC-406D-9870-99CABF3180A0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BC-406D-9870-99CABF3180A0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BC-406D-9870-99CABF3180A0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25</c:v>
                </c:pt>
                <c:pt idx="1">
                  <c:v>36</c:v>
                </c:pt>
                <c:pt idx="2">
                  <c:v>144</c:v>
                </c:pt>
                <c:pt idx="3">
                  <c:v>26</c:v>
                </c:pt>
                <c:pt idx="4">
                  <c:v>6</c:v>
                </c:pt>
                <c:pt idx="5">
                  <c:v>1</c:v>
                </c:pt>
                <c:pt idx="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BC-406D-9870-99CABF31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0.61111111111111116</c:v>
                </c:pt>
                <c:pt idx="1">
                  <c:v>0.47916666666666669</c:v>
                </c:pt>
                <c:pt idx="2">
                  <c:v>0.46341463414634149</c:v>
                </c:pt>
                <c:pt idx="3">
                  <c:v>0.49152542372881358</c:v>
                </c:pt>
                <c:pt idx="4">
                  <c:v>0.44444444444444442</c:v>
                </c:pt>
                <c:pt idx="5">
                  <c:v>0</c:v>
                </c:pt>
                <c:pt idx="6">
                  <c:v>0.3949579831932773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54</c:v>
                </c:pt>
                <c:pt idx="1">
                  <c:v>48</c:v>
                </c:pt>
                <c:pt idx="2">
                  <c:v>41</c:v>
                </c:pt>
                <c:pt idx="3">
                  <c:v>59</c:v>
                </c:pt>
                <c:pt idx="4">
                  <c:v>108</c:v>
                </c:pt>
                <c:pt idx="5">
                  <c:v>0</c:v>
                </c:pt>
                <c:pt idx="6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33</c:v>
                </c:pt>
                <c:pt idx="1">
                  <c:v>23</c:v>
                </c:pt>
                <c:pt idx="2">
                  <c:v>19</c:v>
                </c:pt>
                <c:pt idx="3">
                  <c:v>29</c:v>
                </c:pt>
                <c:pt idx="4">
                  <c:v>48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17</c:v>
                </c:pt>
                <c:pt idx="1">
                  <c:v>8</c:v>
                </c:pt>
                <c:pt idx="2">
                  <c:v>40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21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8</c:v>
                      </c:pt>
                      <c:pt idx="2">
                        <c:v>46</c:v>
                      </c:pt>
                      <c:pt idx="3">
                        <c:v>5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8</c:v>
                </c:pt>
                <c:pt idx="2">
                  <c:v>46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48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4</c:v>
                      </c:pt>
                      <c:pt idx="2">
                        <c:v>16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33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5</c:v>
                      </c:pt>
                      <c:pt idx="2">
                        <c:v>10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6</c:v>
                      </c:pt>
                      <c:pt idx="2">
                        <c:v>11</c:v>
                      </c:pt>
                      <c:pt idx="3">
                        <c:v>5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5</c:v>
                      </c:pt>
                      <c:pt idx="2">
                        <c:v>21</c:v>
                      </c:pt>
                      <c:pt idx="3">
                        <c:v>4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29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17</c:v>
                      </c:pt>
                      <c:pt idx="1">
                        <c:v>8</c:v>
                      </c:pt>
                      <c:pt idx="2">
                        <c:v>40</c:v>
                      </c:pt>
                      <c:pt idx="3">
                        <c:v>7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47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1</xdr:row>
      <xdr:rowOff>0</xdr:rowOff>
    </xdr:from>
    <xdr:to>
      <xdr:col>16</xdr:col>
      <xdr:colOff>466725</xdr:colOff>
      <xdr:row>11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C95A93-0E98-4A81-BE1B-C2BB9096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Z9" sqref="Z9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6" s="14" customFormat="1" ht="82.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3" t="s">
        <v>15</v>
      </c>
      <c r="X1" s="13" t="s">
        <v>16</v>
      </c>
      <c r="Y1" s="13" t="s">
        <v>17</v>
      </c>
    </row>
    <row r="2" spans="1:26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</row>
    <row r="3" spans="1:26" s="42" customFormat="1" ht="26.25" customHeight="1" thickBot="1">
      <c r="A3" s="124">
        <v>0.41666666666666669</v>
      </c>
      <c r="B3" s="125" t="s">
        <v>30</v>
      </c>
      <c r="C3" s="126">
        <v>4915</v>
      </c>
      <c r="D3" s="127">
        <v>4923</v>
      </c>
      <c r="E3" s="32">
        <f t="shared" ref="E3:E4" si="0">IF(ISBLANK(C3),0,(D3-C3+1))</f>
        <v>9</v>
      </c>
      <c r="F3" s="33">
        <v>1</v>
      </c>
      <c r="G3" s="33">
        <v>2</v>
      </c>
      <c r="H3" s="34">
        <f t="shared" ref="H3:H4" si="1">E3-G3-F3</f>
        <v>6</v>
      </c>
      <c r="I3" s="35">
        <v>8</v>
      </c>
      <c r="J3" s="36">
        <f t="shared" ref="J3:J4" si="2">IF(ISBLANK(I3),-90,(I3-SUM(L3:Q3,K3)))</f>
        <v>0</v>
      </c>
      <c r="K3" s="142">
        <v>0</v>
      </c>
      <c r="L3" s="143">
        <v>8</v>
      </c>
      <c r="M3" s="39">
        <v>0</v>
      </c>
      <c r="N3" s="96">
        <v>0</v>
      </c>
      <c r="O3" s="112">
        <v>0</v>
      </c>
      <c r="P3" s="38">
        <v>0</v>
      </c>
      <c r="Q3" s="40">
        <v>0</v>
      </c>
      <c r="R3" s="176"/>
      <c r="S3" s="177"/>
      <c r="T3" s="177"/>
      <c r="U3" s="177"/>
      <c r="V3" s="185"/>
      <c r="W3" s="39" t="s">
        <v>18</v>
      </c>
      <c r="X3" s="39"/>
      <c r="Y3" s="39"/>
      <c r="Z3" s="42" t="s">
        <v>33</v>
      </c>
    </row>
    <row r="4" spans="1:26" s="42" customFormat="1" ht="26.25" customHeight="1" thickBot="1">
      <c r="A4" s="163">
        <v>0.125</v>
      </c>
      <c r="B4" s="166" t="s">
        <v>63</v>
      </c>
      <c r="C4" s="171">
        <v>3343</v>
      </c>
      <c r="D4" s="172">
        <v>3371</v>
      </c>
      <c r="E4" s="32">
        <f t="shared" si="0"/>
        <v>29</v>
      </c>
      <c r="F4" s="33">
        <v>1</v>
      </c>
      <c r="G4" s="33">
        <v>7</v>
      </c>
      <c r="H4" s="34">
        <f t="shared" si="1"/>
        <v>21</v>
      </c>
      <c r="I4" s="173">
        <f>21+7</f>
        <v>28</v>
      </c>
      <c r="J4" s="36">
        <f t="shared" si="2"/>
        <v>0</v>
      </c>
      <c r="K4" s="142">
        <v>10</v>
      </c>
      <c r="L4" s="174">
        <v>17</v>
      </c>
      <c r="M4" s="39">
        <v>0</v>
      </c>
      <c r="N4" s="96">
        <v>1</v>
      </c>
      <c r="O4" s="112">
        <v>0</v>
      </c>
      <c r="P4" s="38">
        <v>0</v>
      </c>
      <c r="Q4" s="40">
        <v>0</v>
      </c>
      <c r="R4" s="186" t="s">
        <v>99</v>
      </c>
      <c r="S4" s="187"/>
      <c r="T4" s="187"/>
      <c r="U4" s="187"/>
      <c r="V4" s="188"/>
      <c r="W4" s="39" t="s">
        <v>18</v>
      </c>
      <c r="X4" s="39"/>
      <c r="Y4" s="39"/>
      <c r="Z4" s="42" t="s">
        <v>38</v>
      </c>
    </row>
    <row r="5" spans="1:26" s="42" customFormat="1" ht="26.25" customHeight="1">
      <c r="A5" s="28"/>
      <c r="B5" s="29"/>
      <c r="C5" s="30"/>
      <c r="D5" s="31"/>
      <c r="E5" s="32">
        <f t="shared" ref="E5" si="3">IF(ISBLANK(C5),0,(D5-C5+1))</f>
        <v>0</v>
      </c>
      <c r="F5" s="33"/>
      <c r="G5" s="33"/>
      <c r="H5" s="34">
        <f t="shared" ref="H5:H34" si="4">E5-G5-F5</f>
        <v>0</v>
      </c>
      <c r="I5" s="35"/>
      <c r="J5" s="36">
        <f t="shared" ref="J5:J7" si="5">IF(ISBLANK(I5),-90,(I5-SUM(L5:Q5,K5)))</f>
        <v>-90</v>
      </c>
      <c r="K5" s="37"/>
      <c r="L5" s="38"/>
      <c r="M5" s="39"/>
      <c r="N5" s="96"/>
      <c r="O5" s="112"/>
      <c r="P5" s="38"/>
      <c r="Q5" s="40"/>
      <c r="R5" s="176"/>
      <c r="S5" s="177"/>
      <c r="T5" s="177"/>
      <c r="U5" s="177"/>
      <c r="V5" s="178"/>
      <c r="W5" s="41" t="s">
        <v>18</v>
      </c>
      <c r="X5" s="41"/>
      <c r="Y5" s="41"/>
    </row>
    <row r="6" spans="1:26" s="42" customFormat="1" ht="26.25" customHeight="1">
      <c r="A6" s="28"/>
      <c r="B6" s="29"/>
      <c r="C6" s="30"/>
      <c r="D6" s="31"/>
      <c r="E6" s="32">
        <f>IF(ISBLANK(C6),0,(D6-C6+1))</f>
        <v>0</v>
      </c>
      <c r="F6" s="33"/>
      <c r="G6" s="33"/>
      <c r="H6" s="34">
        <f t="shared" si="4"/>
        <v>0</v>
      </c>
      <c r="I6" s="35"/>
      <c r="J6" s="36">
        <f t="shared" si="5"/>
        <v>-90</v>
      </c>
      <c r="K6" s="37"/>
      <c r="L6" s="38"/>
      <c r="M6" s="39"/>
      <c r="N6" s="96"/>
      <c r="O6" s="112"/>
      <c r="P6" s="38"/>
      <c r="Q6" s="40"/>
      <c r="R6" s="176"/>
      <c r="S6" s="177"/>
      <c r="T6" s="177"/>
      <c r="U6" s="177"/>
      <c r="V6" s="178"/>
      <c r="W6" s="41" t="s">
        <v>18</v>
      </c>
      <c r="X6" s="41"/>
      <c r="Y6" s="41"/>
    </row>
    <row r="7" spans="1:26" s="42" customFormat="1" ht="26.25" customHeight="1">
      <c r="A7" s="28"/>
      <c r="B7" s="29"/>
      <c r="C7" s="30"/>
      <c r="D7" s="31"/>
      <c r="E7" s="32">
        <f t="shared" ref="E7:E58" si="6">IF(ISBLANK(C7),0,(D7-C7+1))</f>
        <v>0</v>
      </c>
      <c r="F7" s="33"/>
      <c r="G7" s="33"/>
      <c r="H7" s="34">
        <f t="shared" si="4"/>
        <v>0</v>
      </c>
      <c r="I7" s="35"/>
      <c r="J7" s="36">
        <f t="shared" si="5"/>
        <v>-90</v>
      </c>
      <c r="K7" s="37"/>
      <c r="L7" s="38"/>
      <c r="M7" s="39"/>
      <c r="N7" s="96"/>
      <c r="O7" s="112"/>
      <c r="P7" s="38"/>
      <c r="Q7" s="40"/>
      <c r="R7" s="176"/>
      <c r="S7" s="177"/>
      <c r="T7" s="177"/>
      <c r="U7" s="177"/>
      <c r="V7" s="178"/>
      <c r="W7" s="41" t="s">
        <v>18</v>
      </c>
      <c r="X7" s="41"/>
      <c r="Y7" s="41"/>
    </row>
    <row r="8" spans="1:26" s="42" customFormat="1" ht="26.25" customHeight="1">
      <c r="A8" s="28"/>
      <c r="B8" s="29"/>
      <c r="C8" s="30"/>
      <c r="D8" s="31"/>
      <c r="E8" s="32">
        <f t="shared" ref="E8:E20" si="7">IF(ISBLANK(C8),0,(D8-C8+1))</f>
        <v>0</v>
      </c>
      <c r="F8" s="33"/>
      <c r="G8" s="33"/>
      <c r="H8" s="34">
        <f t="shared" ref="H8:H9" si="8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89"/>
      <c r="S8" s="190"/>
      <c r="T8" s="190"/>
      <c r="U8" s="190"/>
      <c r="V8" s="191"/>
      <c r="W8" s="41" t="s">
        <v>18</v>
      </c>
      <c r="X8" s="41"/>
      <c r="Y8" s="41"/>
    </row>
    <row r="9" spans="1:26" s="42" customFormat="1" ht="26.25" customHeight="1">
      <c r="A9" s="28"/>
      <c r="B9" s="29"/>
      <c r="C9" s="30"/>
      <c r="D9" s="31"/>
      <c r="E9" s="32">
        <f t="shared" si="7"/>
        <v>0</v>
      </c>
      <c r="F9" s="33"/>
      <c r="G9" s="33"/>
      <c r="H9" s="34">
        <f t="shared" si="8"/>
        <v>0</v>
      </c>
      <c r="I9" s="35"/>
      <c r="J9" s="36">
        <f t="shared" ref="J9:J32" si="9">IF(ISBLANK(I9),-90,(I9-SUM(L9:Q9,K9)))</f>
        <v>-90</v>
      </c>
      <c r="K9" s="37"/>
      <c r="L9" s="38"/>
      <c r="M9" s="39"/>
      <c r="N9" s="96"/>
      <c r="O9" s="112"/>
      <c r="P9" s="38"/>
      <c r="Q9" s="40"/>
      <c r="R9" s="189"/>
      <c r="S9" s="190"/>
      <c r="T9" s="190"/>
      <c r="U9" s="190"/>
      <c r="V9" s="191"/>
      <c r="W9" s="41" t="s">
        <v>18</v>
      </c>
      <c r="X9" s="41"/>
      <c r="Y9" s="41"/>
    </row>
    <row r="10" spans="1:26" s="42" customFormat="1" ht="26.25" customHeight="1">
      <c r="A10" s="28"/>
      <c r="B10" s="29"/>
      <c r="C10" s="30"/>
      <c r="D10" s="31"/>
      <c r="E10" s="32">
        <f t="shared" si="7"/>
        <v>0</v>
      </c>
      <c r="F10" s="33"/>
      <c r="G10" s="33"/>
      <c r="H10" s="34">
        <f>E10-G10-F10</f>
        <v>0</v>
      </c>
      <c r="I10" s="35"/>
      <c r="J10" s="36">
        <f t="shared" si="9"/>
        <v>-90</v>
      </c>
      <c r="K10" s="37"/>
      <c r="L10" s="38"/>
      <c r="M10" s="39"/>
      <c r="N10" s="96"/>
      <c r="O10" s="112"/>
      <c r="P10" s="38"/>
      <c r="Q10" s="40"/>
      <c r="R10" s="189"/>
      <c r="S10" s="190"/>
      <c r="T10" s="190"/>
      <c r="U10" s="190"/>
      <c r="V10" s="191"/>
      <c r="W10" s="41" t="s">
        <v>18</v>
      </c>
      <c r="X10" s="41"/>
      <c r="Y10" s="41"/>
    </row>
    <row r="11" spans="1:26" s="42" customFormat="1" ht="26.25" customHeight="1">
      <c r="A11" s="28"/>
      <c r="B11" s="29"/>
      <c r="C11" s="30"/>
      <c r="D11" s="31"/>
      <c r="E11" s="32">
        <f t="shared" si="7"/>
        <v>0</v>
      </c>
      <c r="F11" s="33"/>
      <c r="G11" s="33"/>
      <c r="H11" s="34">
        <f t="shared" ref="H11:H17" si="10">E11-G11-F11</f>
        <v>0</v>
      </c>
      <c r="I11" s="35"/>
      <c r="J11" s="36">
        <f t="shared" si="9"/>
        <v>-90</v>
      </c>
      <c r="K11" s="37"/>
      <c r="L11" s="38"/>
      <c r="M11" s="39"/>
      <c r="N11" s="96"/>
      <c r="O11" s="112"/>
      <c r="P11" s="38"/>
      <c r="Q11" s="40"/>
      <c r="R11" s="189"/>
      <c r="S11" s="190"/>
      <c r="T11" s="190"/>
      <c r="U11" s="190"/>
      <c r="V11" s="191"/>
      <c r="W11" s="41" t="s">
        <v>18</v>
      </c>
      <c r="X11" s="41"/>
      <c r="Y11" s="41"/>
    </row>
    <row r="12" spans="1:26" s="42" customFormat="1" ht="26.25" customHeight="1">
      <c r="A12" s="28"/>
      <c r="B12" s="29"/>
      <c r="C12" s="30"/>
      <c r="D12" s="31"/>
      <c r="E12" s="32">
        <f t="shared" si="7"/>
        <v>0</v>
      </c>
      <c r="F12" s="33"/>
      <c r="G12" s="33"/>
      <c r="H12" s="34">
        <f t="shared" si="10"/>
        <v>0</v>
      </c>
      <c r="I12" s="35"/>
      <c r="J12" s="36">
        <f t="shared" si="9"/>
        <v>-90</v>
      </c>
      <c r="K12" s="37"/>
      <c r="L12" s="38"/>
      <c r="M12" s="39"/>
      <c r="N12" s="96"/>
      <c r="O12" s="112"/>
      <c r="P12" s="38"/>
      <c r="Q12" s="40"/>
      <c r="R12" s="189"/>
      <c r="S12" s="190"/>
      <c r="T12" s="190"/>
      <c r="U12" s="190"/>
      <c r="V12" s="191"/>
      <c r="W12" s="41" t="s">
        <v>18</v>
      </c>
      <c r="X12" s="41"/>
      <c r="Y12" s="41"/>
    </row>
    <row r="13" spans="1:26" s="42" customFormat="1" ht="26.25" customHeight="1">
      <c r="A13" s="28"/>
      <c r="B13" s="29"/>
      <c r="C13" s="30"/>
      <c r="D13" s="31"/>
      <c r="E13" s="32">
        <f t="shared" si="7"/>
        <v>0</v>
      </c>
      <c r="F13" s="33"/>
      <c r="G13" s="33"/>
      <c r="H13" s="34">
        <f t="shared" si="10"/>
        <v>0</v>
      </c>
      <c r="I13" s="35"/>
      <c r="J13" s="36">
        <f t="shared" si="9"/>
        <v>-90</v>
      </c>
      <c r="K13" s="37"/>
      <c r="L13" s="38"/>
      <c r="M13" s="39"/>
      <c r="N13" s="96"/>
      <c r="O13" s="112"/>
      <c r="P13" s="38"/>
      <c r="Q13" s="40"/>
      <c r="R13" s="189"/>
      <c r="S13" s="190"/>
      <c r="T13" s="190"/>
      <c r="U13" s="190"/>
      <c r="V13" s="191"/>
      <c r="W13" s="41" t="s">
        <v>18</v>
      </c>
      <c r="X13" s="41"/>
      <c r="Y13" s="41"/>
    </row>
    <row r="14" spans="1:26" s="42" customFormat="1" ht="26.25" customHeight="1">
      <c r="A14" s="28"/>
      <c r="B14" s="29"/>
      <c r="C14" s="30"/>
      <c r="D14" s="31"/>
      <c r="E14" s="32">
        <f t="shared" si="7"/>
        <v>0</v>
      </c>
      <c r="F14" s="33"/>
      <c r="G14" s="33"/>
      <c r="H14" s="34">
        <f t="shared" si="10"/>
        <v>0</v>
      </c>
      <c r="I14" s="35"/>
      <c r="J14" s="36">
        <f t="shared" si="9"/>
        <v>-90</v>
      </c>
      <c r="K14" s="37"/>
      <c r="L14" s="38"/>
      <c r="M14" s="39"/>
      <c r="N14" s="96"/>
      <c r="O14" s="112"/>
      <c r="P14" s="38"/>
      <c r="Q14" s="40"/>
      <c r="R14" s="189"/>
      <c r="S14" s="190"/>
      <c r="T14" s="190"/>
      <c r="U14" s="190"/>
      <c r="V14" s="191"/>
      <c r="W14" s="41" t="s">
        <v>18</v>
      </c>
      <c r="X14" s="41"/>
      <c r="Y14" s="41"/>
    </row>
    <row r="15" spans="1:26" s="42" customFormat="1" ht="26.25" customHeight="1">
      <c r="A15" s="28"/>
      <c r="B15" s="29"/>
      <c r="C15" s="30"/>
      <c r="D15" s="31"/>
      <c r="E15" s="32">
        <f t="shared" si="7"/>
        <v>0</v>
      </c>
      <c r="F15" s="33"/>
      <c r="G15" s="33"/>
      <c r="H15" s="34">
        <f t="shared" si="10"/>
        <v>0</v>
      </c>
      <c r="I15" s="35"/>
      <c r="J15" s="36">
        <f t="shared" si="9"/>
        <v>-90</v>
      </c>
      <c r="K15" s="37"/>
      <c r="L15" s="38"/>
      <c r="M15" s="39"/>
      <c r="N15" s="96"/>
      <c r="O15" s="112"/>
      <c r="P15" s="38"/>
      <c r="Q15" s="40"/>
      <c r="R15" s="189"/>
      <c r="S15" s="190"/>
      <c r="T15" s="190"/>
      <c r="U15" s="190"/>
      <c r="V15" s="191"/>
      <c r="W15" s="41" t="s">
        <v>18</v>
      </c>
      <c r="X15" s="41"/>
      <c r="Y15" s="41"/>
    </row>
    <row r="16" spans="1:26" s="42" customFormat="1" ht="26.25" customHeight="1">
      <c r="A16" s="28"/>
      <c r="B16" s="29"/>
      <c r="C16" s="30"/>
      <c r="D16" s="31"/>
      <c r="E16" s="32">
        <f t="shared" si="7"/>
        <v>0</v>
      </c>
      <c r="F16" s="33"/>
      <c r="G16" s="33"/>
      <c r="H16" s="34">
        <f t="shared" si="10"/>
        <v>0</v>
      </c>
      <c r="I16" s="35"/>
      <c r="J16" s="36">
        <f t="shared" si="9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7"/>
        <v>0</v>
      </c>
      <c r="F17" s="33"/>
      <c r="G17" s="33"/>
      <c r="H17" s="34">
        <f t="shared" si="10"/>
        <v>0</v>
      </c>
      <c r="I17" s="35"/>
      <c r="J17" s="36">
        <f t="shared" si="9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7"/>
        <v>0</v>
      </c>
      <c r="F18" s="33"/>
      <c r="G18" s="33"/>
      <c r="H18" s="34">
        <f>E18-G18-F18</f>
        <v>0</v>
      </c>
      <c r="I18" s="35"/>
      <c r="J18" s="36">
        <f t="shared" si="9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7"/>
        <v>0</v>
      </c>
      <c r="F19" s="33"/>
      <c r="G19" s="33"/>
      <c r="H19" s="34">
        <f t="shared" ref="H19:H24" si="11">E19-G19-F19</f>
        <v>0</v>
      </c>
      <c r="I19" s="35"/>
      <c r="J19" s="36">
        <f t="shared" si="9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7"/>
        <v>0</v>
      </c>
      <c r="F20" s="33"/>
      <c r="G20" s="33"/>
      <c r="H20" s="34">
        <f t="shared" si="11"/>
        <v>0</v>
      </c>
      <c r="I20" s="35"/>
      <c r="J20" s="36">
        <f t="shared" si="9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11"/>
        <v>0</v>
      </c>
      <c r="I21" s="35"/>
      <c r="J21" s="36">
        <f t="shared" si="9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ref="E22:E32" si="12">IF(ISBLANK(C22),0,(D22-C22+1))</f>
        <v>0</v>
      </c>
      <c r="F22" s="33"/>
      <c r="G22" s="33"/>
      <c r="H22" s="34">
        <f t="shared" si="11"/>
        <v>0</v>
      </c>
      <c r="I22" s="35"/>
      <c r="J22" s="36">
        <f t="shared" si="9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12"/>
        <v>0</v>
      </c>
      <c r="F23" s="33"/>
      <c r="G23" s="33"/>
      <c r="H23" s="34">
        <f t="shared" si="11"/>
        <v>0</v>
      </c>
      <c r="I23" s="35"/>
      <c r="J23" s="36">
        <f t="shared" si="9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12"/>
        <v>0</v>
      </c>
      <c r="F24" s="33"/>
      <c r="G24" s="33"/>
      <c r="H24" s="34">
        <f t="shared" si="11"/>
        <v>0</v>
      </c>
      <c r="I24" s="35"/>
      <c r="J24" s="36">
        <f t="shared" si="9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12"/>
        <v>0</v>
      </c>
      <c r="F25" s="33"/>
      <c r="G25" s="33"/>
      <c r="H25" s="34">
        <f>E25-G25-F25</f>
        <v>0</v>
      </c>
      <c r="I25" s="35"/>
      <c r="J25" s="36">
        <f t="shared" si="9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12"/>
        <v>0</v>
      </c>
      <c r="F26" s="33"/>
      <c r="G26" s="33"/>
      <c r="H26" s="34">
        <f t="shared" ref="H26:H32" si="13">E26-G26-F26</f>
        <v>0</v>
      </c>
      <c r="I26" s="35"/>
      <c r="J26" s="36">
        <f t="shared" si="9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12"/>
        <v>0</v>
      </c>
      <c r="F27" s="33"/>
      <c r="G27" s="33"/>
      <c r="H27" s="34">
        <f t="shared" si="13"/>
        <v>0</v>
      </c>
      <c r="I27" s="35"/>
      <c r="J27" s="36">
        <f t="shared" si="9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12"/>
        <v>0</v>
      </c>
      <c r="F28" s="33"/>
      <c r="G28" s="33"/>
      <c r="H28" s="34">
        <f t="shared" si="13"/>
        <v>0</v>
      </c>
      <c r="I28" s="35"/>
      <c r="J28" s="36">
        <f t="shared" si="9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12"/>
        <v>0</v>
      </c>
      <c r="F29" s="33"/>
      <c r="G29" s="33"/>
      <c r="H29" s="34">
        <f t="shared" si="13"/>
        <v>0</v>
      </c>
      <c r="I29" s="35"/>
      <c r="J29" s="36">
        <f t="shared" si="9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12"/>
        <v>0</v>
      </c>
      <c r="F30" s="33"/>
      <c r="G30" s="33"/>
      <c r="H30" s="34">
        <f t="shared" si="13"/>
        <v>0</v>
      </c>
      <c r="I30" s="35"/>
      <c r="J30" s="36">
        <f t="shared" si="9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12"/>
        <v>0</v>
      </c>
      <c r="F31" s="33"/>
      <c r="G31" s="33"/>
      <c r="H31" s="34">
        <f t="shared" si="13"/>
        <v>0</v>
      </c>
      <c r="I31" s="35"/>
      <c r="J31" s="36">
        <f t="shared" si="9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12"/>
        <v>0</v>
      </c>
      <c r="F32" s="33"/>
      <c r="G32" s="33"/>
      <c r="H32" s="34">
        <f t="shared" si="13"/>
        <v>0</v>
      </c>
      <c r="I32" s="35"/>
      <c r="J32" s="36">
        <f t="shared" si="9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6"/>
        <v>0</v>
      </c>
      <c r="F33" s="33"/>
      <c r="G33" s="33"/>
      <c r="H33" s="34">
        <f t="shared" si="4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6"/>
        <v>0</v>
      </c>
      <c r="F34" s="33"/>
      <c r="G34" s="33"/>
      <c r="H34" s="34">
        <f t="shared" si="4"/>
        <v>0</v>
      </c>
      <c r="I34" s="35"/>
      <c r="J34" s="36">
        <f t="shared" ref="J34:J58" si="14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6"/>
        <v>0</v>
      </c>
      <c r="F35" s="33"/>
      <c r="G35" s="33"/>
      <c r="H35" s="34">
        <f>E35-G35-F35</f>
        <v>0</v>
      </c>
      <c r="I35" s="35"/>
      <c r="J35" s="36">
        <f t="shared" si="14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6"/>
        <v>0</v>
      </c>
      <c r="F36" s="33"/>
      <c r="G36" s="33"/>
      <c r="H36" s="34">
        <f t="shared" ref="H36:H42" si="15">E36-G36-F36</f>
        <v>0</v>
      </c>
      <c r="I36" s="35"/>
      <c r="J36" s="36">
        <f t="shared" si="14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6"/>
        <v>0</v>
      </c>
      <c r="F37" s="33"/>
      <c r="G37" s="33"/>
      <c r="H37" s="34">
        <f t="shared" si="15"/>
        <v>0</v>
      </c>
      <c r="I37" s="35"/>
      <c r="J37" s="36">
        <f t="shared" si="14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6"/>
        <v>0</v>
      </c>
      <c r="F38" s="33"/>
      <c r="G38" s="33"/>
      <c r="H38" s="34">
        <f t="shared" si="15"/>
        <v>0</v>
      </c>
      <c r="I38" s="35"/>
      <c r="J38" s="36">
        <f t="shared" si="14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6"/>
        <v>0</v>
      </c>
      <c r="F39" s="33"/>
      <c r="G39" s="33"/>
      <c r="H39" s="34">
        <f t="shared" si="15"/>
        <v>0</v>
      </c>
      <c r="I39" s="35"/>
      <c r="J39" s="36">
        <f t="shared" si="14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6"/>
        <v>0</v>
      </c>
      <c r="F40" s="33"/>
      <c r="G40" s="33"/>
      <c r="H40" s="34">
        <f t="shared" si="15"/>
        <v>0</v>
      </c>
      <c r="I40" s="35"/>
      <c r="J40" s="36">
        <f t="shared" si="14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6"/>
        <v>0</v>
      </c>
      <c r="F41" s="33"/>
      <c r="G41" s="33"/>
      <c r="H41" s="34">
        <f t="shared" si="15"/>
        <v>0</v>
      </c>
      <c r="I41" s="35"/>
      <c r="J41" s="36">
        <f t="shared" si="14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6"/>
        <v>0</v>
      </c>
      <c r="F42" s="33"/>
      <c r="G42" s="33"/>
      <c r="H42" s="34">
        <f t="shared" si="15"/>
        <v>0</v>
      </c>
      <c r="I42" s="35"/>
      <c r="J42" s="36">
        <f t="shared" si="14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6"/>
        <v>0</v>
      </c>
      <c r="F43" s="33"/>
      <c r="G43" s="33"/>
      <c r="H43" s="34">
        <f>E43-G43-F43</f>
        <v>0</v>
      </c>
      <c r="I43" s="35"/>
      <c r="J43" s="36">
        <f t="shared" si="14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6"/>
        <v>0</v>
      </c>
      <c r="F44" s="33"/>
      <c r="G44" s="33"/>
      <c r="H44" s="34">
        <f t="shared" ref="H44:H49" si="16">E44-G44-F44</f>
        <v>0</v>
      </c>
      <c r="I44" s="35"/>
      <c r="J44" s="36">
        <f t="shared" si="14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6"/>
        <v>0</v>
      </c>
      <c r="F45" s="33"/>
      <c r="G45" s="33"/>
      <c r="H45" s="34">
        <f t="shared" si="16"/>
        <v>0</v>
      </c>
      <c r="I45" s="35"/>
      <c r="J45" s="36">
        <f t="shared" si="14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6"/>
        <v>0</v>
      </c>
      <c r="I46" s="35"/>
      <c r="J46" s="36">
        <f t="shared" si="14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6"/>
        <v>0</v>
      </c>
      <c r="F47" s="33"/>
      <c r="G47" s="33"/>
      <c r="H47" s="34">
        <f t="shared" si="16"/>
        <v>0</v>
      </c>
      <c r="I47" s="35"/>
      <c r="J47" s="36">
        <f t="shared" si="14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6"/>
        <v>0</v>
      </c>
      <c r="F48" s="33"/>
      <c r="G48" s="33"/>
      <c r="H48" s="34">
        <f t="shared" si="16"/>
        <v>0</v>
      </c>
      <c r="I48" s="35"/>
      <c r="J48" s="36">
        <f t="shared" si="14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6"/>
        <v>0</v>
      </c>
      <c r="F49" s="33"/>
      <c r="G49" s="33"/>
      <c r="H49" s="34">
        <f t="shared" si="16"/>
        <v>0</v>
      </c>
      <c r="I49" s="35"/>
      <c r="J49" s="36">
        <f t="shared" si="14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6"/>
        <v>0</v>
      </c>
      <c r="F50" s="33"/>
      <c r="G50" s="33"/>
      <c r="H50" s="34">
        <f>E50-G50-F50</f>
        <v>0</v>
      </c>
      <c r="I50" s="35"/>
      <c r="J50" s="36">
        <f t="shared" si="14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6"/>
        <v>0</v>
      </c>
      <c r="F51" s="33"/>
      <c r="G51" s="33"/>
      <c r="H51" s="34">
        <f t="shared" ref="H51:H58" si="17">E51-G51-F51</f>
        <v>0</v>
      </c>
      <c r="I51" s="35"/>
      <c r="J51" s="36">
        <f t="shared" si="14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6"/>
        <v>0</v>
      </c>
      <c r="F52" s="33"/>
      <c r="G52" s="33"/>
      <c r="H52" s="34">
        <f t="shared" si="17"/>
        <v>0</v>
      </c>
      <c r="I52" s="35"/>
      <c r="J52" s="36">
        <f t="shared" si="14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6"/>
        <v>0</v>
      </c>
      <c r="F53" s="33"/>
      <c r="G53" s="33"/>
      <c r="H53" s="34">
        <f t="shared" si="17"/>
        <v>0</v>
      </c>
      <c r="I53" s="35"/>
      <c r="J53" s="36">
        <f t="shared" si="14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6"/>
        <v>0</v>
      </c>
      <c r="F54" s="33"/>
      <c r="G54" s="33"/>
      <c r="H54" s="34">
        <f t="shared" si="17"/>
        <v>0</v>
      </c>
      <c r="I54" s="35"/>
      <c r="J54" s="36">
        <f t="shared" si="14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6"/>
        <v>0</v>
      </c>
      <c r="F55" s="33"/>
      <c r="G55" s="33"/>
      <c r="H55" s="34">
        <f t="shared" si="17"/>
        <v>0</v>
      </c>
      <c r="I55" s="35"/>
      <c r="J55" s="36">
        <f t="shared" si="14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6"/>
        <v>0</v>
      </c>
      <c r="F56" s="33"/>
      <c r="G56" s="33"/>
      <c r="H56" s="34">
        <f t="shared" si="17"/>
        <v>0</v>
      </c>
      <c r="I56" s="35"/>
      <c r="J56" s="36">
        <f t="shared" si="14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6"/>
        <v>0</v>
      </c>
      <c r="F57" s="33"/>
      <c r="G57" s="33"/>
      <c r="H57" s="34">
        <f t="shared" si="17"/>
        <v>0</v>
      </c>
      <c r="I57" s="35"/>
      <c r="J57" s="36">
        <f t="shared" si="14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>
        <f t="shared" si="6"/>
        <v>0</v>
      </c>
      <c r="F58" s="47"/>
      <c r="G58" s="48"/>
      <c r="H58" s="34">
        <f t="shared" si="17"/>
        <v>0</v>
      </c>
      <c r="I58" s="49" t="s">
        <v>18</v>
      </c>
      <c r="J58" s="36" t="e">
        <f t="shared" si="14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</row>
    <row r="60" spans="1:26" s="66" customFormat="1" ht="30.75" customHeight="1">
      <c r="B60" s="67"/>
      <c r="D60" s="68"/>
      <c r="E60" s="69">
        <f>SUM(E2:E59)</f>
        <v>38</v>
      </c>
      <c r="F60" s="70">
        <f>SUM(F2:F59)</f>
        <v>2</v>
      </c>
      <c r="G60" s="70">
        <f>SUM(G2:G59)</f>
        <v>9</v>
      </c>
      <c r="H60" s="71">
        <f>E60-F60-G60</f>
        <v>27</v>
      </c>
      <c r="I60" s="72">
        <f t="shared" ref="I60:Q60" si="18">SUM(I2:I59)</f>
        <v>36</v>
      </c>
      <c r="J60" s="73" t="e">
        <f t="shared" si="18"/>
        <v>#VALUE!</v>
      </c>
      <c r="K60" s="74">
        <f t="shared" si="18"/>
        <v>10</v>
      </c>
      <c r="L60" s="75">
        <f t="shared" si="18"/>
        <v>25</v>
      </c>
      <c r="M60" s="76">
        <f t="shared" si="18"/>
        <v>0</v>
      </c>
      <c r="N60" s="99">
        <f t="shared" si="18"/>
        <v>1</v>
      </c>
      <c r="O60" s="110">
        <f t="shared" si="18"/>
        <v>0</v>
      </c>
      <c r="P60" s="104">
        <f t="shared" si="18"/>
        <v>0</v>
      </c>
      <c r="Q60" s="76">
        <f t="shared" si="18"/>
        <v>0</v>
      </c>
      <c r="R60" s="77">
        <f>SUM(L60:Q60)</f>
        <v>26</v>
      </c>
      <c r="S60" s="201" t="s">
        <v>19</v>
      </c>
      <c r="T60" s="202"/>
      <c r="U60" s="202"/>
      <c r="V60" s="203"/>
      <c r="W60" s="78">
        <v>1</v>
      </c>
      <c r="X60" s="78">
        <v>27</v>
      </c>
      <c r="Y60" s="78">
        <f>SUM(Y2:Y59)</f>
        <v>0</v>
      </c>
      <c r="Z60" s="79">
        <f>SUM(X60:Y60)</f>
        <v>27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45</v>
      </c>
      <c r="J62" s="66"/>
      <c r="K62" s="91"/>
      <c r="M62" s="80">
        <f>L60+M60</f>
        <v>25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Z7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26.25" customHeight="1">
      <c r="A3" s="28">
        <v>0.41666666666666669</v>
      </c>
      <c r="B3" s="29" t="s">
        <v>29</v>
      </c>
      <c r="C3" s="30">
        <v>4855</v>
      </c>
      <c r="D3" s="31">
        <v>4865</v>
      </c>
      <c r="E3" s="32">
        <f t="shared" ref="E3:E7" si="0">IF(ISBLANK(C3),0,(D3-C3+1))</f>
        <v>11</v>
      </c>
      <c r="F3" s="33">
        <v>2</v>
      </c>
      <c r="G3" s="33">
        <v>0</v>
      </c>
      <c r="H3" s="34">
        <f t="shared" ref="H3:H7" si="1">E3-G3-F3</f>
        <v>9</v>
      </c>
      <c r="I3" s="35">
        <v>9</v>
      </c>
      <c r="J3" s="36">
        <f t="shared" ref="J3:J8" si="2">IF(ISBLANK(I3),-90,(I3-SUM(L3:Q3,K3)))</f>
        <v>0</v>
      </c>
      <c r="K3" s="37">
        <v>5</v>
      </c>
      <c r="L3" s="38">
        <v>0</v>
      </c>
      <c r="M3" s="39">
        <v>0</v>
      </c>
      <c r="N3" s="96">
        <v>4</v>
      </c>
      <c r="O3" s="112">
        <v>0</v>
      </c>
      <c r="P3" s="38">
        <v>0</v>
      </c>
      <c r="Q3" s="40">
        <v>0</v>
      </c>
      <c r="R3" s="189"/>
      <c r="S3" s="190"/>
      <c r="T3" s="190"/>
      <c r="U3" s="190"/>
      <c r="V3" s="191"/>
      <c r="W3" s="39" t="s">
        <v>18</v>
      </c>
      <c r="X3" s="39"/>
      <c r="Y3" s="39"/>
    </row>
    <row r="4" spans="1:25" s="42" customFormat="1" ht="26.25" customHeight="1">
      <c r="A4" s="28">
        <v>0.45833333333333331</v>
      </c>
      <c r="B4" s="29" t="s">
        <v>30</v>
      </c>
      <c r="C4" s="30">
        <v>4866</v>
      </c>
      <c r="D4" s="31">
        <v>4876</v>
      </c>
      <c r="E4" s="32">
        <f t="shared" si="0"/>
        <v>11</v>
      </c>
      <c r="F4" s="33">
        <v>0</v>
      </c>
      <c r="G4" s="33">
        <v>1</v>
      </c>
      <c r="H4" s="34">
        <f t="shared" si="1"/>
        <v>10</v>
      </c>
      <c r="I4" s="35">
        <f>10+1</f>
        <v>11</v>
      </c>
      <c r="J4" s="36">
        <f t="shared" si="2"/>
        <v>0</v>
      </c>
      <c r="K4" s="37">
        <v>7</v>
      </c>
      <c r="L4" s="38">
        <v>0</v>
      </c>
      <c r="M4" s="39">
        <v>0</v>
      </c>
      <c r="N4" s="96">
        <v>3</v>
      </c>
      <c r="O4" s="112">
        <v>1</v>
      </c>
      <c r="P4" s="38">
        <v>0</v>
      </c>
      <c r="Q4" s="40">
        <v>0</v>
      </c>
      <c r="R4" s="189"/>
      <c r="S4" s="190"/>
      <c r="T4" s="190"/>
      <c r="U4" s="190"/>
      <c r="V4" s="191"/>
      <c r="W4" s="39" t="s">
        <v>18</v>
      </c>
      <c r="X4" s="39"/>
      <c r="Y4" s="39"/>
    </row>
    <row r="5" spans="1:25" s="42" customFormat="1" ht="26.25" customHeight="1">
      <c r="A5" s="28">
        <v>0.5</v>
      </c>
      <c r="B5" s="29" t="s">
        <v>29</v>
      </c>
      <c r="C5" s="30">
        <v>4877</v>
      </c>
      <c r="D5" s="31">
        <v>4886</v>
      </c>
      <c r="E5" s="32">
        <f t="shared" si="0"/>
        <v>10</v>
      </c>
      <c r="F5" s="33">
        <v>0</v>
      </c>
      <c r="G5" s="33">
        <v>3</v>
      </c>
      <c r="H5" s="34">
        <f t="shared" si="1"/>
        <v>7</v>
      </c>
      <c r="I5" s="35">
        <f>7+3</f>
        <v>10</v>
      </c>
      <c r="J5" s="36">
        <f t="shared" si="2"/>
        <v>0</v>
      </c>
      <c r="K5" s="37">
        <v>8</v>
      </c>
      <c r="L5" s="38">
        <v>0</v>
      </c>
      <c r="M5" s="39">
        <v>0</v>
      </c>
      <c r="N5" s="96">
        <v>2</v>
      </c>
      <c r="O5" s="112">
        <v>0</v>
      </c>
      <c r="P5" s="38">
        <v>0</v>
      </c>
      <c r="Q5" s="40">
        <v>0</v>
      </c>
      <c r="R5" s="189"/>
      <c r="S5" s="190"/>
      <c r="T5" s="190"/>
      <c r="U5" s="190"/>
      <c r="V5" s="191"/>
      <c r="W5" s="39" t="s">
        <v>18</v>
      </c>
      <c r="X5" s="39"/>
      <c r="Y5" s="39"/>
    </row>
    <row r="6" spans="1:25" s="42" customFormat="1" ht="26.25" customHeight="1">
      <c r="A6" s="28">
        <v>8.3333333333333329E-2</v>
      </c>
      <c r="B6" s="29" t="s">
        <v>31</v>
      </c>
      <c r="C6" s="30">
        <v>4887</v>
      </c>
      <c r="D6" s="31">
        <v>4900</v>
      </c>
      <c r="E6" s="32">
        <f t="shared" si="0"/>
        <v>14</v>
      </c>
      <c r="F6" s="33">
        <v>3</v>
      </c>
      <c r="G6" s="33">
        <v>0</v>
      </c>
      <c r="H6" s="34">
        <f t="shared" si="1"/>
        <v>11</v>
      </c>
      <c r="I6" s="35">
        <v>11</v>
      </c>
      <c r="J6" s="36">
        <f t="shared" si="2"/>
        <v>0</v>
      </c>
      <c r="K6" s="37">
        <v>4</v>
      </c>
      <c r="L6" s="38">
        <v>0</v>
      </c>
      <c r="M6" s="39">
        <v>2</v>
      </c>
      <c r="N6" s="96">
        <v>5</v>
      </c>
      <c r="O6" s="112">
        <v>0</v>
      </c>
      <c r="P6" s="38">
        <v>0</v>
      </c>
      <c r="Q6" s="40">
        <v>0</v>
      </c>
      <c r="R6" s="189"/>
      <c r="S6" s="190"/>
      <c r="T6" s="190"/>
      <c r="U6" s="190"/>
      <c r="V6" s="191"/>
      <c r="W6" s="39" t="s">
        <v>18</v>
      </c>
      <c r="X6" s="39"/>
      <c r="Y6" s="39"/>
    </row>
    <row r="7" spans="1:25" s="42" customFormat="1" ht="26.25" customHeight="1">
      <c r="A7" s="28" t="s">
        <v>28</v>
      </c>
      <c r="B7" s="29" t="s">
        <v>31</v>
      </c>
      <c r="C7" s="30">
        <v>4901</v>
      </c>
      <c r="D7" s="31">
        <v>4914</v>
      </c>
      <c r="E7" s="32">
        <f t="shared" si="0"/>
        <v>14</v>
      </c>
      <c r="F7" s="33">
        <v>1</v>
      </c>
      <c r="G7" s="33">
        <v>4</v>
      </c>
      <c r="H7" s="34">
        <f t="shared" si="1"/>
        <v>9</v>
      </c>
      <c r="I7" s="35">
        <f>9+4</f>
        <v>13</v>
      </c>
      <c r="J7" s="36">
        <f t="shared" si="2"/>
        <v>0</v>
      </c>
      <c r="K7" s="37">
        <v>9</v>
      </c>
      <c r="L7" s="38">
        <v>0</v>
      </c>
      <c r="M7" s="39">
        <v>2</v>
      </c>
      <c r="N7" s="96">
        <v>2</v>
      </c>
      <c r="O7" s="112">
        <v>0</v>
      </c>
      <c r="P7" s="38">
        <v>0</v>
      </c>
      <c r="Q7" s="40">
        <v>0</v>
      </c>
      <c r="R7" s="189"/>
      <c r="S7" s="190"/>
      <c r="T7" s="190"/>
      <c r="U7" s="190"/>
      <c r="V7" s="191"/>
      <c r="W7" s="39" t="s">
        <v>18</v>
      </c>
      <c r="X7" s="39"/>
      <c r="Y7" s="39"/>
    </row>
    <row r="8" spans="1:25" s="42" customFormat="1" ht="26.25" hidden="1" customHeight="1">
      <c r="A8" s="28"/>
      <c r="B8" s="29"/>
      <c r="C8" s="30"/>
      <c r="D8" s="31"/>
      <c r="E8" s="32">
        <f t="shared" ref="E8:E58" si="3">IF(ISBLANK(C8),0,(D8-C8+1))</f>
        <v>0</v>
      </c>
      <c r="F8" s="33"/>
      <c r="G8" s="33"/>
      <c r="H8" s="34">
        <f t="shared" ref="H8:H34" si="4">E8-G8-F8</f>
        <v>0</v>
      </c>
      <c r="I8" s="35"/>
      <c r="J8" s="36">
        <f t="shared" si="2"/>
        <v>-90</v>
      </c>
      <c r="K8" s="37"/>
      <c r="L8" s="38"/>
      <c r="M8" s="39"/>
      <c r="N8" s="96"/>
      <c r="O8" s="112"/>
      <c r="P8" s="38"/>
      <c r="Q8" s="40"/>
      <c r="R8" s="189"/>
      <c r="S8" s="190"/>
      <c r="T8" s="190"/>
      <c r="U8" s="190"/>
      <c r="V8" s="191"/>
      <c r="W8" s="42" t="s">
        <v>18</v>
      </c>
    </row>
    <row r="9" spans="1:25" s="42" customFormat="1" ht="26.25" hidden="1" customHeight="1">
      <c r="A9" s="28"/>
      <c r="B9" s="29"/>
      <c r="C9" s="30"/>
      <c r="D9" s="31"/>
      <c r="E9" s="32">
        <f t="shared" si="3"/>
        <v>0</v>
      </c>
      <c r="F9" s="33"/>
      <c r="G9" s="33"/>
      <c r="H9" s="34">
        <f t="shared" si="4"/>
        <v>0</v>
      </c>
      <c r="I9" s="35"/>
      <c r="J9" s="36">
        <f t="shared" ref="J9:J32" si="5">IF(ISBLANK(I9),-90,(I9-SUM(L9:Q9,K9)))</f>
        <v>-90</v>
      </c>
      <c r="K9" s="37"/>
      <c r="L9" s="38"/>
      <c r="M9" s="39"/>
      <c r="N9" s="96"/>
      <c r="O9" s="112"/>
      <c r="P9" s="38"/>
      <c r="Q9" s="40"/>
      <c r="R9" s="189"/>
      <c r="S9" s="190"/>
      <c r="T9" s="190"/>
      <c r="U9" s="190"/>
      <c r="V9" s="191"/>
      <c r="W9" s="42" t="s">
        <v>18</v>
      </c>
    </row>
    <row r="10" spans="1:25" s="42" customFormat="1" ht="26.25" hidden="1" customHeight="1">
      <c r="A10" s="28"/>
      <c r="B10" s="29"/>
      <c r="C10" s="30"/>
      <c r="D10" s="31"/>
      <c r="E10" s="32">
        <f t="shared" si="3"/>
        <v>0</v>
      </c>
      <c r="F10" s="33"/>
      <c r="G10" s="33"/>
      <c r="H10" s="34">
        <f>E10-G10-F10</f>
        <v>0</v>
      </c>
      <c r="I10" s="35"/>
      <c r="J10" s="36">
        <f t="shared" si="5"/>
        <v>-90</v>
      </c>
      <c r="K10" s="37"/>
      <c r="L10" s="38"/>
      <c r="M10" s="39"/>
      <c r="N10" s="96"/>
      <c r="O10" s="112"/>
      <c r="P10" s="38"/>
      <c r="Q10" s="40"/>
      <c r="R10" s="189"/>
      <c r="S10" s="190"/>
      <c r="T10" s="190"/>
      <c r="U10" s="190"/>
      <c r="V10" s="191"/>
      <c r="W10" s="42" t="s">
        <v>18</v>
      </c>
    </row>
    <row r="11" spans="1:25" s="42" customFormat="1" ht="26.25" hidden="1" customHeight="1">
      <c r="A11" s="28"/>
      <c r="B11" s="29"/>
      <c r="C11" s="30"/>
      <c r="D11" s="31"/>
      <c r="E11" s="32">
        <f t="shared" si="3"/>
        <v>0</v>
      </c>
      <c r="F11" s="33"/>
      <c r="G11" s="33"/>
      <c r="H11" s="34">
        <f t="shared" ref="H11:H17" si="6">E11-G11-F11</f>
        <v>0</v>
      </c>
      <c r="I11" s="35"/>
      <c r="J11" s="36">
        <f t="shared" si="5"/>
        <v>-90</v>
      </c>
      <c r="K11" s="37"/>
      <c r="L11" s="38"/>
      <c r="M11" s="39"/>
      <c r="N11" s="96"/>
      <c r="O11" s="112"/>
      <c r="P11" s="38"/>
      <c r="Q11" s="40"/>
      <c r="R11" s="189"/>
      <c r="S11" s="190"/>
      <c r="T11" s="190"/>
      <c r="U11" s="190"/>
      <c r="V11" s="191"/>
      <c r="W11" s="42" t="s">
        <v>18</v>
      </c>
    </row>
    <row r="12" spans="1:25" s="42" customFormat="1" ht="26.25" hidden="1" customHeight="1">
      <c r="A12" s="28"/>
      <c r="B12" s="29"/>
      <c r="C12" s="30"/>
      <c r="D12" s="31"/>
      <c r="E12" s="32">
        <f t="shared" si="3"/>
        <v>0</v>
      </c>
      <c r="F12" s="33"/>
      <c r="G12" s="33"/>
      <c r="H12" s="34">
        <f t="shared" si="6"/>
        <v>0</v>
      </c>
      <c r="I12" s="35"/>
      <c r="J12" s="36">
        <f t="shared" si="5"/>
        <v>-90</v>
      </c>
      <c r="K12" s="37"/>
      <c r="L12" s="38"/>
      <c r="M12" s="39"/>
      <c r="N12" s="96"/>
      <c r="O12" s="112"/>
      <c r="P12" s="38"/>
      <c r="Q12" s="40"/>
      <c r="R12" s="189"/>
      <c r="S12" s="190"/>
      <c r="T12" s="190"/>
      <c r="U12" s="190"/>
      <c r="V12" s="191"/>
      <c r="W12" s="42" t="s">
        <v>18</v>
      </c>
    </row>
    <row r="13" spans="1:25" s="42" customFormat="1" ht="26.25" hidden="1" customHeight="1">
      <c r="A13" s="28"/>
      <c r="B13" s="29"/>
      <c r="C13" s="30"/>
      <c r="D13" s="31"/>
      <c r="E13" s="32">
        <f t="shared" si="3"/>
        <v>0</v>
      </c>
      <c r="F13" s="33"/>
      <c r="G13" s="33"/>
      <c r="H13" s="34">
        <f t="shared" si="6"/>
        <v>0</v>
      </c>
      <c r="I13" s="35"/>
      <c r="J13" s="36">
        <f t="shared" si="5"/>
        <v>-90</v>
      </c>
      <c r="K13" s="37"/>
      <c r="L13" s="38"/>
      <c r="M13" s="39"/>
      <c r="N13" s="96"/>
      <c r="O13" s="112"/>
      <c r="P13" s="38"/>
      <c r="Q13" s="40"/>
      <c r="R13" s="189"/>
      <c r="S13" s="190"/>
      <c r="T13" s="190"/>
      <c r="U13" s="190"/>
      <c r="V13" s="191"/>
      <c r="W13" s="42" t="s">
        <v>18</v>
      </c>
    </row>
    <row r="14" spans="1:25" s="42" customFormat="1" ht="26.25" hidden="1" customHeight="1">
      <c r="A14" s="28"/>
      <c r="B14" s="29"/>
      <c r="C14" s="30"/>
      <c r="D14" s="31"/>
      <c r="E14" s="32">
        <f t="shared" si="3"/>
        <v>0</v>
      </c>
      <c r="F14" s="33"/>
      <c r="G14" s="33"/>
      <c r="H14" s="34">
        <f t="shared" si="6"/>
        <v>0</v>
      </c>
      <c r="I14" s="35"/>
      <c r="J14" s="36">
        <f t="shared" si="5"/>
        <v>-90</v>
      </c>
      <c r="K14" s="37"/>
      <c r="L14" s="38"/>
      <c r="M14" s="39"/>
      <c r="N14" s="96"/>
      <c r="O14" s="112"/>
      <c r="P14" s="38"/>
      <c r="Q14" s="40"/>
      <c r="R14" s="189"/>
      <c r="S14" s="190"/>
      <c r="T14" s="190"/>
      <c r="U14" s="190"/>
      <c r="V14" s="191"/>
      <c r="W14" s="42" t="s">
        <v>18</v>
      </c>
    </row>
    <row r="15" spans="1:25" s="42" customFormat="1" ht="26.25" hidden="1" customHeight="1">
      <c r="A15" s="28"/>
      <c r="B15" s="29"/>
      <c r="C15" s="30"/>
      <c r="D15" s="31"/>
      <c r="E15" s="32">
        <f t="shared" si="3"/>
        <v>0</v>
      </c>
      <c r="F15" s="33"/>
      <c r="G15" s="33"/>
      <c r="H15" s="34">
        <f t="shared" si="6"/>
        <v>0</v>
      </c>
      <c r="I15" s="35"/>
      <c r="J15" s="36">
        <f t="shared" si="5"/>
        <v>-90</v>
      </c>
      <c r="K15" s="37"/>
      <c r="L15" s="38"/>
      <c r="M15" s="39"/>
      <c r="N15" s="96"/>
      <c r="O15" s="112"/>
      <c r="P15" s="38"/>
      <c r="Q15" s="40"/>
      <c r="R15" s="189"/>
      <c r="S15" s="190"/>
      <c r="T15" s="190"/>
      <c r="U15" s="190"/>
      <c r="V15" s="191"/>
      <c r="W15" s="42" t="s">
        <v>18</v>
      </c>
    </row>
    <row r="16" spans="1:25" s="42" customFormat="1" ht="26.25" hidden="1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6"/>
        <v>0</v>
      </c>
      <c r="I16" s="35"/>
      <c r="J16" s="36">
        <f t="shared" si="5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42" t="s">
        <v>18</v>
      </c>
    </row>
    <row r="17" spans="1:23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6"/>
        <v>0</v>
      </c>
      <c r="I17" s="35"/>
      <c r="J17" s="36">
        <f t="shared" si="5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42" t="s">
        <v>18</v>
      </c>
    </row>
    <row r="18" spans="1:23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5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42" t="s">
        <v>18</v>
      </c>
    </row>
    <row r="19" spans="1:23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7">E19-G19-F19</f>
        <v>0</v>
      </c>
      <c r="I19" s="35"/>
      <c r="J19" s="36">
        <f t="shared" si="5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42" t="s">
        <v>18</v>
      </c>
    </row>
    <row r="20" spans="1:23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7"/>
        <v>0</v>
      </c>
      <c r="I20" s="35"/>
      <c r="J20" s="36">
        <f t="shared" si="5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42" t="s">
        <v>18</v>
      </c>
    </row>
    <row r="21" spans="1:23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7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42" t="s">
        <v>18</v>
      </c>
    </row>
    <row r="22" spans="1:23" s="42" customFormat="1" ht="26.25" hidden="1" customHeight="1">
      <c r="A22" s="28"/>
      <c r="B22" s="29"/>
      <c r="C22" s="30"/>
      <c r="D22" s="31"/>
      <c r="E22" s="32">
        <f t="shared" ref="E22:E32" si="8">IF(ISBLANK(C22),0,(D22-C22+1))</f>
        <v>0</v>
      </c>
      <c r="F22" s="33"/>
      <c r="G22" s="33"/>
      <c r="H22" s="34">
        <f t="shared" si="7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42" t="s">
        <v>18</v>
      </c>
    </row>
    <row r="23" spans="1:23" s="42" customFormat="1" ht="26.25" hidden="1" customHeight="1">
      <c r="A23" s="28"/>
      <c r="B23" s="29"/>
      <c r="C23" s="30"/>
      <c r="D23" s="31"/>
      <c r="E23" s="32">
        <f t="shared" si="8"/>
        <v>0</v>
      </c>
      <c r="F23" s="33"/>
      <c r="G23" s="33"/>
      <c r="H23" s="34">
        <f t="shared" si="7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42" t="s">
        <v>18</v>
      </c>
    </row>
    <row r="24" spans="1:23" s="42" customFormat="1" ht="26.25" hidden="1" customHeight="1">
      <c r="A24" s="28"/>
      <c r="B24" s="29"/>
      <c r="C24" s="30"/>
      <c r="D24" s="31"/>
      <c r="E24" s="32">
        <f t="shared" si="8"/>
        <v>0</v>
      </c>
      <c r="F24" s="33"/>
      <c r="G24" s="33"/>
      <c r="H24" s="34">
        <f t="shared" si="7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42" t="s">
        <v>18</v>
      </c>
    </row>
    <row r="25" spans="1:23" s="42" customFormat="1" ht="26.25" hidden="1" customHeight="1">
      <c r="A25" s="28"/>
      <c r="B25" s="29"/>
      <c r="C25" s="30"/>
      <c r="D25" s="31"/>
      <c r="E25" s="32">
        <f t="shared" si="8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42" t="s">
        <v>18</v>
      </c>
    </row>
    <row r="26" spans="1:23" s="42" customFormat="1" ht="26.25" hidden="1" customHeight="1">
      <c r="A26" s="28"/>
      <c r="B26" s="29"/>
      <c r="C26" s="30"/>
      <c r="D26" s="31"/>
      <c r="E26" s="32">
        <f t="shared" si="8"/>
        <v>0</v>
      </c>
      <c r="F26" s="33"/>
      <c r="G26" s="33"/>
      <c r="H26" s="34">
        <f t="shared" ref="H26:H32" si="9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42" t="s">
        <v>18</v>
      </c>
    </row>
    <row r="27" spans="1:23" s="42" customFormat="1" ht="26.25" hidden="1" customHeight="1">
      <c r="A27" s="28"/>
      <c r="B27" s="29"/>
      <c r="C27" s="30"/>
      <c r="D27" s="31"/>
      <c r="E27" s="32">
        <f t="shared" si="8"/>
        <v>0</v>
      </c>
      <c r="F27" s="33"/>
      <c r="G27" s="33"/>
      <c r="H27" s="34">
        <f t="shared" si="9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42" t="s">
        <v>18</v>
      </c>
    </row>
    <row r="28" spans="1:23" s="42" customFormat="1" ht="26.25" hidden="1" customHeight="1">
      <c r="A28" s="28"/>
      <c r="B28" s="29"/>
      <c r="C28" s="30"/>
      <c r="D28" s="31"/>
      <c r="E28" s="32">
        <f t="shared" si="8"/>
        <v>0</v>
      </c>
      <c r="F28" s="33"/>
      <c r="G28" s="33"/>
      <c r="H28" s="34">
        <f t="shared" si="9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42" t="s">
        <v>18</v>
      </c>
    </row>
    <row r="29" spans="1:23" s="42" customFormat="1" ht="26.25" hidden="1" customHeight="1">
      <c r="A29" s="28"/>
      <c r="B29" s="29"/>
      <c r="C29" s="30"/>
      <c r="D29" s="31"/>
      <c r="E29" s="32">
        <f t="shared" si="8"/>
        <v>0</v>
      </c>
      <c r="F29" s="33"/>
      <c r="G29" s="33"/>
      <c r="H29" s="34">
        <f t="shared" si="9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42" t="s">
        <v>18</v>
      </c>
    </row>
    <row r="30" spans="1:23" s="42" customFormat="1" ht="26.25" hidden="1" customHeight="1">
      <c r="A30" s="28"/>
      <c r="B30" s="29"/>
      <c r="C30" s="30"/>
      <c r="D30" s="31"/>
      <c r="E30" s="32">
        <f t="shared" si="8"/>
        <v>0</v>
      </c>
      <c r="F30" s="33"/>
      <c r="G30" s="33"/>
      <c r="H30" s="34">
        <f t="shared" si="9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42" t="s">
        <v>18</v>
      </c>
    </row>
    <row r="31" spans="1:23" s="42" customFormat="1" ht="26.25" hidden="1" customHeight="1">
      <c r="A31" s="28"/>
      <c r="B31" s="29"/>
      <c r="C31" s="30"/>
      <c r="D31" s="31"/>
      <c r="E31" s="32">
        <f t="shared" si="8"/>
        <v>0</v>
      </c>
      <c r="F31" s="33"/>
      <c r="G31" s="33"/>
      <c r="H31" s="34">
        <f t="shared" si="9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42" t="s">
        <v>18</v>
      </c>
    </row>
    <row r="32" spans="1:23" s="42" customFormat="1" ht="26.25" hidden="1" customHeight="1">
      <c r="A32" s="28"/>
      <c r="B32" s="29"/>
      <c r="C32" s="30"/>
      <c r="D32" s="31"/>
      <c r="E32" s="32">
        <f t="shared" si="8"/>
        <v>0</v>
      </c>
      <c r="F32" s="33"/>
      <c r="G32" s="33"/>
      <c r="H32" s="34">
        <f t="shared" si="9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42" t="s">
        <v>18</v>
      </c>
    </row>
    <row r="33" spans="1:23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4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42" t="s">
        <v>18</v>
      </c>
    </row>
    <row r="34" spans="1:23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4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42" t="s">
        <v>18</v>
      </c>
    </row>
    <row r="35" spans="1:23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42" t="s">
        <v>18</v>
      </c>
    </row>
    <row r="36" spans="1:23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42" t="s">
        <v>18</v>
      </c>
    </row>
    <row r="37" spans="1:23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42" t="s">
        <v>18</v>
      </c>
    </row>
    <row r="38" spans="1:23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42" t="s">
        <v>18</v>
      </c>
    </row>
    <row r="39" spans="1:23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42" t="s">
        <v>18</v>
      </c>
    </row>
    <row r="40" spans="1:23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42" t="s">
        <v>18</v>
      </c>
    </row>
    <row r="41" spans="1:23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42" t="s">
        <v>18</v>
      </c>
    </row>
    <row r="42" spans="1:23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42" t="s">
        <v>18</v>
      </c>
    </row>
    <row r="43" spans="1:23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42" t="s">
        <v>18</v>
      </c>
    </row>
    <row r="44" spans="1:23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42" t="s">
        <v>18</v>
      </c>
    </row>
    <row r="45" spans="1:23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42" t="s">
        <v>18</v>
      </c>
    </row>
    <row r="46" spans="1:23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42" t="s">
        <v>18</v>
      </c>
    </row>
    <row r="47" spans="1:23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42" t="s">
        <v>18</v>
      </c>
    </row>
    <row r="48" spans="1:23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42" t="s">
        <v>18</v>
      </c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42" t="s">
        <v>18</v>
      </c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42" t="s">
        <v>18</v>
      </c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42" t="s">
        <v>18</v>
      </c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42" t="s">
        <v>18</v>
      </c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42" t="s">
        <v>18</v>
      </c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42" t="s">
        <v>18</v>
      </c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42" t="s">
        <v>18</v>
      </c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42" t="s">
        <v>18</v>
      </c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42" t="s">
        <v>18</v>
      </c>
    </row>
    <row r="58" spans="1:26" s="42" customFormat="1" ht="26.25" hidden="1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3"/>
        <v>0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X58" s="42" t="s">
        <v>18</v>
      </c>
      <c r="Y58" s="42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60</v>
      </c>
      <c r="F60" s="70">
        <f>SUM(F2:F59)</f>
        <v>6</v>
      </c>
      <c r="G60" s="70">
        <f>SUM(G2:G59)</f>
        <v>8</v>
      </c>
      <c r="H60" s="71">
        <f>E60-F60-G60</f>
        <v>46</v>
      </c>
      <c r="I60" s="72">
        <f>SUM(I2:I59)</f>
        <v>54</v>
      </c>
      <c r="J60" s="73" t="e">
        <f t="shared" ref="J60:Q60" si="14">SUM(J2:J59)</f>
        <v>#VALUE!</v>
      </c>
      <c r="K60" s="74">
        <f>SUM(K2:K59)</f>
        <v>33</v>
      </c>
      <c r="L60" s="75">
        <f>SUM(L2:L59)</f>
        <v>0</v>
      </c>
      <c r="M60" s="76">
        <f t="shared" si="14"/>
        <v>4</v>
      </c>
      <c r="N60" s="99">
        <f t="shared" si="14"/>
        <v>16</v>
      </c>
      <c r="O60" s="110">
        <f>SUM(O2:O59)</f>
        <v>1</v>
      </c>
      <c r="P60" s="104">
        <f t="shared" si="14"/>
        <v>0</v>
      </c>
      <c r="Q60" s="76">
        <f t="shared" si="14"/>
        <v>0</v>
      </c>
      <c r="R60" s="77">
        <f>SUM(L60:Q60)</f>
        <v>21</v>
      </c>
      <c r="S60" s="201" t="s">
        <v>19</v>
      </c>
      <c r="T60" s="202"/>
      <c r="U60" s="202"/>
      <c r="V60" s="203"/>
      <c r="W60" s="129">
        <v>1</v>
      </c>
      <c r="X60" s="129">
        <v>27</v>
      </c>
      <c r="Y60" s="129">
        <f>SUM(Y2:Y59)</f>
        <v>0</v>
      </c>
      <c r="Z60" s="79">
        <f>SUM(X60:Y60)</f>
        <v>27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62</v>
      </c>
      <c r="J62" s="66"/>
      <c r="K62" s="91"/>
      <c r="M62" s="80">
        <f>L60+M60</f>
        <v>4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Q10" sqref="Q10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0"/>
      <c r="W1" s="128" t="s">
        <v>15</v>
      </c>
      <c r="X1" s="128" t="s">
        <v>16</v>
      </c>
      <c r="Y1" s="128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3"/>
      <c r="W2" s="130"/>
      <c r="X2" s="130"/>
      <c r="Y2" s="130"/>
    </row>
    <row r="3" spans="1:25" s="42" customFormat="1" ht="26.25" customHeight="1">
      <c r="A3" s="43">
        <v>0.39583333333333331</v>
      </c>
      <c r="B3" s="44" t="s">
        <v>48</v>
      </c>
      <c r="C3" s="45">
        <v>2492</v>
      </c>
      <c r="D3" s="46">
        <v>2495</v>
      </c>
      <c r="E3" s="32">
        <f t="shared" ref="E3:E4" si="0">IF(ISBLANK(C3),0,(D3-C3+1))</f>
        <v>4</v>
      </c>
      <c r="F3" s="47"/>
      <c r="G3" s="48"/>
      <c r="H3" s="34">
        <f>E3-G3-F3</f>
        <v>4</v>
      </c>
      <c r="I3" s="49" t="s">
        <v>18</v>
      </c>
      <c r="J3" s="36">
        <v>0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195" t="s">
        <v>56</v>
      </c>
      <c r="S3" s="196"/>
      <c r="T3" s="196"/>
      <c r="U3" s="196"/>
      <c r="V3" s="207"/>
      <c r="W3" s="48">
        <v>50</v>
      </c>
      <c r="X3" s="48" t="s">
        <v>18</v>
      </c>
      <c r="Y3" s="48" t="s">
        <v>18</v>
      </c>
    </row>
    <row r="4" spans="1:25" s="42" customFormat="1" ht="26.25" customHeight="1">
      <c r="A4" s="124">
        <v>0.41666666666666669</v>
      </c>
      <c r="B4" s="125" t="s">
        <v>30</v>
      </c>
      <c r="C4" s="126">
        <v>4915</v>
      </c>
      <c r="D4" s="127">
        <v>4923</v>
      </c>
      <c r="E4" s="32">
        <f t="shared" si="0"/>
        <v>9</v>
      </c>
      <c r="F4" s="33">
        <v>1</v>
      </c>
      <c r="G4" s="33">
        <v>2</v>
      </c>
      <c r="H4" s="34">
        <f t="shared" ref="H4:H34" si="1">E4-G4-F4</f>
        <v>6</v>
      </c>
      <c r="I4" s="35">
        <v>8</v>
      </c>
      <c r="J4" s="36">
        <f t="shared" ref="J4" si="2">IF(ISBLANK(I4),-90,(I4-SUM(L4:Q4,K4)))</f>
        <v>0</v>
      </c>
      <c r="K4" s="142">
        <v>0</v>
      </c>
      <c r="L4" s="144">
        <v>8</v>
      </c>
      <c r="M4" s="39">
        <v>0</v>
      </c>
      <c r="N4" s="96">
        <v>0</v>
      </c>
      <c r="O4" s="112">
        <v>0</v>
      </c>
      <c r="P4" s="38">
        <v>0</v>
      </c>
      <c r="Q4" s="40">
        <v>0</v>
      </c>
      <c r="R4" s="176"/>
      <c r="S4" s="177"/>
      <c r="T4" s="177"/>
      <c r="U4" s="177"/>
      <c r="V4" s="185"/>
      <c r="W4" s="39" t="s">
        <v>18</v>
      </c>
      <c r="X4" s="39"/>
      <c r="Y4" s="39"/>
    </row>
    <row r="5" spans="1:25" s="42" customFormat="1" ht="26.25" customHeight="1">
      <c r="A5" s="120">
        <v>0.41666666666666669</v>
      </c>
      <c r="B5" s="121" t="s">
        <v>49</v>
      </c>
      <c r="C5" s="122" t="s">
        <v>18</v>
      </c>
      <c r="D5" s="123" t="s">
        <v>18</v>
      </c>
      <c r="E5" s="140" t="s">
        <v>18</v>
      </c>
      <c r="F5" s="131"/>
      <c r="G5" s="132"/>
      <c r="H5" s="141" t="s">
        <v>18</v>
      </c>
      <c r="I5" s="133"/>
      <c r="J5" s="36">
        <v>0</v>
      </c>
      <c r="K5" s="134"/>
      <c r="L5" s="135"/>
      <c r="M5" s="136"/>
      <c r="N5" s="137"/>
      <c r="O5" s="138"/>
      <c r="P5" s="135"/>
      <c r="Q5" s="139"/>
      <c r="R5" s="204" t="s">
        <v>18</v>
      </c>
      <c r="S5" s="205"/>
      <c r="T5" s="205"/>
      <c r="U5" s="205"/>
      <c r="V5" s="206"/>
      <c r="W5" s="132" t="s">
        <v>18</v>
      </c>
      <c r="X5" s="132" t="s">
        <v>18</v>
      </c>
      <c r="Y5" s="132" t="s">
        <v>18</v>
      </c>
    </row>
    <row r="6" spans="1:25" s="42" customFormat="1" ht="26.25" customHeight="1">
      <c r="A6" s="120">
        <v>0.41666666666666669</v>
      </c>
      <c r="B6" s="121" t="s">
        <v>50</v>
      </c>
      <c r="C6" s="122" t="s">
        <v>18</v>
      </c>
      <c r="D6" s="123" t="s">
        <v>18</v>
      </c>
      <c r="E6" s="140" t="s">
        <v>18</v>
      </c>
      <c r="F6" s="131"/>
      <c r="G6" s="132"/>
      <c r="H6" s="141" t="s">
        <v>18</v>
      </c>
      <c r="I6" s="133"/>
      <c r="J6" s="36">
        <v>0</v>
      </c>
      <c r="K6" s="134"/>
      <c r="L6" s="135"/>
      <c r="M6" s="136"/>
      <c r="N6" s="137"/>
      <c r="O6" s="138"/>
      <c r="P6" s="135"/>
      <c r="Q6" s="139"/>
      <c r="R6" s="204" t="s">
        <v>18</v>
      </c>
      <c r="S6" s="205"/>
      <c r="T6" s="205"/>
      <c r="U6" s="205"/>
      <c r="V6" s="206"/>
      <c r="W6" s="132" t="s">
        <v>18</v>
      </c>
      <c r="X6" s="132" t="s">
        <v>18</v>
      </c>
      <c r="Y6" s="132" t="s">
        <v>18</v>
      </c>
    </row>
    <row r="7" spans="1:25" s="42" customFormat="1" ht="26.25" customHeight="1">
      <c r="A7" s="120">
        <v>0.41666666666666669</v>
      </c>
      <c r="B7" s="121" t="s">
        <v>51</v>
      </c>
      <c r="C7" s="122" t="s">
        <v>18</v>
      </c>
      <c r="D7" s="123" t="s">
        <v>18</v>
      </c>
      <c r="E7" s="140" t="s">
        <v>18</v>
      </c>
      <c r="F7" s="131"/>
      <c r="G7" s="132"/>
      <c r="H7" s="141" t="s">
        <v>18</v>
      </c>
      <c r="I7" s="133"/>
      <c r="J7" s="36">
        <v>0</v>
      </c>
      <c r="K7" s="134"/>
      <c r="L7" s="135"/>
      <c r="M7" s="136"/>
      <c r="N7" s="137"/>
      <c r="O7" s="138"/>
      <c r="P7" s="135"/>
      <c r="Q7" s="139"/>
      <c r="R7" s="204" t="s">
        <v>18</v>
      </c>
      <c r="S7" s="205"/>
      <c r="T7" s="205"/>
      <c r="U7" s="205"/>
      <c r="V7" s="206"/>
      <c r="W7" s="132" t="s">
        <v>18</v>
      </c>
      <c r="X7" s="132" t="s">
        <v>18</v>
      </c>
      <c r="Y7" s="132" t="s">
        <v>18</v>
      </c>
    </row>
    <row r="8" spans="1:25" s="42" customFormat="1" ht="26.25" customHeight="1">
      <c r="A8" s="43">
        <v>0.41666666666666669</v>
      </c>
      <c r="B8" s="44" t="s">
        <v>52</v>
      </c>
      <c r="C8" s="45">
        <v>2498</v>
      </c>
      <c r="D8" s="46">
        <v>2512</v>
      </c>
      <c r="E8" s="32">
        <f t="shared" ref="E8:E58" si="3">IF(ISBLANK(C8),0,(D8-C8+1))</f>
        <v>15</v>
      </c>
      <c r="F8" s="47"/>
      <c r="G8" s="48"/>
      <c r="H8" s="34">
        <f t="shared" si="1"/>
        <v>15</v>
      </c>
      <c r="I8" s="49" t="s">
        <v>18</v>
      </c>
      <c r="J8" s="36">
        <v>0</v>
      </c>
      <c r="K8" s="50" t="s">
        <v>18</v>
      </c>
      <c r="L8" s="51" t="s">
        <v>18</v>
      </c>
      <c r="M8" s="52" t="s">
        <v>18</v>
      </c>
      <c r="N8" s="97" t="s">
        <v>18</v>
      </c>
      <c r="O8" s="108" t="s">
        <v>18</v>
      </c>
      <c r="P8" s="51" t="s">
        <v>18</v>
      </c>
      <c r="Q8" s="53" t="s">
        <v>18</v>
      </c>
      <c r="R8" s="195" t="s">
        <v>59</v>
      </c>
      <c r="S8" s="196"/>
      <c r="T8" s="196"/>
      <c r="U8" s="196"/>
      <c r="V8" s="207"/>
      <c r="W8" s="48">
        <v>106</v>
      </c>
      <c r="X8" s="48" t="s">
        <v>18</v>
      </c>
      <c r="Y8" s="48" t="s">
        <v>18</v>
      </c>
    </row>
    <row r="9" spans="1:25" s="42" customFormat="1" ht="26.25" customHeight="1">
      <c r="A9" s="28">
        <v>0.5</v>
      </c>
      <c r="B9" s="29" t="s">
        <v>53</v>
      </c>
      <c r="C9" s="30">
        <v>4924</v>
      </c>
      <c r="D9" s="31">
        <v>4929</v>
      </c>
      <c r="E9" s="32">
        <f t="shared" si="3"/>
        <v>6</v>
      </c>
      <c r="F9" s="33">
        <v>3</v>
      </c>
      <c r="G9" s="33">
        <v>0</v>
      </c>
      <c r="H9" s="34">
        <f t="shared" si="1"/>
        <v>3</v>
      </c>
      <c r="I9" s="35">
        <v>3</v>
      </c>
      <c r="J9" s="36">
        <f t="shared" ref="J9:J32" si="4">IF(ISBLANK(I9),-90,(I9-SUM(L9:Q9,K9)))</f>
        <v>0</v>
      </c>
      <c r="K9" s="37">
        <v>2</v>
      </c>
      <c r="L9" s="38">
        <v>0</v>
      </c>
      <c r="M9" s="39">
        <v>1</v>
      </c>
      <c r="N9" s="96">
        <v>0</v>
      </c>
      <c r="O9" s="112">
        <v>0</v>
      </c>
      <c r="P9" s="38">
        <v>0</v>
      </c>
      <c r="Q9" s="40">
        <v>0</v>
      </c>
      <c r="R9" s="189"/>
      <c r="S9" s="190"/>
      <c r="T9" s="190"/>
      <c r="U9" s="190"/>
      <c r="V9" s="208"/>
      <c r="W9" s="39" t="s">
        <v>18</v>
      </c>
      <c r="X9" s="39"/>
      <c r="Y9" s="39"/>
    </row>
    <row r="10" spans="1:25" s="42" customFormat="1" ht="26.25" customHeight="1">
      <c r="A10" s="120">
        <v>0.5</v>
      </c>
      <c r="B10" s="121" t="s">
        <v>49</v>
      </c>
      <c r="C10" s="122" t="s">
        <v>18</v>
      </c>
      <c r="D10" s="123" t="s">
        <v>18</v>
      </c>
      <c r="E10" s="140" t="s">
        <v>18</v>
      </c>
      <c r="F10" s="131"/>
      <c r="G10" s="132"/>
      <c r="H10" s="141" t="s">
        <v>18</v>
      </c>
      <c r="I10" s="133"/>
      <c r="J10" s="36">
        <v>0</v>
      </c>
      <c r="K10" s="134"/>
      <c r="L10" s="135"/>
      <c r="M10" s="136"/>
      <c r="N10" s="137"/>
      <c r="O10" s="138"/>
      <c r="P10" s="135"/>
      <c r="Q10" s="139"/>
      <c r="R10" s="204" t="s">
        <v>18</v>
      </c>
      <c r="S10" s="205"/>
      <c r="T10" s="205"/>
      <c r="U10" s="205"/>
      <c r="V10" s="206"/>
      <c r="W10" s="132" t="s">
        <v>18</v>
      </c>
      <c r="X10" s="132" t="s">
        <v>18</v>
      </c>
      <c r="Y10" s="132" t="s">
        <v>18</v>
      </c>
    </row>
    <row r="11" spans="1:25" s="42" customFormat="1" ht="26.25" customHeight="1">
      <c r="A11" s="120">
        <v>0.5</v>
      </c>
      <c r="B11" s="121" t="s">
        <v>50</v>
      </c>
      <c r="C11" s="122" t="s">
        <v>18</v>
      </c>
      <c r="D11" s="123" t="s">
        <v>18</v>
      </c>
      <c r="E11" s="140" t="s">
        <v>18</v>
      </c>
      <c r="F11" s="131"/>
      <c r="G11" s="132"/>
      <c r="H11" s="141" t="s">
        <v>18</v>
      </c>
      <c r="I11" s="133"/>
      <c r="J11" s="36">
        <v>0</v>
      </c>
      <c r="K11" s="134"/>
      <c r="L11" s="135"/>
      <c r="M11" s="136"/>
      <c r="N11" s="137"/>
      <c r="O11" s="138"/>
      <c r="P11" s="135"/>
      <c r="Q11" s="139"/>
      <c r="R11" s="204" t="s">
        <v>18</v>
      </c>
      <c r="S11" s="205"/>
      <c r="T11" s="205"/>
      <c r="U11" s="205"/>
      <c r="V11" s="206"/>
      <c r="W11" s="132" t="s">
        <v>18</v>
      </c>
      <c r="X11" s="132" t="s">
        <v>18</v>
      </c>
      <c r="Y11" s="132" t="s">
        <v>18</v>
      </c>
    </row>
    <row r="12" spans="1:25" s="42" customFormat="1" ht="26.25" customHeight="1">
      <c r="A12" s="120">
        <v>0.5</v>
      </c>
      <c r="B12" s="121" t="s">
        <v>51</v>
      </c>
      <c r="C12" s="122" t="s">
        <v>18</v>
      </c>
      <c r="D12" s="123" t="s">
        <v>18</v>
      </c>
      <c r="E12" s="140" t="s">
        <v>18</v>
      </c>
      <c r="F12" s="131"/>
      <c r="G12" s="132"/>
      <c r="H12" s="141" t="s">
        <v>18</v>
      </c>
      <c r="I12" s="133"/>
      <c r="J12" s="36">
        <v>0</v>
      </c>
      <c r="K12" s="134"/>
      <c r="L12" s="135"/>
      <c r="M12" s="136"/>
      <c r="N12" s="137"/>
      <c r="O12" s="138"/>
      <c r="P12" s="135"/>
      <c r="Q12" s="139"/>
      <c r="R12" s="204" t="s">
        <v>18</v>
      </c>
      <c r="S12" s="205"/>
      <c r="T12" s="205"/>
      <c r="U12" s="205"/>
      <c r="V12" s="206"/>
      <c r="W12" s="132" t="s">
        <v>18</v>
      </c>
      <c r="X12" s="132" t="s">
        <v>18</v>
      </c>
      <c r="Y12" s="132" t="s">
        <v>18</v>
      </c>
    </row>
    <row r="13" spans="1:25" s="42" customFormat="1" ht="26.25" customHeight="1">
      <c r="A13" s="28">
        <v>4.1666666666666664E-2</v>
      </c>
      <c r="B13" s="29" t="s">
        <v>48</v>
      </c>
      <c r="C13" s="30">
        <v>4930</v>
      </c>
      <c r="D13" s="31">
        <v>4944</v>
      </c>
      <c r="E13" s="32">
        <f>IF(ISBLANK(C13),0,(D13-C13+1))</f>
        <v>15</v>
      </c>
      <c r="F13" s="33">
        <v>1</v>
      </c>
      <c r="G13" s="33">
        <v>2</v>
      </c>
      <c r="H13" s="34">
        <f t="shared" ref="H13:H17" si="5">E13-G13-F13</f>
        <v>12</v>
      </c>
      <c r="I13" s="35">
        <v>14</v>
      </c>
      <c r="J13" s="36">
        <f t="shared" si="4"/>
        <v>-1</v>
      </c>
      <c r="K13" s="37">
        <v>7</v>
      </c>
      <c r="L13" s="38">
        <v>0</v>
      </c>
      <c r="M13" s="39">
        <v>0</v>
      </c>
      <c r="N13" s="96">
        <v>6</v>
      </c>
      <c r="O13" s="112">
        <v>2</v>
      </c>
      <c r="P13" s="38">
        <v>0</v>
      </c>
      <c r="Q13" s="40">
        <v>0</v>
      </c>
      <c r="R13" s="189"/>
      <c r="S13" s="190"/>
      <c r="T13" s="190"/>
      <c r="U13" s="190"/>
      <c r="V13" s="208"/>
      <c r="W13" s="39" t="s">
        <v>18</v>
      </c>
      <c r="X13" s="39"/>
      <c r="Y13" s="39"/>
    </row>
    <row r="14" spans="1:25" s="42" customFormat="1" ht="26.25" customHeight="1">
      <c r="A14" s="28">
        <v>8.3333333333333329E-2</v>
      </c>
      <c r="B14" s="29" t="s">
        <v>53</v>
      </c>
      <c r="C14" s="30">
        <v>4945</v>
      </c>
      <c r="D14" s="31">
        <v>4956</v>
      </c>
      <c r="E14" s="32">
        <f t="shared" si="3"/>
        <v>12</v>
      </c>
      <c r="F14" s="33">
        <v>0</v>
      </c>
      <c r="G14" s="33">
        <v>2</v>
      </c>
      <c r="H14" s="34">
        <f t="shared" si="5"/>
        <v>10</v>
      </c>
      <c r="I14" s="35">
        <v>12</v>
      </c>
      <c r="J14" s="36">
        <f t="shared" si="4"/>
        <v>0</v>
      </c>
      <c r="K14" s="37">
        <v>7</v>
      </c>
      <c r="L14" s="38">
        <v>0</v>
      </c>
      <c r="M14" s="39">
        <v>2</v>
      </c>
      <c r="N14" s="96">
        <v>1</v>
      </c>
      <c r="O14" s="112">
        <v>2</v>
      </c>
      <c r="P14" s="38">
        <v>0</v>
      </c>
      <c r="Q14" s="40">
        <v>0</v>
      </c>
      <c r="R14" s="189"/>
      <c r="S14" s="190"/>
      <c r="T14" s="190"/>
      <c r="U14" s="190"/>
      <c r="V14" s="208"/>
      <c r="W14" s="39" t="s">
        <v>18</v>
      </c>
      <c r="X14" s="39"/>
      <c r="Y14" s="39"/>
    </row>
    <row r="15" spans="1:25" s="42" customFormat="1" ht="26.25" customHeight="1">
      <c r="A15" s="28">
        <v>0.16666666666666666</v>
      </c>
      <c r="B15" s="29" t="s">
        <v>54</v>
      </c>
      <c r="C15" s="30">
        <v>4957</v>
      </c>
      <c r="D15" s="31">
        <v>4967</v>
      </c>
      <c r="E15" s="32">
        <f t="shared" si="3"/>
        <v>11</v>
      </c>
      <c r="F15" s="33">
        <v>0</v>
      </c>
      <c r="G15" s="33">
        <v>0</v>
      </c>
      <c r="H15" s="34">
        <f t="shared" si="5"/>
        <v>11</v>
      </c>
      <c r="I15" s="35">
        <v>11</v>
      </c>
      <c r="J15" s="36">
        <f>IF(ISBLANK(I15),-90,(I15-SUM(L15:Q15,K15)))</f>
        <v>-1</v>
      </c>
      <c r="K15" s="37">
        <v>7</v>
      </c>
      <c r="L15" s="38">
        <v>0</v>
      </c>
      <c r="M15" s="39">
        <v>2</v>
      </c>
      <c r="N15" s="96">
        <v>3</v>
      </c>
      <c r="O15" s="112">
        <v>0</v>
      </c>
      <c r="P15" s="38">
        <v>0</v>
      </c>
      <c r="Q15" s="40">
        <v>0</v>
      </c>
      <c r="R15" s="189"/>
      <c r="S15" s="190"/>
      <c r="T15" s="190"/>
      <c r="U15" s="190"/>
      <c r="V15" s="208"/>
      <c r="W15" s="39" t="s">
        <v>18</v>
      </c>
      <c r="X15" s="39"/>
      <c r="Y15" s="39"/>
    </row>
    <row r="16" spans="1:25" s="42" customFormat="1" ht="26.25" customHeight="1">
      <c r="A16" s="43">
        <v>0.20833333333333334</v>
      </c>
      <c r="B16" s="44" t="s">
        <v>55</v>
      </c>
      <c r="C16" s="45">
        <v>2515</v>
      </c>
      <c r="D16" s="46">
        <v>2519</v>
      </c>
      <c r="E16" s="32">
        <f t="shared" si="3"/>
        <v>5</v>
      </c>
      <c r="F16" s="47"/>
      <c r="G16" s="48"/>
      <c r="H16" s="34">
        <f t="shared" si="5"/>
        <v>5</v>
      </c>
      <c r="I16" s="49" t="s">
        <v>18</v>
      </c>
      <c r="J16" s="36">
        <v>0</v>
      </c>
      <c r="K16" s="50" t="s">
        <v>18</v>
      </c>
      <c r="L16" s="51" t="s">
        <v>18</v>
      </c>
      <c r="M16" s="52" t="s">
        <v>18</v>
      </c>
      <c r="N16" s="97" t="s">
        <v>18</v>
      </c>
      <c r="O16" s="108" t="s">
        <v>18</v>
      </c>
      <c r="P16" s="51" t="s">
        <v>18</v>
      </c>
      <c r="Q16" s="53" t="s">
        <v>18</v>
      </c>
      <c r="R16" s="195" t="s">
        <v>57</v>
      </c>
      <c r="S16" s="196"/>
      <c r="T16" s="196"/>
      <c r="U16" s="196"/>
      <c r="V16" s="207"/>
      <c r="W16" s="48">
        <v>25</v>
      </c>
      <c r="X16" s="48" t="s">
        <v>18</v>
      </c>
      <c r="Y16" s="48" t="s">
        <v>18</v>
      </c>
    </row>
    <row r="17" spans="1:25" s="42" customFormat="1" ht="26.25" customHeight="1">
      <c r="A17" s="43" t="s">
        <v>47</v>
      </c>
      <c r="B17" s="44" t="s">
        <v>55</v>
      </c>
      <c r="C17" s="45">
        <v>2523</v>
      </c>
      <c r="D17" s="46">
        <v>2527</v>
      </c>
      <c r="E17" s="32">
        <f t="shared" si="3"/>
        <v>5</v>
      </c>
      <c r="F17" s="47"/>
      <c r="G17" s="48"/>
      <c r="H17" s="34">
        <f t="shared" si="5"/>
        <v>5</v>
      </c>
      <c r="I17" s="49" t="s">
        <v>18</v>
      </c>
      <c r="J17" s="36">
        <v>0</v>
      </c>
      <c r="K17" s="50" t="s">
        <v>18</v>
      </c>
      <c r="L17" s="51" t="s">
        <v>18</v>
      </c>
      <c r="M17" s="52" t="s">
        <v>18</v>
      </c>
      <c r="N17" s="97" t="s">
        <v>18</v>
      </c>
      <c r="O17" s="108" t="s">
        <v>18</v>
      </c>
      <c r="P17" s="51" t="s">
        <v>18</v>
      </c>
      <c r="Q17" s="53" t="s">
        <v>18</v>
      </c>
      <c r="R17" s="195" t="s">
        <v>58</v>
      </c>
      <c r="S17" s="196"/>
      <c r="T17" s="196"/>
      <c r="U17" s="196"/>
      <c r="V17" s="207"/>
      <c r="W17" s="48">
        <v>35</v>
      </c>
      <c r="X17" s="48" t="s">
        <v>18</v>
      </c>
      <c r="Y17" s="48" t="s">
        <v>18</v>
      </c>
    </row>
    <row r="18" spans="1:25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208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208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208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4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0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4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0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4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0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4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0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4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0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4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0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4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0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4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0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4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0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4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0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4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0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4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0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1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0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1"/>
        <v>0</v>
      </c>
      <c r="I34" s="35"/>
      <c r="J34" s="36">
        <f t="shared" ref="J34:J57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0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0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0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0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0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0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0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0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0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0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0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0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0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0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0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0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0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0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0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0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0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0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0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0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>
        <v>0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199"/>
      <c r="W59" s="130"/>
      <c r="X59" s="130"/>
      <c r="Y59" s="130"/>
      <c r="Z59" s="113"/>
    </row>
    <row r="60" spans="1:26" s="66" customFormat="1" ht="30.75" customHeight="1">
      <c r="B60" s="67"/>
      <c r="D60" s="68"/>
      <c r="E60" s="69">
        <f>SUM(E2:E59)</f>
        <v>82</v>
      </c>
      <c r="F60" s="70">
        <f>SUM(F2:F59)</f>
        <v>5</v>
      </c>
      <c r="G60" s="70">
        <f>SUM(G2:G59)</f>
        <v>6</v>
      </c>
      <c r="H60" s="71">
        <f>E60-F60-G60</f>
        <v>71</v>
      </c>
      <c r="I60" s="72">
        <f>SUM(I2:I59)</f>
        <v>48</v>
      </c>
      <c r="J60" s="73">
        <f t="shared" ref="J60:Q60" si="13">SUM(J2:J59)</f>
        <v>-3602</v>
      </c>
      <c r="K60" s="74">
        <f>SUM(K2:K59)</f>
        <v>23</v>
      </c>
      <c r="L60" s="75">
        <f>SUM(L2:L59)</f>
        <v>8</v>
      </c>
      <c r="M60" s="76">
        <f t="shared" si="13"/>
        <v>5</v>
      </c>
      <c r="N60" s="99">
        <f t="shared" si="13"/>
        <v>10</v>
      </c>
      <c r="O60" s="110">
        <f>SUM(O2:O59)</f>
        <v>4</v>
      </c>
      <c r="P60" s="104">
        <f t="shared" si="13"/>
        <v>0</v>
      </c>
      <c r="Q60" s="76">
        <f t="shared" si="13"/>
        <v>0</v>
      </c>
      <c r="R60" s="77">
        <f>SUM(L60:Q60)</f>
        <v>27</v>
      </c>
      <c r="S60" s="201" t="s">
        <v>19</v>
      </c>
      <c r="T60" s="202"/>
      <c r="U60" s="202"/>
      <c r="V60" s="202"/>
      <c r="W60" s="129">
        <f>SUM(W2:W59)</f>
        <v>216</v>
      </c>
      <c r="X60" s="129">
        <v>23</v>
      </c>
      <c r="Y60" s="129">
        <f>SUM(Y2:Y59)</f>
        <v>0</v>
      </c>
      <c r="Z60" s="79">
        <f>SUM(X60:Y60)</f>
        <v>23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54</v>
      </c>
      <c r="J62" s="66"/>
      <c r="K62" s="91"/>
      <c r="M62" s="80">
        <f>L60+M60</f>
        <v>13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Y15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46">
        <v>45336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26.25" customHeight="1">
      <c r="A3" s="150">
        <v>0.41666666666666669</v>
      </c>
      <c r="B3" s="147" t="s">
        <v>51</v>
      </c>
      <c r="C3" s="153" t="s">
        <v>18</v>
      </c>
      <c r="D3" s="154" t="s">
        <v>18</v>
      </c>
      <c r="E3" s="32" t="s">
        <v>18</v>
      </c>
      <c r="F3" s="33"/>
      <c r="G3" s="33"/>
      <c r="H3" s="34" t="s">
        <v>18</v>
      </c>
      <c r="I3" s="35"/>
      <c r="J3" s="36">
        <f t="shared" ref="J3:J7" si="0">IF(ISBLANK(I3),-90,(I3-SUM(L3:Q3,K3)))</f>
        <v>-90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212"/>
      <c r="S3" s="213"/>
      <c r="T3" s="213"/>
      <c r="U3" s="213"/>
      <c r="V3" s="214"/>
      <c r="W3" s="39" t="s">
        <v>18</v>
      </c>
      <c r="X3" s="39"/>
      <c r="Y3" s="39"/>
    </row>
    <row r="4" spans="1:25" s="42" customFormat="1" ht="26.25" customHeight="1">
      <c r="A4" s="150">
        <v>0.41666666666666669</v>
      </c>
      <c r="B4" s="147" t="s">
        <v>49</v>
      </c>
      <c r="C4" s="153" t="s">
        <v>18</v>
      </c>
      <c r="D4" s="154" t="s">
        <v>18</v>
      </c>
      <c r="E4" s="32" t="s">
        <v>18</v>
      </c>
      <c r="F4" s="33"/>
      <c r="G4" s="33"/>
      <c r="H4" s="34" t="s">
        <v>18</v>
      </c>
      <c r="I4" s="35"/>
      <c r="J4" s="36">
        <f t="shared" si="0"/>
        <v>-90</v>
      </c>
      <c r="K4" s="37" t="s">
        <v>18</v>
      </c>
      <c r="L4" s="38" t="s">
        <v>18</v>
      </c>
      <c r="M4" s="39" t="s">
        <v>18</v>
      </c>
      <c r="N4" s="96" t="s">
        <v>18</v>
      </c>
      <c r="O4" s="112" t="s">
        <v>18</v>
      </c>
      <c r="P4" s="38" t="s">
        <v>18</v>
      </c>
      <c r="Q4" s="40" t="s">
        <v>18</v>
      </c>
      <c r="R4" s="212"/>
      <c r="S4" s="213"/>
      <c r="T4" s="213"/>
      <c r="U4" s="213"/>
      <c r="V4" s="214"/>
      <c r="W4" s="39" t="s">
        <v>18</v>
      </c>
      <c r="X4" s="39"/>
      <c r="Y4" s="39"/>
    </row>
    <row r="5" spans="1:25" s="42" customFormat="1" ht="26.25" customHeight="1">
      <c r="A5" s="151">
        <v>0.45833333333333331</v>
      </c>
      <c r="B5" s="148" t="s">
        <v>60</v>
      </c>
      <c r="C5" s="155">
        <v>4969</v>
      </c>
      <c r="D5" s="156">
        <v>4970</v>
      </c>
      <c r="E5" s="32">
        <f t="shared" ref="E5" si="1">IF(ISBLANK(C5),0,(D5-C5+1))</f>
        <v>2</v>
      </c>
      <c r="F5" s="33">
        <v>1</v>
      </c>
      <c r="G5" s="33">
        <v>0</v>
      </c>
      <c r="H5" s="34">
        <f t="shared" ref="H5:H34" si="2">E5-G5-F5</f>
        <v>1</v>
      </c>
      <c r="I5" s="35">
        <v>1</v>
      </c>
      <c r="J5" s="36">
        <f t="shared" si="0"/>
        <v>0</v>
      </c>
      <c r="K5" s="37">
        <v>1</v>
      </c>
      <c r="L5" s="38">
        <v>0</v>
      </c>
      <c r="M5" s="39">
        <v>0</v>
      </c>
      <c r="N5" s="96">
        <v>0</v>
      </c>
      <c r="O5" s="112">
        <v>0</v>
      </c>
      <c r="P5" s="38">
        <v>0</v>
      </c>
      <c r="Q5" s="40">
        <v>0</v>
      </c>
      <c r="R5" s="215" t="s">
        <v>66</v>
      </c>
      <c r="S5" s="216"/>
      <c r="T5" s="216"/>
      <c r="U5" s="216"/>
      <c r="V5" s="217"/>
      <c r="W5" s="39" t="s">
        <v>18</v>
      </c>
      <c r="X5" s="39"/>
      <c r="Y5" s="39"/>
    </row>
    <row r="6" spans="1:25" s="42" customFormat="1" ht="26.25" customHeight="1">
      <c r="A6" s="152">
        <v>0.45833333333333331</v>
      </c>
      <c r="B6" s="149" t="s">
        <v>61</v>
      </c>
      <c r="C6" s="157" t="s">
        <v>18</v>
      </c>
      <c r="D6" s="158" t="s">
        <v>18</v>
      </c>
      <c r="E6" s="32" t="s">
        <v>18</v>
      </c>
      <c r="F6" s="33"/>
      <c r="G6" s="33"/>
      <c r="H6" s="34" t="s">
        <v>18</v>
      </c>
      <c r="I6" s="35"/>
      <c r="J6" s="36">
        <f t="shared" si="0"/>
        <v>-90</v>
      </c>
      <c r="K6" s="37" t="s">
        <v>18</v>
      </c>
      <c r="L6" s="38" t="s">
        <v>18</v>
      </c>
      <c r="M6" s="39" t="s">
        <v>18</v>
      </c>
      <c r="N6" s="96" t="s">
        <v>18</v>
      </c>
      <c r="O6" s="112" t="s">
        <v>18</v>
      </c>
      <c r="P6" s="38" t="s">
        <v>18</v>
      </c>
      <c r="Q6" s="40" t="s">
        <v>18</v>
      </c>
      <c r="R6" s="209" t="s">
        <v>67</v>
      </c>
      <c r="S6" s="210"/>
      <c r="T6" s="210"/>
      <c r="U6" s="210"/>
      <c r="V6" s="211"/>
      <c r="W6" s="39">
        <v>50</v>
      </c>
      <c r="X6" s="39"/>
      <c r="Y6" s="39"/>
    </row>
    <row r="7" spans="1:25" s="42" customFormat="1" ht="26.25" customHeight="1">
      <c r="A7" s="151">
        <v>0.5</v>
      </c>
      <c r="B7" s="148" t="s">
        <v>62</v>
      </c>
      <c r="C7" s="155">
        <v>4971</v>
      </c>
      <c r="D7" s="156">
        <v>4975</v>
      </c>
      <c r="E7" s="32">
        <f t="shared" ref="E7:E58" si="3">IF(ISBLANK(C7),0,(D7-C7+1))</f>
        <v>5</v>
      </c>
      <c r="F7" s="33">
        <v>0</v>
      </c>
      <c r="G7" s="33">
        <v>2</v>
      </c>
      <c r="H7" s="34">
        <f t="shared" si="2"/>
        <v>3</v>
      </c>
      <c r="I7" s="35">
        <f>3+2</f>
        <v>5</v>
      </c>
      <c r="J7" s="36">
        <f t="shared" si="0"/>
        <v>0</v>
      </c>
      <c r="K7" s="37">
        <v>3</v>
      </c>
      <c r="L7" s="38">
        <v>0</v>
      </c>
      <c r="M7" s="39">
        <v>0</v>
      </c>
      <c r="N7" s="96">
        <v>0</v>
      </c>
      <c r="O7" s="112">
        <v>2</v>
      </c>
      <c r="P7" s="38">
        <v>0</v>
      </c>
      <c r="Q7" s="40">
        <v>0</v>
      </c>
      <c r="R7" s="218"/>
      <c r="S7" s="219"/>
      <c r="T7" s="219"/>
      <c r="U7" s="219"/>
      <c r="V7" s="220"/>
      <c r="W7" s="39" t="s">
        <v>18</v>
      </c>
      <c r="X7" s="39"/>
      <c r="Y7" s="39"/>
    </row>
    <row r="8" spans="1:25" s="42" customFormat="1" ht="26.25" customHeight="1">
      <c r="A8" s="150">
        <v>0.5</v>
      </c>
      <c r="B8" s="147" t="s">
        <v>51</v>
      </c>
      <c r="C8" s="159" t="s">
        <v>18</v>
      </c>
      <c r="D8" s="160" t="s">
        <v>18</v>
      </c>
      <c r="E8" s="32" t="s">
        <v>18</v>
      </c>
      <c r="F8" s="33"/>
      <c r="G8" s="33"/>
      <c r="H8" s="34" t="s">
        <v>18</v>
      </c>
      <c r="I8" s="35"/>
      <c r="J8" s="36">
        <f>IF(ISBLANK(I8),-90,(I8-SUM(L8:Q8,K8)))</f>
        <v>-90</v>
      </c>
      <c r="K8" s="37" t="s">
        <v>18</v>
      </c>
      <c r="L8" s="38" t="s">
        <v>18</v>
      </c>
      <c r="M8" s="39" t="s">
        <v>18</v>
      </c>
      <c r="N8" s="96" t="s">
        <v>18</v>
      </c>
      <c r="O8" s="112" t="s">
        <v>18</v>
      </c>
      <c r="P8" s="38" t="s">
        <v>18</v>
      </c>
      <c r="Q8" s="40" t="s">
        <v>18</v>
      </c>
      <c r="R8" s="221"/>
      <c r="S8" s="222"/>
      <c r="T8" s="222"/>
      <c r="U8" s="222"/>
      <c r="V8" s="223"/>
      <c r="W8" s="39" t="s">
        <v>18</v>
      </c>
      <c r="X8" s="39"/>
      <c r="Y8" s="39"/>
    </row>
    <row r="9" spans="1:25" s="42" customFormat="1" ht="26.25" customHeight="1">
      <c r="A9" s="150">
        <v>0.5</v>
      </c>
      <c r="B9" s="147" t="s">
        <v>49</v>
      </c>
      <c r="C9" s="159" t="s">
        <v>18</v>
      </c>
      <c r="D9" s="160" t="s">
        <v>18</v>
      </c>
      <c r="E9" s="32" t="s">
        <v>18</v>
      </c>
      <c r="F9" s="33"/>
      <c r="G9" s="33"/>
      <c r="H9" s="34" t="s">
        <v>18</v>
      </c>
      <c r="I9" s="35"/>
      <c r="J9" s="36">
        <f t="shared" ref="J9:J32" si="4">IF(ISBLANK(I9),-90,(I9-SUM(L9:Q9,K9)))</f>
        <v>-90</v>
      </c>
      <c r="K9" s="37" t="s">
        <v>18</v>
      </c>
      <c r="L9" s="38" t="s">
        <v>18</v>
      </c>
      <c r="M9" s="39" t="s">
        <v>18</v>
      </c>
      <c r="N9" s="96" t="s">
        <v>18</v>
      </c>
      <c r="O9" s="112" t="s">
        <v>18</v>
      </c>
      <c r="P9" s="38" t="s">
        <v>18</v>
      </c>
      <c r="Q9" s="40" t="s">
        <v>18</v>
      </c>
      <c r="R9" s="221"/>
      <c r="S9" s="222"/>
      <c r="T9" s="222"/>
      <c r="U9" s="222"/>
      <c r="V9" s="223"/>
      <c r="W9" s="39" t="s">
        <v>18</v>
      </c>
      <c r="X9" s="39"/>
      <c r="Y9" s="39"/>
    </row>
    <row r="10" spans="1:25" s="42" customFormat="1" ht="26.25" customHeight="1">
      <c r="A10" s="150">
        <v>0.5</v>
      </c>
      <c r="B10" s="147" t="s">
        <v>63</v>
      </c>
      <c r="C10" s="159" t="s">
        <v>18</v>
      </c>
      <c r="D10" s="160" t="s">
        <v>18</v>
      </c>
      <c r="E10" s="32" t="s">
        <v>18</v>
      </c>
      <c r="F10" s="33"/>
      <c r="G10" s="33"/>
      <c r="H10" s="34" t="s">
        <v>18</v>
      </c>
      <c r="I10" s="35"/>
      <c r="J10" s="36">
        <f t="shared" si="4"/>
        <v>-90</v>
      </c>
      <c r="K10" s="37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/>
      <c r="Q10" s="40" t="s">
        <v>18</v>
      </c>
      <c r="R10" s="221"/>
      <c r="S10" s="222"/>
      <c r="T10" s="222"/>
      <c r="U10" s="222"/>
      <c r="V10" s="223"/>
      <c r="W10" s="39" t="s">
        <v>18</v>
      </c>
      <c r="X10" s="39"/>
      <c r="Y10" s="39"/>
    </row>
    <row r="11" spans="1:25" s="42" customFormat="1" ht="26.25" customHeight="1">
      <c r="A11" s="152">
        <v>0.52083333333333337</v>
      </c>
      <c r="B11" s="149" t="s">
        <v>64</v>
      </c>
      <c r="C11" s="157" t="s">
        <v>18</v>
      </c>
      <c r="D11" s="158" t="s">
        <v>18</v>
      </c>
      <c r="E11" s="32" t="s">
        <v>18</v>
      </c>
      <c r="F11" s="33"/>
      <c r="G11" s="33"/>
      <c r="H11" s="34" t="s">
        <v>18</v>
      </c>
      <c r="I11" s="35"/>
      <c r="J11" s="36">
        <f t="shared" si="4"/>
        <v>-90</v>
      </c>
      <c r="K11" s="37" t="s">
        <v>18</v>
      </c>
      <c r="L11" s="38" t="s">
        <v>18</v>
      </c>
      <c r="M11" s="39" t="s">
        <v>18</v>
      </c>
      <c r="N11" s="96" t="s">
        <v>18</v>
      </c>
      <c r="O11" s="112" t="s">
        <v>18</v>
      </c>
      <c r="P11" s="38" t="s">
        <v>18</v>
      </c>
      <c r="Q11" s="40" t="s">
        <v>18</v>
      </c>
      <c r="R11" s="209" t="s">
        <v>68</v>
      </c>
      <c r="S11" s="210"/>
      <c r="T11" s="210"/>
      <c r="U11" s="210"/>
      <c r="V11" s="211"/>
      <c r="W11" s="39">
        <v>50</v>
      </c>
      <c r="X11" s="39"/>
      <c r="Y11" s="39"/>
    </row>
    <row r="12" spans="1:25" s="42" customFormat="1" ht="26.25" customHeight="1">
      <c r="A12" s="151">
        <v>4.1666666666666664E-2</v>
      </c>
      <c r="B12" s="148" t="s">
        <v>65</v>
      </c>
      <c r="C12" s="155">
        <v>4976</v>
      </c>
      <c r="D12" s="156">
        <v>4985</v>
      </c>
      <c r="E12" s="32">
        <f t="shared" si="3"/>
        <v>10</v>
      </c>
      <c r="F12" s="33">
        <v>2</v>
      </c>
      <c r="G12" s="33">
        <v>1</v>
      </c>
      <c r="H12" s="34">
        <f t="shared" ref="H12:H17" si="5">E12-G12-F12</f>
        <v>7</v>
      </c>
      <c r="I12" s="35">
        <f>7+1</f>
        <v>8</v>
      </c>
      <c r="J12" s="36">
        <f t="shared" si="4"/>
        <v>0</v>
      </c>
      <c r="K12" s="37">
        <v>4</v>
      </c>
      <c r="L12" s="38">
        <v>0</v>
      </c>
      <c r="M12" s="39">
        <v>1</v>
      </c>
      <c r="N12" s="96">
        <v>3</v>
      </c>
      <c r="O12" s="112">
        <v>0</v>
      </c>
      <c r="P12" s="38">
        <v>0</v>
      </c>
      <c r="Q12" s="40">
        <v>0</v>
      </c>
      <c r="R12" s="215" t="s">
        <v>69</v>
      </c>
      <c r="S12" s="216"/>
      <c r="T12" s="216"/>
      <c r="U12" s="216"/>
      <c r="V12" s="217"/>
      <c r="W12" s="39" t="s">
        <v>18</v>
      </c>
      <c r="X12" s="39"/>
      <c r="Y12" s="39"/>
    </row>
    <row r="13" spans="1:25" s="42" customFormat="1" ht="26.25" customHeight="1">
      <c r="A13" s="151">
        <v>8.3333333333333329E-2</v>
      </c>
      <c r="B13" s="148" t="s">
        <v>63</v>
      </c>
      <c r="C13" s="155">
        <v>4986</v>
      </c>
      <c r="D13" s="156">
        <v>4992</v>
      </c>
      <c r="E13" s="32">
        <f t="shared" si="3"/>
        <v>7</v>
      </c>
      <c r="F13" s="33">
        <v>1</v>
      </c>
      <c r="G13" s="33">
        <v>0</v>
      </c>
      <c r="H13" s="34">
        <f t="shared" si="5"/>
        <v>6</v>
      </c>
      <c r="I13" s="35">
        <f>6+0</f>
        <v>6</v>
      </c>
      <c r="J13" s="36">
        <f t="shared" si="4"/>
        <v>0</v>
      </c>
      <c r="K13" s="37">
        <v>3</v>
      </c>
      <c r="L13" s="38">
        <v>0</v>
      </c>
      <c r="M13" s="39">
        <v>2</v>
      </c>
      <c r="N13" s="96">
        <v>1</v>
      </c>
      <c r="O13" s="112">
        <v>0</v>
      </c>
      <c r="P13" s="38">
        <v>0</v>
      </c>
      <c r="Q13" s="40">
        <v>0</v>
      </c>
      <c r="R13" s="215" t="s">
        <v>70</v>
      </c>
      <c r="S13" s="216"/>
      <c r="T13" s="216"/>
      <c r="U13" s="216"/>
      <c r="V13" s="217"/>
      <c r="W13" s="39" t="s">
        <v>18</v>
      </c>
      <c r="X13" s="39"/>
      <c r="Y13" s="39"/>
    </row>
    <row r="14" spans="1:25" s="42" customFormat="1" ht="26.25" customHeight="1">
      <c r="A14" s="151">
        <v>0.125</v>
      </c>
      <c r="B14" s="148" t="s">
        <v>64</v>
      </c>
      <c r="C14" s="155">
        <v>839</v>
      </c>
      <c r="D14" s="156">
        <v>848</v>
      </c>
      <c r="E14" s="32">
        <f t="shared" si="3"/>
        <v>10</v>
      </c>
      <c r="F14" s="33">
        <v>0</v>
      </c>
      <c r="G14" s="33">
        <v>2</v>
      </c>
      <c r="H14" s="34">
        <f t="shared" si="5"/>
        <v>8</v>
      </c>
      <c r="I14" s="35">
        <f>8+2</f>
        <v>10</v>
      </c>
      <c r="J14" s="36">
        <f t="shared" si="4"/>
        <v>0</v>
      </c>
      <c r="K14" s="37">
        <v>5</v>
      </c>
      <c r="L14" s="38">
        <v>0</v>
      </c>
      <c r="M14" s="39">
        <v>1</v>
      </c>
      <c r="N14" s="96">
        <v>3</v>
      </c>
      <c r="O14" s="112">
        <v>1</v>
      </c>
      <c r="P14" s="38">
        <v>0</v>
      </c>
      <c r="Q14" s="40">
        <v>0</v>
      </c>
      <c r="R14" s="224" t="s">
        <v>71</v>
      </c>
      <c r="S14" s="225"/>
      <c r="T14" s="225"/>
      <c r="U14" s="225"/>
      <c r="V14" s="226"/>
      <c r="W14" s="39" t="s">
        <v>18</v>
      </c>
      <c r="X14" s="39"/>
      <c r="Y14" s="39"/>
    </row>
    <row r="15" spans="1:25" s="42" customFormat="1" ht="26.25" customHeight="1">
      <c r="A15" s="151" t="s">
        <v>28</v>
      </c>
      <c r="B15" s="148" t="s">
        <v>54</v>
      </c>
      <c r="C15" s="155">
        <v>849</v>
      </c>
      <c r="D15" s="156">
        <v>860</v>
      </c>
      <c r="E15" s="32">
        <f t="shared" si="3"/>
        <v>12</v>
      </c>
      <c r="F15" s="33">
        <v>1</v>
      </c>
      <c r="G15" s="33">
        <v>2</v>
      </c>
      <c r="H15" s="34">
        <f t="shared" si="5"/>
        <v>9</v>
      </c>
      <c r="I15" s="35">
        <f>9+2</f>
        <v>11</v>
      </c>
      <c r="J15" s="36">
        <f t="shared" si="4"/>
        <v>0</v>
      </c>
      <c r="K15" s="37">
        <v>3</v>
      </c>
      <c r="L15" s="38">
        <v>0</v>
      </c>
      <c r="M15" s="39">
        <v>2</v>
      </c>
      <c r="N15" s="96">
        <v>4</v>
      </c>
      <c r="O15" s="112">
        <v>2</v>
      </c>
      <c r="P15" s="38">
        <v>0</v>
      </c>
      <c r="Q15" s="40">
        <v>0</v>
      </c>
      <c r="R15" s="227"/>
      <c r="S15" s="228"/>
      <c r="T15" s="228"/>
      <c r="U15" s="228"/>
      <c r="V15" s="229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5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42" t="s">
        <v>18</v>
      </c>
    </row>
    <row r="17" spans="1:23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5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42" t="s">
        <v>18</v>
      </c>
    </row>
    <row r="18" spans="1:23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42" t="s">
        <v>18</v>
      </c>
    </row>
    <row r="19" spans="1:23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42" t="s">
        <v>18</v>
      </c>
    </row>
    <row r="20" spans="1:23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42" t="s">
        <v>18</v>
      </c>
    </row>
    <row r="21" spans="1:23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4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42" t="s">
        <v>18</v>
      </c>
    </row>
    <row r="22" spans="1:23" s="42" customFormat="1" ht="26.25" hidden="1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4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42" t="s">
        <v>18</v>
      </c>
    </row>
    <row r="23" spans="1:23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4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42" t="s">
        <v>18</v>
      </c>
    </row>
    <row r="24" spans="1:23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4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42" t="s">
        <v>18</v>
      </c>
    </row>
    <row r="25" spans="1:23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4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42" t="s">
        <v>18</v>
      </c>
    </row>
    <row r="26" spans="1:23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4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42" t="s">
        <v>18</v>
      </c>
    </row>
    <row r="27" spans="1:23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4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42" t="s">
        <v>18</v>
      </c>
    </row>
    <row r="28" spans="1:23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4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42" t="s">
        <v>18</v>
      </c>
    </row>
    <row r="29" spans="1:23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4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42" t="s">
        <v>18</v>
      </c>
    </row>
    <row r="30" spans="1:23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4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42" t="s">
        <v>18</v>
      </c>
    </row>
    <row r="31" spans="1:23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4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42" t="s">
        <v>18</v>
      </c>
    </row>
    <row r="32" spans="1:23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4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42" t="s">
        <v>18</v>
      </c>
    </row>
    <row r="33" spans="1:23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42" t="s">
        <v>18</v>
      </c>
    </row>
    <row r="34" spans="1:23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2"/>
        <v>0</v>
      </c>
      <c r="I34" s="35"/>
      <c r="J34" s="36">
        <f t="shared" ref="J34:J58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42" t="s">
        <v>18</v>
      </c>
    </row>
    <row r="35" spans="1:23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42" t="s">
        <v>18</v>
      </c>
    </row>
    <row r="36" spans="1:23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42" t="s">
        <v>18</v>
      </c>
    </row>
    <row r="37" spans="1:23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42" t="s">
        <v>18</v>
      </c>
    </row>
    <row r="38" spans="1:23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42" t="s">
        <v>18</v>
      </c>
    </row>
    <row r="39" spans="1:23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42" t="s">
        <v>18</v>
      </c>
    </row>
    <row r="40" spans="1:23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42" t="s">
        <v>18</v>
      </c>
    </row>
    <row r="41" spans="1:23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42" t="s">
        <v>18</v>
      </c>
    </row>
    <row r="42" spans="1:23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42" t="s">
        <v>18</v>
      </c>
    </row>
    <row r="43" spans="1:23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42" t="s">
        <v>18</v>
      </c>
    </row>
    <row r="44" spans="1:23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42" t="s">
        <v>18</v>
      </c>
    </row>
    <row r="45" spans="1:23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42" t="s">
        <v>18</v>
      </c>
    </row>
    <row r="46" spans="1:23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42" t="s">
        <v>18</v>
      </c>
    </row>
    <row r="47" spans="1:23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42" t="s">
        <v>18</v>
      </c>
    </row>
    <row r="48" spans="1:23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42" t="s">
        <v>18</v>
      </c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42" t="s">
        <v>18</v>
      </c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42" t="s">
        <v>18</v>
      </c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42" t="s">
        <v>18</v>
      </c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42" t="s">
        <v>18</v>
      </c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42" t="s">
        <v>18</v>
      </c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42" t="s">
        <v>18</v>
      </c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42" t="s">
        <v>18</v>
      </c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42" t="s">
        <v>18</v>
      </c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42" t="s">
        <v>18</v>
      </c>
    </row>
    <row r="58" spans="1:26" s="42" customFormat="1" ht="26.25" hidden="1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 t="e">
        <f t="shared" si="9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X58" s="42" t="s">
        <v>18</v>
      </c>
      <c r="Y58" s="42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46</v>
      </c>
      <c r="F60" s="70">
        <f>SUM(F2:F59)</f>
        <v>5</v>
      </c>
      <c r="G60" s="70">
        <f>SUM(G2:G59)</f>
        <v>7</v>
      </c>
      <c r="H60" s="71">
        <f>E60-F60-G60</f>
        <v>34</v>
      </c>
      <c r="I60" s="72">
        <f>SUM(I2:I59)</f>
        <v>41</v>
      </c>
      <c r="J60" s="73" t="e">
        <f t="shared" ref="J60:Q60" si="13">SUM(J2:J59)</f>
        <v>#VALUE!</v>
      </c>
      <c r="K60" s="74">
        <f>SUM(K2:K59)</f>
        <v>19</v>
      </c>
      <c r="L60" s="75">
        <f>SUM(L2:L59)</f>
        <v>0</v>
      </c>
      <c r="M60" s="76">
        <f t="shared" si="13"/>
        <v>6</v>
      </c>
      <c r="N60" s="99">
        <f t="shared" si="13"/>
        <v>11</v>
      </c>
      <c r="O60" s="110">
        <f>SUM(O2:O59)</f>
        <v>5</v>
      </c>
      <c r="P60" s="104">
        <f t="shared" si="13"/>
        <v>0</v>
      </c>
      <c r="Q60" s="76">
        <f t="shared" si="13"/>
        <v>0</v>
      </c>
      <c r="R60" s="77">
        <f>SUM(L60:Q60)</f>
        <v>22</v>
      </c>
      <c r="S60" s="201" t="s">
        <v>19</v>
      </c>
      <c r="T60" s="202"/>
      <c r="U60" s="202"/>
      <c r="V60" s="203"/>
      <c r="W60" s="129">
        <v>1</v>
      </c>
      <c r="X60" s="129"/>
      <c r="Y60" s="129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48</v>
      </c>
      <c r="J62" s="66"/>
      <c r="K62" s="91"/>
      <c r="M62" s="80">
        <f>L60+M60</f>
        <v>6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Y12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46">
        <v>45344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26.25" customHeight="1">
      <c r="A3" s="28">
        <v>0.39583333333333331</v>
      </c>
      <c r="B3" s="29" t="s">
        <v>75</v>
      </c>
      <c r="C3" s="30" t="s">
        <v>18</v>
      </c>
      <c r="D3" s="31" t="s">
        <v>18</v>
      </c>
      <c r="E3" s="32" t="s">
        <v>18</v>
      </c>
      <c r="F3" s="33"/>
      <c r="G3" s="33"/>
      <c r="H3" s="34" t="s">
        <v>18</v>
      </c>
      <c r="I3" s="35" t="s">
        <v>18</v>
      </c>
      <c r="J3" s="36" t="e">
        <f t="shared" ref="J3:J7" si="0">IF(ISBLANK(I3),-90,(I3-SUM(L3:Q3,K3)))</f>
        <v>#VALUE!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/>
      <c r="Q3" s="40"/>
      <c r="R3" s="209" t="s">
        <v>79</v>
      </c>
      <c r="S3" s="210"/>
      <c r="T3" s="210"/>
      <c r="U3" s="210"/>
      <c r="V3" s="233"/>
      <c r="W3" s="39" t="s">
        <v>18</v>
      </c>
      <c r="X3" s="39"/>
      <c r="Y3" s="39"/>
    </row>
    <row r="4" spans="1:25" s="42" customFormat="1" ht="26.25" customHeight="1">
      <c r="A4" s="28">
        <v>0.41666666666666669</v>
      </c>
      <c r="B4" s="29" t="s">
        <v>76</v>
      </c>
      <c r="C4" s="30">
        <v>862</v>
      </c>
      <c r="D4" s="31">
        <v>863</v>
      </c>
      <c r="E4" s="32">
        <f t="shared" ref="E4:E5" si="1">IF(ISBLANK(C4),0,(D4-C4+1))</f>
        <v>2</v>
      </c>
      <c r="F4" s="33"/>
      <c r="G4" s="33"/>
      <c r="H4" s="34">
        <f t="shared" ref="H4:H34" si="2">E4-G4-F4</f>
        <v>2</v>
      </c>
      <c r="I4" s="35">
        <f>1+0</f>
        <v>1</v>
      </c>
      <c r="J4" s="36">
        <f t="shared" si="0"/>
        <v>0</v>
      </c>
      <c r="K4" s="37">
        <v>1</v>
      </c>
      <c r="L4" s="38">
        <v>0</v>
      </c>
      <c r="M4" s="39">
        <v>0</v>
      </c>
      <c r="N4" s="96">
        <v>0</v>
      </c>
      <c r="O4" s="112">
        <v>0</v>
      </c>
      <c r="P4" s="38"/>
      <c r="Q4" s="40"/>
      <c r="R4" s="234" t="s">
        <v>80</v>
      </c>
      <c r="S4" s="235"/>
      <c r="T4" s="235"/>
      <c r="U4" s="235"/>
      <c r="V4" s="236"/>
      <c r="W4" s="39" t="s">
        <v>18</v>
      </c>
      <c r="X4" s="39"/>
      <c r="Y4" s="39"/>
    </row>
    <row r="5" spans="1:25" s="42" customFormat="1" ht="26.25" customHeight="1">
      <c r="A5" s="28">
        <v>0.45833333333333331</v>
      </c>
      <c r="B5" s="29" t="s">
        <v>77</v>
      </c>
      <c r="C5" s="30">
        <v>864</v>
      </c>
      <c r="D5" s="31">
        <v>865</v>
      </c>
      <c r="E5" s="32">
        <f t="shared" si="1"/>
        <v>2</v>
      </c>
      <c r="F5" s="33"/>
      <c r="G5" s="33"/>
      <c r="H5" s="34">
        <f t="shared" si="2"/>
        <v>2</v>
      </c>
      <c r="I5" s="35">
        <f>2+0</f>
        <v>2</v>
      </c>
      <c r="J5" s="36">
        <f t="shared" si="0"/>
        <v>0</v>
      </c>
      <c r="K5" s="37">
        <v>0</v>
      </c>
      <c r="L5" s="38">
        <v>0</v>
      </c>
      <c r="M5" s="39">
        <v>0</v>
      </c>
      <c r="N5" s="96">
        <v>2</v>
      </c>
      <c r="O5" s="112">
        <v>0</v>
      </c>
      <c r="P5" s="38"/>
      <c r="Q5" s="40"/>
      <c r="R5" s="237" t="s">
        <v>81</v>
      </c>
      <c r="S5" s="187"/>
      <c r="T5" s="187"/>
      <c r="U5" s="187"/>
      <c r="V5" s="188"/>
      <c r="W5" s="39" t="s">
        <v>18</v>
      </c>
      <c r="X5" s="39"/>
      <c r="Y5" s="39"/>
    </row>
    <row r="6" spans="1:25" s="42" customFormat="1" ht="26.25" customHeight="1">
      <c r="A6" s="28">
        <v>0.5</v>
      </c>
      <c r="B6" s="29" t="s">
        <v>75</v>
      </c>
      <c r="C6" s="30" t="s">
        <v>18</v>
      </c>
      <c r="D6" s="31" t="s">
        <v>18</v>
      </c>
      <c r="E6" s="32" t="s">
        <v>18</v>
      </c>
      <c r="F6" s="33"/>
      <c r="G6" s="33"/>
      <c r="H6" s="34" t="s">
        <v>18</v>
      </c>
      <c r="I6" s="35">
        <v>0</v>
      </c>
      <c r="J6" s="36">
        <f t="shared" si="0"/>
        <v>0</v>
      </c>
      <c r="K6" s="37" t="s">
        <v>18</v>
      </c>
      <c r="L6" s="38" t="s">
        <v>18</v>
      </c>
      <c r="M6" s="39" t="s">
        <v>18</v>
      </c>
      <c r="N6" s="96" t="s">
        <v>18</v>
      </c>
      <c r="O6" s="112" t="s">
        <v>18</v>
      </c>
      <c r="P6" s="38"/>
      <c r="Q6" s="40"/>
      <c r="R6" s="230" t="s">
        <v>82</v>
      </c>
      <c r="S6" s="231"/>
      <c r="T6" s="231"/>
      <c r="U6" s="231"/>
      <c r="V6" s="232"/>
      <c r="W6" s="39" t="s">
        <v>18</v>
      </c>
      <c r="X6" s="39"/>
      <c r="Y6" s="39"/>
    </row>
    <row r="7" spans="1:25" s="42" customFormat="1" ht="26.25" customHeight="1">
      <c r="A7" s="28">
        <v>4.1666666666666664E-2</v>
      </c>
      <c r="B7" s="29" t="s">
        <v>65</v>
      </c>
      <c r="C7" s="30">
        <v>866</v>
      </c>
      <c r="D7" s="31">
        <v>886</v>
      </c>
      <c r="E7" s="32">
        <f t="shared" ref="E7:E58" si="3">IF(ISBLANK(C7),0,(D7-C7+1))</f>
        <v>21</v>
      </c>
      <c r="F7" s="33"/>
      <c r="G7" s="33"/>
      <c r="H7" s="34">
        <f t="shared" si="2"/>
        <v>21</v>
      </c>
      <c r="I7" s="35">
        <f>19+2</f>
        <v>21</v>
      </c>
      <c r="J7" s="36">
        <f t="shared" si="0"/>
        <v>0</v>
      </c>
      <c r="K7" s="37">
        <v>13</v>
      </c>
      <c r="L7" s="38">
        <v>0</v>
      </c>
      <c r="M7" s="39">
        <v>0</v>
      </c>
      <c r="N7" s="96">
        <v>8</v>
      </c>
      <c r="O7" s="112">
        <v>0</v>
      </c>
      <c r="P7" s="38"/>
      <c r="Q7" s="40"/>
      <c r="R7" s="227"/>
      <c r="S7" s="228"/>
      <c r="T7" s="228"/>
      <c r="U7" s="228"/>
      <c r="V7" s="238"/>
      <c r="W7" s="39" t="s">
        <v>18</v>
      </c>
      <c r="X7" s="39"/>
      <c r="Y7" s="39"/>
    </row>
    <row r="8" spans="1:25" s="42" customFormat="1" ht="26.25" customHeight="1">
      <c r="A8" s="28" t="s">
        <v>72</v>
      </c>
      <c r="B8" s="29" t="s">
        <v>48</v>
      </c>
      <c r="C8" s="30" t="s">
        <v>18</v>
      </c>
      <c r="D8" s="31" t="s">
        <v>18</v>
      </c>
      <c r="E8" s="32" t="s">
        <v>18</v>
      </c>
      <c r="F8" s="33"/>
      <c r="G8" s="33"/>
      <c r="H8" s="34" t="s">
        <v>18</v>
      </c>
      <c r="I8" s="35" t="s">
        <v>18</v>
      </c>
      <c r="J8" s="36" t="e">
        <f>IF(ISBLANK(I8),-90,(I8-SUM(L8:Q8,K8)))</f>
        <v>#VALUE!</v>
      </c>
      <c r="K8" s="37" t="s">
        <v>18</v>
      </c>
      <c r="L8" s="38" t="s">
        <v>18</v>
      </c>
      <c r="M8" s="39" t="s">
        <v>18</v>
      </c>
      <c r="N8" s="96" t="s">
        <v>18</v>
      </c>
      <c r="O8" s="112" t="s">
        <v>18</v>
      </c>
      <c r="P8" s="38"/>
      <c r="Q8" s="40"/>
      <c r="R8" s="209" t="s">
        <v>83</v>
      </c>
      <c r="S8" s="210"/>
      <c r="T8" s="210"/>
      <c r="U8" s="210"/>
      <c r="V8" s="233"/>
      <c r="W8" s="39" t="s">
        <v>18</v>
      </c>
      <c r="X8" s="39"/>
      <c r="Y8" s="39"/>
    </row>
    <row r="9" spans="1:25" s="42" customFormat="1" ht="26.25" customHeight="1">
      <c r="A9" s="28" t="s">
        <v>73</v>
      </c>
      <c r="B9" s="29" t="s">
        <v>53</v>
      </c>
      <c r="C9" s="30">
        <v>887</v>
      </c>
      <c r="D9" s="31">
        <v>900</v>
      </c>
      <c r="E9" s="32">
        <f t="shared" si="3"/>
        <v>14</v>
      </c>
      <c r="F9" s="33"/>
      <c r="G9" s="33"/>
      <c r="H9" s="34">
        <f>E9-G9-F9</f>
        <v>14</v>
      </c>
      <c r="I9" s="35">
        <f>12+2</f>
        <v>14</v>
      </c>
      <c r="J9" s="36">
        <f t="shared" ref="J9:J32" si="4">IF(ISBLANK(I9),-90,(I9-SUM(L9:Q9,K9)))</f>
        <v>0</v>
      </c>
      <c r="K9" s="37">
        <v>5</v>
      </c>
      <c r="L9" s="38">
        <v>0</v>
      </c>
      <c r="M9" s="39">
        <v>3</v>
      </c>
      <c r="N9" s="96">
        <v>4</v>
      </c>
      <c r="O9" s="112">
        <v>2</v>
      </c>
      <c r="P9" s="38"/>
      <c r="Q9" s="40"/>
      <c r="R9" s="227"/>
      <c r="S9" s="228"/>
      <c r="T9" s="228"/>
      <c r="U9" s="228"/>
      <c r="V9" s="238"/>
      <c r="W9" s="39" t="s">
        <v>18</v>
      </c>
      <c r="X9" s="39"/>
      <c r="Y9" s="39"/>
    </row>
    <row r="10" spans="1:25" s="42" customFormat="1" ht="26.25" customHeight="1">
      <c r="A10" s="28" t="s">
        <v>73</v>
      </c>
      <c r="B10" s="29" t="s">
        <v>78</v>
      </c>
      <c r="C10" s="30" t="s">
        <v>18</v>
      </c>
      <c r="D10" s="31" t="s">
        <v>18</v>
      </c>
      <c r="E10" s="32" t="s">
        <v>18</v>
      </c>
      <c r="F10" s="33"/>
      <c r="G10" s="33"/>
      <c r="H10" s="34" t="s">
        <v>18</v>
      </c>
      <c r="I10" s="35" t="s">
        <v>18</v>
      </c>
      <c r="J10" s="36" t="e">
        <f t="shared" si="4"/>
        <v>#VALUE!</v>
      </c>
      <c r="K10" s="37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/>
      <c r="Q10" s="40"/>
      <c r="R10" s="209" t="s">
        <v>84</v>
      </c>
      <c r="S10" s="210"/>
      <c r="T10" s="210"/>
      <c r="U10" s="210"/>
      <c r="V10" s="233"/>
      <c r="W10" s="39" t="s">
        <v>18</v>
      </c>
      <c r="X10" s="39"/>
      <c r="Y10" s="39"/>
    </row>
    <row r="11" spans="1:25" s="42" customFormat="1" ht="26.25" customHeight="1">
      <c r="A11" s="28" t="s">
        <v>74</v>
      </c>
      <c r="B11" s="29" t="s">
        <v>48</v>
      </c>
      <c r="C11" s="30">
        <v>901</v>
      </c>
      <c r="D11" s="31">
        <v>910</v>
      </c>
      <c r="E11" s="32">
        <f t="shared" si="3"/>
        <v>10</v>
      </c>
      <c r="F11" s="33"/>
      <c r="G11" s="33"/>
      <c r="H11" s="34">
        <f t="shared" ref="H11:H17" si="5">E11-G11-F11</f>
        <v>10</v>
      </c>
      <c r="I11" s="35">
        <f>10+0</f>
        <v>10</v>
      </c>
      <c r="J11" s="36">
        <f t="shared" si="4"/>
        <v>0</v>
      </c>
      <c r="K11" s="37">
        <v>6</v>
      </c>
      <c r="L11" s="38">
        <v>0</v>
      </c>
      <c r="M11" s="39">
        <v>0</v>
      </c>
      <c r="N11" s="96">
        <v>4</v>
      </c>
      <c r="O11" s="112">
        <v>0</v>
      </c>
      <c r="P11" s="38"/>
      <c r="Q11" s="40"/>
      <c r="R11" s="227"/>
      <c r="S11" s="228"/>
      <c r="T11" s="228"/>
      <c r="U11" s="228"/>
      <c r="V11" s="238"/>
      <c r="W11" s="39" t="s">
        <v>18</v>
      </c>
      <c r="X11" s="39"/>
      <c r="Y11" s="39"/>
    </row>
    <row r="12" spans="1:25" s="42" customFormat="1" ht="26.25" customHeight="1">
      <c r="A12" s="28">
        <v>0.16666666666666666</v>
      </c>
      <c r="B12" s="29" t="s">
        <v>78</v>
      </c>
      <c r="C12" s="30">
        <v>911</v>
      </c>
      <c r="D12" s="31">
        <v>921</v>
      </c>
      <c r="E12" s="32">
        <f t="shared" si="3"/>
        <v>11</v>
      </c>
      <c r="F12" s="33">
        <v>0</v>
      </c>
      <c r="G12" s="33">
        <v>3</v>
      </c>
      <c r="H12" s="34">
        <f t="shared" si="5"/>
        <v>8</v>
      </c>
      <c r="I12" s="35">
        <f>8+3</f>
        <v>11</v>
      </c>
      <c r="J12" s="36">
        <f>IF(ISBLANK(I12),-90,(I12-SUM(L12:Q12,K12)))</f>
        <v>0</v>
      </c>
      <c r="K12" s="37">
        <f>3+1</f>
        <v>4</v>
      </c>
      <c r="L12" s="38">
        <v>0</v>
      </c>
      <c r="M12" s="39">
        <v>2</v>
      </c>
      <c r="N12" s="96">
        <v>3</v>
      </c>
      <c r="O12" s="112">
        <v>2</v>
      </c>
      <c r="P12" s="38">
        <v>0</v>
      </c>
      <c r="Q12" s="40">
        <v>0</v>
      </c>
      <c r="R12" s="227"/>
      <c r="S12" s="228"/>
      <c r="T12" s="228"/>
      <c r="U12" s="228"/>
      <c r="V12" s="238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si="3"/>
        <v>0</v>
      </c>
      <c r="F13" s="33"/>
      <c r="G13" s="33"/>
      <c r="H13" s="34">
        <f t="shared" si="5"/>
        <v>0</v>
      </c>
      <c r="I13" s="35"/>
      <c r="J13" s="36">
        <f t="shared" si="4"/>
        <v>-90</v>
      </c>
      <c r="K13" s="37"/>
      <c r="L13" s="38"/>
      <c r="M13" s="39"/>
      <c r="N13" s="96"/>
      <c r="O13" s="112"/>
      <c r="P13" s="38"/>
      <c r="Q13" s="40"/>
      <c r="R13" s="189"/>
      <c r="S13" s="190"/>
      <c r="T13" s="190"/>
      <c r="U13" s="190"/>
      <c r="V13" s="191"/>
      <c r="W13" s="42" t="s">
        <v>18</v>
      </c>
    </row>
    <row r="14" spans="1:25" s="42" customFormat="1" ht="26.25" hidden="1" customHeight="1">
      <c r="A14" s="28"/>
      <c r="B14" s="29"/>
      <c r="C14" s="30"/>
      <c r="D14" s="31"/>
      <c r="E14" s="32">
        <f t="shared" si="3"/>
        <v>0</v>
      </c>
      <c r="F14" s="33"/>
      <c r="G14" s="33"/>
      <c r="H14" s="34">
        <f t="shared" si="5"/>
        <v>0</v>
      </c>
      <c r="I14" s="35"/>
      <c r="J14" s="36">
        <f t="shared" si="4"/>
        <v>-90</v>
      </c>
      <c r="K14" s="37"/>
      <c r="L14" s="38"/>
      <c r="M14" s="39"/>
      <c r="N14" s="96"/>
      <c r="O14" s="112"/>
      <c r="P14" s="38"/>
      <c r="Q14" s="40"/>
      <c r="R14" s="189"/>
      <c r="S14" s="190"/>
      <c r="T14" s="190"/>
      <c r="U14" s="190"/>
      <c r="V14" s="191"/>
      <c r="W14" s="42" t="s">
        <v>18</v>
      </c>
    </row>
    <row r="15" spans="1:25" s="42" customFormat="1" ht="26.25" hidden="1" customHeight="1">
      <c r="A15" s="28"/>
      <c r="B15" s="29"/>
      <c r="C15" s="30"/>
      <c r="D15" s="31"/>
      <c r="E15" s="32">
        <f t="shared" si="3"/>
        <v>0</v>
      </c>
      <c r="F15" s="33"/>
      <c r="G15" s="33"/>
      <c r="H15" s="34">
        <f t="shared" si="5"/>
        <v>0</v>
      </c>
      <c r="I15" s="35"/>
      <c r="J15" s="36">
        <f t="shared" si="4"/>
        <v>-90</v>
      </c>
      <c r="K15" s="37"/>
      <c r="L15" s="38"/>
      <c r="M15" s="39"/>
      <c r="N15" s="96"/>
      <c r="O15" s="112"/>
      <c r="P15" s="38"/>
      <c r="Q15" s="40"/>
      <c r="R15" s="189"/>
      <c r="S15" s="190"/>
      <c r="T15" s="190"/>
      <c r="U15" s="190"/>
      <c r="V15" s="191"/>
      <c r="W15" s="42" t="s">
        <v>18</v>
      </c>
    </row>
    <row r="16" spans="1:25" s="42" customFormat="1" ht="26.25" hidden="1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5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42" t="s">
        <v>18</v>
      </c>
    </row>
    <row r="17" spans="1:23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5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42" t="s">
        <v>18</v>
      </c>
    </row>
    <row r="18" spans="1:23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42" t="s">
        <v>18</v>
      </c>
    </row>
    <row r="19" spans="1:23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42" t="s">
        <v>18</v>
      </c>
    </row>
    <row r="20" spans="1:23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42" t="s">
        <v>18</v>
      </c>
    </row>
    <row r="21" spans="1:23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4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42" t="s">
        <v>18</v>
      </c>
    </row>
    <row r="22" spans="1:23" s="42" customFormat="1" ht="26.25" hidden="1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4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42" t="s">
        <v>18</v>
      </c>
    </row>
    <row r="23" spans="1:23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4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42" t="s">
        <v>18</v>
      </c>
    </row>
    <row r="24" spans="1:23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4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42" t="s">
        <v>18</v>
      </c>
    </row>
    <row r="25" spans="1:23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4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42" t="s">
        <v>18</v>
      </c>
    </row>
    <row r="26" spans="1:23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4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42" t="s">
        <v>18</v>
      </c>
    </row>
    <row r="27" spans="1:23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4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42" t="s">
        <v>18</v>
      </c>
    </row>
    <row r="28" spans="1:23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4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42" t="s">
        <v>18</v>
      </c>
    </row>
    <row r="29" spans="1:23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4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42" t="s">
        <v>18</v>
      </c>
    </row>
    <row r="30" spans="1:23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4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42" t="s">
        <v>18</v>
      </c>
    </row>
    <row r="31" spans="1:23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4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42" t="s">
        <v>18</v>
      </c>
    </row>
    <row r="32" spans="1:23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4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42" t="s">
        <v>18</v>
      </c>
    </row>
    <row r="33" spans="1:23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42" t="s">
        <v>18</v>
      </c>
    </row>
    <row r="34" spans="1:23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2"/>
        <v>0</v>
      </c>
      <c r="I34" s="35"/>
      <c r="J34" s="36">
        <f t="shared" ref="J34:J58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42" t="s">
        <v>18</v>
      </c>
    </row>
    <row r="35" spans="1:23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42" t="s">
        <v>18</v>
      </c>
    </row>
    <row r="36" spans="1:23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42" t="s">
        <v>18</v>
      </c>
    </row>
    <row r="37" spans="1:23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42" t="s">
        <v>18</v>
      </c>
    </row>
    <row r="38" spans="1:23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42" t="s">
        <v>18</v>
      </c>
    </row>
    <row r="39" spans="1:23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42" t="s">
        <v>18</v>
      </c>
    </row>
    <row r="40" spans="1:23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42" t="s">
        <v>18</v>
      </c>
    </row>
    <row r="41" spans="1:23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42" t="s">
        <v>18</v>
      </c>
    </row>
    <row r="42" spans="1:23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42" t="s">
        <v>18</v>
      </c>
    </row>
    <row r="43" spans="1:23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42" t="s">
        <v>18</v>
      </c>
    </row>
    <row r="44" spans="1:23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42" t="s">
        <v>18</v>
      </c>
    </row>
    <row r="45" spans="1:23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42" t="s">
        <v>18</v>
      </c>
    </row>
    <row r="46" spans="1:23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42" t="s">
        <v>18</v>
      </c>
    </row>
    <row r="47" spans="1:23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42" t="s">
        <v>18</v>
      </c>
    </row>
    <row r="48" spans="1:23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42" t="s">
        <v>18</v>
      </c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42" t="s">
        <v>18</v>
      </c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42" t="s">
        <v>18</v>
      </c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42" t="s">
        <v>18</v>
      </c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42" t="s">
        <v>18</v>
      </c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42" t="s">
        <v>18</v>
      </c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42" t="s">
        <v>18</v>
      </c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42" t="s">
        <v>18</v>
      </c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42" t="s">
        <v>18</v>
      </c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42" t="s">
        <v>18</v>
      </c>
    </row>
    <row r="58" spans="1:26" s="42" customFormat="1" ht="26.25" hidden="1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 t="e">
        <f t="shared" si="9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X58" s="42" t="s">
        <v>18</v>
      </c>
      <c r="Y58" s="42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60</v>
      </c>
      <c r="F60" s="70">
        <f>SUM(F2:F59)</f>
        <v>0</v>
      </c>
      <c r="G60" s="70">
        <f>SUM(G2:G59)</f>
        <v>3</v>
      </c>
      <c r="H60" s="71">
        <f>E60-F60-G60</f>
        <v>57</v>
      </c>
      <c r="I60" s="72">
        <f>SUM(I2:I59)</f>
        <v>59</v>
      </c>
      <c r="J60" s="73" t="e">
        <f t="shared" ref="J60:Q60" si="13">SUM(J2:J59)</f>
        <v>#VALUE!</v>
      </c>
      <c r="K60" s="74">
        <f>SUM(K2:K59)</f>
        <v>29</v>
      </c>
      <c r="L60" s="75">
        <f>SUM(L2:L59)</f>
        <v>0</v>
      </c>
      <c r="M60" s="76">
        <f t="shared" si="13"/>
        <v>5</v>
      </c>
      <c r="N60" s="99">
        <f t="shared" si="13"/>
        <v>21</v>
      </c>
      <c r="O60" s="110">
        <f>SUM(O2:O59)</f>
        <v>4</v>
      </c>
      <c r="P60" s="104">
        <f t="shared" si="13"/>
        <v>0</v>
      </c>
      <c r="Q60" s="76">
        <f t="shared" si="13"/>
        <v>0</v>
      </c>
      <c r="R60" s="77">
        <f>SUM(L60:Q60)</f>
        <v>30</v>
      </c>
      <c r="S60" s="201" t="s">
        <v>19</v>
      </c>
      <c r="T60" s="202"/>
      <c r="U60" s="202"/>
      <c r="V60" s="203"/>
      <c r="W60" s="129">
        <v>1</v>
      </c>
      <c r="X60" s="129"/>
      <c r="Y60" s="129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62</v>
      </c>
      <c r="J62" s="66"/>
      <c r="K62" s="91"/>
      <c r="M62" s="80">
        <f>L60+M60</f>
        <v>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Y58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46">
        <v>45345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21.75" customHeight="1" thickBot="1">
      <c r="A3" s="28">
        <v>0.41666666666666669</v>
      </c>
      <c r="B3" s="29" t="s">
        <v>31</v>
      </c>
      <c r="C3" s="30">
        <v>923</v>
      </c>
      <c r="D3" s="31">
        <v>936</v>
      </c>
      <c r="E3" s="32">
        <f t="shared" ref="E3:E5" si="0">IF(ISBLANK(C3),0,(D3-C3+1))</f>
        <v>14</v>
      </c>
      <c r="F3" s="33">
        <v>1</v>
      </c>
      <c r="G3" s="33">
        <v>0</v>
      </c>
      <c r="H3" s="34">
        <f>E3-G3-F3</f>
        <v>13</v>
      </c>
      <c r="I3" s="35">
        <f>13+0</f>
        <v>13</v>
      </c>
      <c r="J3" s="36">
        <f t="shared" ref="J3:J7" si="1">IF(ISBLANK(I3),-90,(I3-SUM(L3:Q3,K3)))</f>
        <v>-3</v>
      </c>
      <c r="K3" s="37">
        <v>6</v>
      </c>
      <c r="L3" s="38">
        <v>0</v>
      </c>
      <c r="M3" s="39">
        <v>0</v>
      </c>
      <c r="N3" s="96">
        <v>7</v>
      </c>
      <c r="O3" s="112">
        <v>0</v>
      </c>
      <c r="P3" s="38">
        <v>3</v>
      </c>
      <c r="Q3" s="40">
        <v>0</v>
      </c>
      <c r="R3" s="242" t="s">
        <v>101</v>
      </c>
      <c r="S3" s="243"/>
      <c r="T3" s="243"/>
      <c r="U3" s="243"/>
      <c r="V3" s="244"/>
      <c r="W3" s="39" t="s">
        <v>18</v>
      </c>
      <c r="X3" s="39"/>
      <c r="Y3" s="39"/>
    </row>
    <row r="4" spans="1:25" s="42" customFormat="1" ht="38.25" customHeight="1" thickBot="1">
      <c r="A4" s="43">
        <v>0.42708333333333331</v>
      </c>
      <c r="B4" s="44" t="s">
        <v>54</v>
      </c>
      <c r="C4" s="45" t="s">
        <v>18</v>
      </c>
      <c r="D4" s="46" t="s">
        <v>18</v>
      </c>
      <c r="E4" s="32" t="s">
        <v>18</v>
      </c>
      <c r="F4" s="48" t="s">
        <v>18</v>
      </c>
      <c r="G4" s="48" t="s">
        <v>18</v>
      </c>
      <c r="H4" s="34" t="s">
        <v>18</v>
      </c>
      <c r="I4" s="49" t="s">
        <v>18</v>
      </c>
      <c r="J4" s="36" t="e">
        <f t="shared" si="1"/>
        <v>#VALUE!</v>
      </c>
      <c r="K4" s="50"/>
      <c r="L4" s="38"/>
      <c r="M4" s="39"/>
      <c r="N4" s="96"/>
      <c r="O4" s="112"/>
      <c r="P4" s="38"/>
      <c r="Q4" s="40"/>
      <c r="R4" s="245" t="s">
        <v>102</v>
      </c>
      <c r="S4" s="246"/>
      <c r="T4" s="246"/>
      <c r="U4" s="246"/>
      <c r="V4" s="247"/>
      <c r="W4" s="39" t="s">
        <v>18</v>
      </c>
      <c r="X4" s="39"/>
      <c r="Y4" s="39"/>
    </row>
    <row r="5" spans="1:25" s="42" customFormat="1" ht="21.75" customHeight="1" thickBot="1">
      <c r="A5" s="28">
        <v>0.4375</v>
      </c>
      <c r="B5" s="29" t="s">
        <v>65</v>
      </c>
      <c r="C5" s="30">
        <v>937</v>
      </c>
      <c r="D5" s="31">
        <v>952</v>
      </c>
      <c r="E5" s="32">
        <f t="shared" si="0"/>
        <v>16</v>
      </c>
      <c r="F5" s="33">
        <v>0</v>
      </c>
      <c r="G5" s="33">
        <v>0</v>
      </c>
      <c r="H5" s="34">
        <f t="shared" ref="H5:H34" si="2">E5-G5-F5</f>
        <v>16</v>
      </c>
      <c r="I5" s="35">
        <f>16+0</f>
        <v>16</v>
      </c>
      <c r="J5" s="36">
        <f t="shared" si="1"/>
        <v>0</v>
      </c>
      <c r="K5" s="37">
        <v>2</v>
      </c>
      <c r="L5" s="38">
        <v>0</v>
      </c>
      <c r="M5" s="39">
        <v>0</v>
      </c>
      <c r="N5" s="96">
        <v>13</v>
      </c>
      <c r="O5" s="112">
        <v>0</v>
      </c>
      <c r="P5" s="38">
        <v>0</v>
      </c>
      <c r="Q5" s="40">
        <v>1</v>
      </c>
      <c r="R5" s="248" t="s">
        <v>103</v>
      </c>
      <c r="S5" s="249"/>
      <c r="T5" s="249"/>
      <c r="U5" s="249"/>
      <c r="V5" s="250"/>
      <c r="W5" s="39" t="s">
        <v>18</v>
      </c>
      <c r="X5" s="39"/>
      <c r="Y5" s="39"/>
    </row>
    <row r="6" spans="1:25" s="42" customFormat="1" ht="21.75" customHeight="1" thickBot="1">
      <c r="A6" s="28">
        <v>0.45833333333333331</v>
      </c>
      <c r="B6" s="29" t="s">
        <v>30</v>
      </c>
      <c r="C6" s="30">
        <v>953</v>
      </c>
      <c r="D6" s="31">
        <v>973</v>
      </c>
      <c r="E6" s="32">
        <f>IF(ISBLANK(C6),0,(D6-C6+1))</f>
        <v>21</v>
      </c>
      <c r="F6" s="33">
        <v>0</v>
      </c>
      <c r="G6" s="33">
        <v>3</v>
      </c>
      <c r="H6" s="34">
        <f t="shared" si="2"/>
        <v>18</v>
      </c>
      <c r="I6" s="35">
        <f>18+3</f>
        <v>21</v>
      </c>
      <c r="J6" s="36">
        <f t="shared" si="1"/>
        <v>0</v>
      </c>
      <c r="K6" s="37">
        <v>13</v>
      </c>
      <c r="L6" s="38">
        <v>0</v>
      </c>
      <c r="M6" s="39">
        <v>2</v>
      </c>
      <c r="N6" s="96">
        <v>5</v>
      </c>
      <c r="O6" s="112">
        <v>1</v>
      </c>
      <c r="P6" s="38">
        <v>0</v>
      </c>
      <c r="Q6" s="40">
        <v>0</v>
      </c>
      <c r="R6" s="239" t="s">
        <v>104</v>
      </c>
      <c r="S6" s="240"/>
      <c r="T6" s="240"/>
      <c r="U6" s="240"/>
      <c r="V6" s="241"/>
      <c r="W6" s="39" t="s">
        <v>18</v>
      </c>
      <c r="X6" s="39"/>
      <c r="Y6" s="39"/>
    </row>
    <row r="7" spans="1:25" s="42" customFormat="1" ht="21.75" customHeight="1" thickBot="1">
      <c r="A7" s="28">
        <v>0.5</v>
      </c>
      <c r="B7" s="29" t="s">
        <v>85</v>
      </c>
      <c r="C7" s="30">
        <v>974</v>
      </c>
      <c r="D7" s="31">
        <v>994</v>
      </c>
      <c r="E7" s="32">
        <f t="shared" ref="E7:E58" si="3">IF(ISBLANK(C7),0,(D7-C7+1))</f>
        <v>21</v>
      </c>
      <c r="F7" s="33">
        <v>1</v>
      </c>
      <c r="G7" s="33">
        <v>1</v>
      </c>
      <c r="H7" s="34">
        <f t="shared" si="2"/>
        <v>19</v>
      </c>
      <c r="I7" s="35">
        <f>19+1</f>
        <v>20</v>
      </c>
      <c r="J7" s="36">
        <f t="shared" si="1"/>
        <v>-1</v>
      </c>
      <c r="K7" s="37">
        <v>8</v>
      </c>
      <c r="L7" s="38">
        <v>0</v>
      </c>
      <c r="M7" s="39">
        <v>0</v>
      </c>
      <c r="N7" s="96">
        <v>11</v>
      </c>
      <c r="O7" s="112">
        <v>1</v>
      </c>
      <c r="P7" s="38">
        <v>1</v>
      </c>
      <c r="Q7" s="40">
        <v>0</v>
      </c>
      <c r="R7" s="248" t="s">
        <v>105</v>
      </c>
      <c r="S7" s="249"/>
      <c r="T7" s="249"/>
      <c r="U7" s="249"/>
      <c r="V7" s="250"/>
      <c r="W7" s="39" t="s">
        <v>18</v>
      </c>
      <c r="X7" s="39"/>
      <c r="Y7" s="39"/>
    </row>
    <row r="8" spans="1:25" s="42" customFormat="1" ht="21.75" customHeight="1" thickBot="1">
      <c r="A8" s="28">
        <v>0.52083333333333337</v>
      </c>
      <c r="B8" s="29" t="s">
        <v>31</v>
      </c>
      <c r="C8" s="30">
        <v>995</v>
      </c>
      <c r="D8" s="31">
        <v>1006</v>
      </c>
      <c r="E8" s="32">
        <f t="shared" si="3"/>
        <v>12</v>
      </c>
      <c r="F8" s="33">
        <v>2</v>
      </c>
      <c r="G8" s="33">
        <v>1</v>
      </c>
      <c r="H8" s="34">
        <f t="shared" si="2"/>
        <v>9</v>
      </c>
      <c r="I8" s="35">
        <f>9+1</f>
        <v>10</v>
      </c>
      <c r="J8" s="36">
        <f>IF(ISBLANK(I8),-90,(I8-SUM(L8:Q8,K8)))</f>
        <v>-1</v>
      </c>
      <c r="K8" s="37">
        <v>3</v>
      </c>
      <c r="L8" s="38">
        <v>0</v>
      </c>
      <c r="M8" s="39">
        <v>4</v>
      </c>
      <c r="N8" s="96">
        <v>2</v>
      </c>
      <c r="O8" s="112">
        <v>1</v>
      </c>
      <c r="P8" s="38">
        <v>1</v>
      </c>
      <c r="Q8" s="40">
        <v>0</v>
      </c>
      <c r="R8" s="242" t="s">
        <v>106</v>
      </c>
      <c r="S8" s="243"/>
      <c r="T8" s="243"/>
      <c r="U8" s="243"/>
      <c r="V8" s="244"/>
      <c r="W8" s="39" t="s">
        <v>18</v>
      </c>
      <c r="X8" s="39"/>
      <c r="Y8" s="39"/>
    </row>
    <row r="9" spans="1:25" s="42" customFormat="1" ht="21.75" customHeight="1" thickBot="1">
      <c r="A9" s="28">
        <v>4.1666666666666664E-2</v>
      </c>
      <c r="B9" s="29" t="s">
        <v>54</v>
      </c>
      <c r="C9" s="30">
        <v>1007</v>
      </c>
      <c r="D9" s="31">
        <v>1010</v>
      </c>
      <c r="E9" s="32">
        <f t="shared" si="3"/>
        <v>4</v>
      </c>
      <c r="F9" s="33">
        <v>0</v>
      </c>
      <c r="G9" s="33">
        <v>1</v>
      </c>
      <c r="H9" s="34">
        <f t="shared" si="2"/>
        <v>3</v>
      </c>
      <c r="I9" s="35">
        <f>3+1</f>
        <v>4</v>
      </c>
      <c r="J9" s="36">
        <f t="shared" ref="J9:J32" si="4">IF(ISBLANK(I9),-90,(I9-SUM(L9:Q9,K9)))</f>
        <v>0</v>
      </c>
      <c r="K9" s="37">
        <v>2</v>
      </c>
      <c r="L9" s="38">
        <v>0</v>
      </c>
      <c r="M9" s="39">
        <v>0</v>
      </c>
      <c r="N9" s="96">
        <v>1</v>
      </c>
      <c r="O9" s="112">
        <v>1</v>
      </c>
      <c r="P9" s="38">
        <v>0</v>
      </c>
      <c r="Q9" s="40">
        <v>0</v>
      </c>
      <c r="R9" s="251" t="s">
        <v>107</v>
      </c>
      <c r="S9" s="252"/>
      <c r="T9" s="252"/>
      <c r="U9" s="252"/>
      <c r="V9" s="253"/>
      <c r="W9" s="39" t="s">
        <v>18</v>
      </c>
      <c r="X9" s="39"/>
      <c r="Y9" s="39"/>
    </row>
    <row r="10" spans="1:25" s="42" customFormat="1" ht="21.75" customHeight="1" thickBot="1">
      <c r="A10" s="28">
        <v>6.25E-2</v>
      </c>
      <c r="B10" s="29" t="s">
        <v>30</v>
      </c>
      <c r="C10" s="30">
        <v>3203</v>
      </c>
      <c r="D10" s="31">
        <v>3217</v>
      </c>
      <c r="E10" s="32">
        <f t="shared" si="3"/>
        <v>15</v>
      </c>
      <c r="F10" s="33">
        <v>1</v>
      </c>
      <c r="G10" s="33">
        <v>0</v>
      </c>
      <c r="H10" s="34">
        <f>E10-G10-F10</f>
        <v>14</v>
      </c>
      <c r="I10" s="35">
        <f>14+0</f>
        <v>14</v>
      </c>
      <c r="J10" s="36">
        <f t="shared" si="4"/>
        <v>0</v>
      </c>
      <c r="K10" s="37">
        <v>9</v>
      </c>
      <c r="L10" s="38">
        <v>0</v>
      </c>
      <c r="M10" s="39">
        <v>2</v>
      </c>
      <c r="N10" s="96">
        <v>3</v>
      </c>
      <c r="O10" s="112">
        <v>0</v>
      </c>
      <c r="P10" s="38">
        <v>0</v>
      </c>
      <c r="Q10" s="40">
        <v>0</v>
      </c>
      <c r="R10" s="251" t="s">
        <v>108</v>
      </c>
      <c r="S10" s="252"/>
      <c r="T10" s="252"/>
      <c r="U10" s="252"/>
      <c r="V10" s="253"/>
      <c r="W10" s="39" t="s">
        <v>18</v>
      </c>
      <c r="X10" s="39"/>
      <c r="Y10" s="39"/>
    </row>
    <row r="11" spans="1:25" s="42" customFormat="1" ht="38.25" customHeight="1" thickBot="1">
      <c r="A11" s="43">
        <v>6.25E-2</v>
      </c>
      <c r="B11" s="44" t="s">
        <v>65</v>
      </c>
      <c r="C11" s="45">
        <v>1011</v>
      </c>
      <c r="D11" s="46">
        <v>1011</v>
      </c>
      <c r="E11" s="32" t="s">
        <v>18</v>
      </c>
      <c r="F11" s="48" t="s">
        <v>18</v>
      </c>
      <c r="G11" s="48" t="s">
        <v>18</v>
      </c>
      <c r="H11" s="34" t="s">
        <v>18</v>
      </c>
      <c r="I11" s="49" t="s">
        <v>18</v>
      </c>
      <c r="J11" s="36" t="e">
        <f t="shared" si="4"/>
        <v>#VALUE!</v>
      </c>
      <c r="K11" s="50"/>
      <c r="L11" s="38" t="s">
        <v>18</v>
      </c>
      <c r="M11" s="39" t="s">
        <v>18</v>
      </c>
      <c r="N11" s="96" t="s">
        <v>18</v>
      </c>
      <c r="O11" s="112" t="s">
        <v>18</v>
      </c>
      <c r="P11" s="38" t="s">
        <v>18</v>
      </c>
      <c r="Q11" s="40" t="s">
        <v>18</v>
      </c>
      <c r="R11" s="245" t="s">
        <v>109</v>
      </c>
      <c r="S11" s="246"/>
      <c r="T11" s="246"/>
      <c r="U11" s="246"/>
      <c r="V11" s="247"/>
      <c r="W11" s="39" t="s">
        <v>18</v>
      </c>
      <c r="X11" s="39"/>
      <c r="Y11" s="39"/>
    </row>
    <row r="12" spans="1:25" s="42" customFormat="1" ht="21.75" customHeight="1" thickBot="1">
      <c r="A12" s="28">
        <v>8.3333333333333329E-2</v>
      </c>
      <c r="B12" s="29" t="s">
        <v>85</v>
      </c>
      <c r="C12" s="30">
        <v>3218</v>
      </c>
      <c r="D12" s="31">
        <v>3228</v>
      </c>
      <c r="E12" s="32">
        <f t="shared" si="3"/>
        <v>11</v>
      </c>
      <c r="F12" s="33">
        <v>1</v>
      </c>
      <c r="G12" s="33">
        <v>1</v>
      </c>
      <c r="H12" s="34">
        <f t="shared" ref="H12:H17" si="5">E12-G12-F12</f>
        <v>9</v>
      </c>
      <c r="I12" s="35">
        <f>9+1</f>
        <v>10</v>
      </c>
      <c r="J12" s="36">
        <f t="shared" si="4"/>
        <v>0</v>
      </c>
      <c r="K12" s="37">
        <v>5</v>
      </c>
      <c r="L12" s="38">
        <v>0</v>
      </c>
      <c r="M12" s="39">
        <v>0</v>
      </c>
      <c r="N12" s="96">
        <v>4</v>
      </c>
      <c r="O12" s="112">
        <v>1</v>
      </c>
      <c r="P12" s="38">
        <v>0</v>
      </c>
      <c r="Q12" s="40">
        <v>0</v>
      </c>
      <c r="R12" s="254"/>
      <c r="S12" s="255"/>
      <c r="T12" s="255"/>
      <c r="U12" s="255"/>
      <c r="V12" s="256"/>
      <c r="W12" s="39" t="s">
        <v>18</v>
      </c>
      <c r="X12" s="39"/>
      <c r="Y12" s="39"/>
    </row>
    <row r="13" spans="1:25" s="42" customFormat="1" ht="38.25" customHeight="1" thickBot="1">
      <c r="A13" s="43">
        <v>8.3333333333333329E-2</v>
      </c>
      <c r="B13" s="44" t="s">
        <v>86</v>
      </c>
      <c r="C13" s="45" t="s">
        <v>18</v>
      </c>
      <c r="D13" s="46" t="s">
        <v>18</v>
      </c>
      <c r="E13" s="32" t="s">
        <v>18</v>
      </c>
      <c r="F13" s="48" t="s">
        <v>18</v>
      </c>
      <c r="G13" s="48" t="s">
        <v>18</v>
      </c>
      <c r="H13" s="34" t="s">
        <v>18</v>
      </c>
      <c r="I13" s="49" t="s">
        <v>18</v>
      </c>
      <c r="J13" s="36" t="e">
        <f t="shared" si="4"/>
        <v>#VALUE!</v>
      </c>
      <c r="K13" s="50"/>
      <c r="L13" s="38"/>
      <c r="M13" s="39"/>
      <c r="N13" s="96"/>
      <c r="O13" s="112"/>
      <c r="P13" s="38"/>
      <c r="Q13" s="40"/>
      <c r="R13" s="245" t="s">
        <v>110</v>
      </c>
      <c r="S13" s="246"/>
      <c r="T13" s="246"/>
      <c r="U13" s="246"/>
      <c r="V13" s="247"/>
      <c r="W13" s="39" t="s">
        <v>18</v>
      </c>
      <c r="X13" s="39"/>
      <c r="Y13" s="39"/>
    </row>
    <row r="14" spans="1:25" s="42" customFormat="1" ht="38.25" customHeight="1" thickBot="1">
      <c r="A14" s="43">
        <v>0.16666666666666666</v>
      </c>
      <c r="B14" s="44" t="s">
        <v>64</v>
      </c>
      <c r="C14" s="45" t="s">
        <v>18</v>
      </c>
      <c r="D14" s="46" t="s">
        <v>18</v>
      </c>
      <c r="E14" s="32" t="s">
        <v>18</v>
      </c>
      <c r="F14" s="48" t="s">
        <v>18</v>
      </c>
      <c r="G14" s="48" t="s">
        <v>18</v>
      </c>
      <c r="H14" s="34" t="s">
        <v>18</v>
      </c>
      <c r="I14" s="49" t="s">
        <v>18</v>
      </c>
      <c r="J14" s="36" t="e">
        <f t="shared" si="4"/>
        <v>#VALUE!</v>
      </c>
      <c r="K14" s="50"/>
      <c r="L14" s="38"/>
      <c r="M14" s="39"/>
      <c r="N14" s="96"/>
      <c r="O14" s="112"/>
      <c r="P14" s="38"/>
      <c r="Q14" s="40"/>
      <c r="R14" s="245" t="s">
        <v>111</v>
      </c>
      <c r="S14" s="246"/>
      <c r="T14" s="246"/>
      <c r="U14" s="246"/>
      <c r="V14" s="247"/>
      <c r="W14" s="39" t="s">
        <v>18</v>
      </c>
      <c r="X14" s="39"/>
      <c r="Y14" s="39"/>
    </row>
    <row r="15" spans="1:25" s="42" customFormat="1" ht="38.25" customHeight="1" thickBot="1">
      <c r="A15" s="43">
        <v>0.16666666666666666</v>
      </c>
      <c r="B15" s="44" t="s">
        <v>87</v>
      </c>
      <c r="C15" s="45" t="s">
        <v>18</v>
      </c>
      <c r="D15" s="46" t="s">
        <v>18</v>
      </c>
      <c r="E15" s="32" t="s">
        <v>18</v>
      </c>
      <c r="F15" s="48" t="s">
        <v>18</v>
      </c>
      <c r="G15" s="48" t="s">
        <v>18</v>
      </c>
      <c r="H15" s="34" t="s">
        <v>18</v>
      </c>
      <c r="I15" s="49" t="s">
        <v>18</v>
      </c>
      <c r="J15" s="36" t="e">
        <f t="shared" si="4"/>
        <v>#VALUE!</v>
      </c>
      <c r="K15" s="50"/>
      <c r="L15" s="38"/>
      <c r="M15" s="39"/>
      <c r="N15" s="96"/>
      <c r="O15" s="112"/>
      <c r="P15" s="38"/>
      <c r="Q15" s="40"/>
      <c r="R15" s="245" t="s">
        <v>112</v>
      </c>
      <c r="S15" s="246"/>
      <c r="T15" s="246"/>
      <c r="U15" s="246"/>
      <c r="V15" s="247"/>
      <c r="W15" s="39" t="s">
        <v>18</v>
      </c>
      <c r="X15" s="39"/>
      <c r="Y15" s="39"/>
    </row>
    <row r="16" spans="1:25" s="42" customFormat="1" ht="38.25" customHeight="1" thickBot="1">
      <c r="A16" s="43">
        <v>0.16666666666666666</v>
      </c>
      <c r="B16" s="44" t="s">
        <v>65</v>
      </c>
      <c r="C16" s="45" t="s">
        <v>18</v>
      </c>
      <c r="D16" s="46" t="s">
        <v>18</v>
      </c>
      <c r="E16" s="32" t="s">
        <v>18</v>
      </c>
      <c r="F16" s="48" t="s">
        <v>18</v>
      </c>
      <c r="G16" s="48" t="s">
        <v>18</v>
      </c>
      <c r="H16" s="34" t="s">
        <v>18</v>
      </c>
      <c r="I16" s="49" t="s">
        <v>18</v>
      </c>
      <c r="J16" s="36" t="e">
        <f t="shared" si="4"/>
        <v>#VALUE!</v>
      </c>
      <c r="K16" s="50"/>
      <c r="L16" s="38"/>
      <c r="M16" s="39"/>
      <c r="N16" s="96"/>
      <c r="O16" s="112"/>
      <c r="P16" s="38"/>
      <c r="Q16" s="40"/>
      <c r="R16" s="245" t="s">
        <v>113</v>
      </c>
      <c r="S16" s="246"/>
      <c r="T16" s="246"/>
      <c r="U16" s="246"/>
      <c r="V16" s="247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5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4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4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4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4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4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4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4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4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4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4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4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4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2"/>
        <v>0</v>
      </c>
      <c r="I34" s="35"/>
      <c r="J34" s="36">
        <f t="shared" ref="J34:J58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 t="e">
        <f t="shared" si="9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114</v>
      </c>
      <c r="F60" s="70">
        <f>SUM(F2:F59)</f>
        <v>6</v>
      </c>
      <c r="G60" s="70">
        <f>SUM(G2:G59)</f>
        <v>7</v>
      </c>
      <c r="H60" s="71">
        <f>E60-F60-G60</f>
        <v>101</v>
      </c>
      <c r="I60" s="72">
        <f>SUM(I2:I59)</f>
        <v>108</v>
      </c>
      <c r="J60" s="73" t="e">
        <f t="shared" ref="J60:Q60" si="13">SUM(J2:J59)</f>
        <v>#VALUE!</v>
      </c>
      <c r="K60" s="74">
        <f>SUM(K2:K59)</f>
        <v>48</v>
      </c>
      <c r="L60" s="75">
        <f>SUM(L2:L59)</f>
        <v>0</v>
      </c>
      <c r="M60" s="76">
        <f t="shared" si="13"/>
        <v>8</v>
      </c>
      <c r="N60" s="99">
        <f t="shared" si="13"/>
        <v>46</v>
      </c>
      <c r="O60" s="110">
        <f>SUM(O2:O59)</f>
        <v>5</v>
      </c>
      <c r="P60" s="104">
        <f t="shared" si="13"/>
        <v>5</v>
      </c>
      <c r="Q60" s="76">
        <f t="shared" si="13"/>
        <v>1</v>
      </c>
      <c r="R60" s="77">
        <f>SUM(L60:Q60)</f>
        <v>65</v>
      </c>
      <c r="S60" s="201" t="s">
        <v>19</v>
      </c>
      <c r="T60" s="202"/>
      <c r="U60" s="202"/>
      <c r="V60" s="203"/>
      <c r="W60" s="129">
        <v>1</v>
      </c>
      <c r="X60" s="129"/>
      <c r="Y60" s="129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115</v>
      </c>
      <c r="J62" s="66"/>
      <c r="K62" s="91"/>
      <c r="M62" s="80">
        <f>L60+M60</f>
        <v>8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5" right="0.25" top="0.75" bottom="0.75" header="0.3" footer="0.3"/>
  <pageSetup scale="71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1" tint="0.14999847407452621"/>
  </sheetPr>
  <dimension ref="A1:Z63"/>
  <sheetViews>
    <sheetView zoomScale="80" zoomScaleNormal="80" workbookViewId="0">
      <pane ySplit="2" topLeftCell="A47" activePane="bottomLeft" state="frozen"/>
      <selection activeCell="R10" sqref="R10:V10"/>
      <selection pane="bottomLeft" activeCell="W1" sqref="W1:Y1048576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26.25" customHeight="1">
      <c r="A3" s="28"/>
      <c r="B3" s="29"/>
      <c r="C3" s="30"/>
      <c r="D3" s="31"/>
      <c r="E3" s="32">
        <f t="shared" ref="E3:E5" si="0">IF(ISBLANK(C3),0,(D3-C3+1))</f>
        <v>0</v>
      </c>
      <c r="F3" s="33"/>
      <c r="G3" s="33"/>
      <c r="H3" s="34">
        <f>E3-G3-F3</f>
        <v>0</v>
      </c>
      <c r="I3" s="35"/>
      <c r="J3" s="36">
        <f t="shared" ref="J3:J7" si="1">IF(ISBLANK(I3),-90,(I3-SUM(L3:Q3,K3)))</f>
        <v>-90</v>
      </c>
      <c r="K3" s="37"/>
      <c r="L3" s="38"/>
      <c r="M3" s="39"/>
      <c r="N3" s="96"/>
      <c r="O3" s="112"/>
      <c r="P3" s="38"/>
      <c r="Q3" s="40"/>
      <c r="R3" s="176"/>
      <c r="S3" s="177"/>
      <c r="T3" s="177"/>
      <c r="U3" s="177"/>
      <c r="V3" s="178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si="0"/>
        <v>0</v>
      </c>
      <c r="F4" s="33"/>
      <c r="G4" s="33"/>
      <c r="H4" s="34">
        <f t="shared" ref="H4:H34" si="2">E4-G4-F4</f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76"/>
      <c r="S4" s="177"/>
      <c r="T4" s="177"/>
      <c r="U4" s="177"/>
      <c r="V4" s="178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0"/>
        <v>0</v>
      </c>
      <c r="F5" s="33"/>
      <c r="G5" s="33"/>
      <c r="H5" s="34">
        <f t="shared" si="2"/>
        <v>0</v>
      </c>
      <c r="I5" s="35"/>
      <c r="J5" s="36">
        <f t="shared" si="1"/>
        <v>-90</v>
      </c>
      <c r="K5" s="37"/>
      <c r="L5" s="38"/>
      <c r="M5" s="39"/>
      <c r="N5" s="96"/>
      <c r="O5" s="112"/>
      <c r="P5" s="38"/>
      <c r="Q5" s="40"/>
      <c r="R5" s="176"/>
      <c r="S5" s="177"/>
      <c r="T5" s="177"/>
      <c r="U5" s="177"/>
      <c r="V5" s="178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>IF(ISBLANK(C6),0,(D6-C6+1))</f>
        <v>0</v>
      </c>
      <c r="F6" s="33"/>
      <c r="G6" s="33"/>
      <c r="H6" s="34">
        <f t="shared" si="2"/>
        <v>0</v>
      </c>
      <c r="I6" s="35"/>
      <c r="J6" s="36">
        <f t="shared" si="1"/>
        <v>-90</v>
      </c>
      <c r="K6" s="37"/>
      <c r="L6" s="38"/>
      <c r="M6" s="39"/>
      <c r="N6" s="96"/>
      <c r="O6" s="112"/>
      <c r="P6" s="38"/>
      <c r="Q6" s="40"/>
      <c r="R6" s="176"/>
      <c r="S6" s="177"/>
      <c r="T6" s="177"/>
      <c r="U6" s="177"/>
      <c r="V6" s="17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ref="E7:E58" si="3">IF(ISBLANK(C7),0,(D7-C7+1))</f>
        <v>0</v>
      </c>
      <c r="F7" s="33"/>
      <c r="G7" s="33"/>
      <c r="H7" s="34">
        <f t="shared" si="2"/>
        <v>0</v>
      </c>
      <c r="I7" s="35"/>
      <c r="J7" s="36">
        <f t="shared" si="1"/>
        <v>-90</v>
      </c>
      <c r="K7" s="37"/>
      <c r="L7" s="38"/>
      <c r="M7" s="39"/>
      <c r="N7" s="96"/>
      <c r="O7" s="112"/>
      <c r="P7" s="38"/>
      <c r="Q7" s="40"/>
      <c r="R7" s="176"/>
      <c r="S7" s="177"/>
      <c r="T7" s="177"/>
      <c r="U7" s="177"/>
      <c r="V7" s="17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3"/>
        <v>0</v>
      </c>
      <c r="F8" s="33"/>
      <c r="G8" s="33"/>
      <c r="H8" s="34">
        <f t="shared" si="2"/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89"/>
      <c r="S8" s="190"/>
      <c r="T8" s="190"/>
      <c r="U8" s="190"/>
      <c r="V8" s="191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3"/>
        <v>0</v>
      </c>
      <c r="F9" s="33"/>
      <c r="G9" s="33"/>
      <c r="H9" s="34">
        <f t="shared" si="2"/>
        <v>0</v>
      </c>
      <c r="I9" s="35"/>
      <c r="J9" s="36">
        <f t="shared" ref="J9:J32" si="4">IF(ISBLANK(I9),-90,(I9-SUM(L9:Q9,K9)))</f>
        <v>-90</v>
      </c>
      <c r="K9" s="37"/>
      <c r="L9" s="38"/>
      <c r="M9" s="39"/>
      <c r="N9" s="96"/>
      <c r="O9" s="112"/>
      <c r="P9" s="38"/>
      <c r="Q9" s="40"/>
      <c r="R9" s="189"/>
      <c r="S9" s="190"/>
      <c r="T9" s="190"/>
      <c r="U9" s="190"/>
      <c r="V9" s="191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3"/>
        <v>0</v>
      </c>
      <c r="F10" s="33"/>
      <c r="G10" s="33"/>
      <c r="H10" s="34">
        <f>E10-G10-F10</f>
        <v>0</v>
      </c>
      <c r="I10" s="35"/>
      <c r="J10" s="36">
        <f t="shared" si="4"/>
        <v>-90</v>
      </c>
      <c r="K10" s="37"/>
      <c r="L10" s="38"/>
      <c r="M10" s="39"/>
      <c r="N10" s="96"/>
      <c r="O10" s="112"/>
      <c r="P10" s="38"/>
      <c r="Q10" s="40"/>
      <c r="R10" s="189"/>
      <c r="S10" s="190"/>
      <c r="T10" s="190"/>
      <c r="U10" s="190"/>
      <c r="V10" s="191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3"/>
        <v>0</v>
      </c>
      <c r="F11" s="33"/>
      <c r="G11" s="33"/>
      <c r="H11" s="34">
        <f t="shared" ref="H11:H17" si="5">E11-G11-F11</f>
        <v>0</v>
      </c>
      <c r="I11" s="35"/>
      <c r="J11" s="36">
        <f t="shared" si="4"/>
        <v>-90</v>
      </c>
      <c r="K11" s="37"/>
      <c r="L11" s="38"/>
      <c r="M11" s="39"/>
      <c r="N11" s="96"/>
      <c r="O11" s="112"/>
      <c r="P11" s="38"/>
      <c r="Q11" s="40"/>
      <c r="R11" s="189"/>
      <c r="S11" s="190"/>
      <c r="T11" s="190"/>
      <c r="U11" s="190"/>
      <c r="V11" s="191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3"/>
        <v>0</v>
      </c>
      <c r="F12" s="33"/>
      <c r="G12" s="33"/>
      <c r="H12" s="34">
        <f t="shared" si="5"/>
        <v>0</v>
      </c>
      <c r="I12" s="35"/>
      <c r="J12" s="36">
        <f t="shared" si="4"/>
        <v>-90</v>
      </c>
      <c r="K12" s="37"/>
      <c r="L12" s="38"/>
      <c r="M12" s="39"/>
      <c r="N12" s="96"/>
      <c r="O12" s="112"/>
      <c r="P12" s="38"/>
      <c r="Q12" s="40"/>
      <c r="R12" s="189"/>
      <c r="S12" s="190"/>
      <c r="T12" s="190"/>
      <c r="U12" s="190"/>
      <c r="V12" s="191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3"/>
        <v>0</v>
      </c>
      <c r="F13" s="33"/>
      <c r="G13" s="33"/>
      <c r="H13" s="34">
        <f t="shared" si="5"/>
        <v>0</v>
      </c>
      <c r="I13" s="35"/>
      <c r="J13" s="36">
        <f t="shared" si="4"/>
        <v>-90</v>
      </c>
      <c r="K13" s="37"/>
      <c r="L13" s="38"/>
      <c r="M13" s="39"/>
      <c r="N13" s="96"/>
      <c r="O13" s="112"/>
      <c r="P13" s="38"/>
      <c r="Q13" s="40"/>
      <c r="R13" s="189"/>
      <c r="S13" s="190"/>
      <c r="T13" s="190"/>
      <c r="U13" s="190"/>
      <c r="V13" s="191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3"/>
        <v>0</v>
      </c>
      <c r="F14" s="33"/>
      <c r="G14" s="33"/>
      <c r="H14" s="34">
        <f t="shared" si="5"/>
        <v>0</v>
      </c>
      <c r="I14" s="35"/>
      <c r="J14" s="36">
        <f t="shared" si="4"/>
        <v>-90</v>
      </c>
      <c r="K14" s="37"/>
      <c r="L14" s="38"/>
      <c r="M14" s="39"/>
      <c r="N14" s="96"/>
      <c r="O14" s="112"/>
      <c r="P14" s="38"/>
      <c r="Q14" s="40"/>
      <c r="R14" s="189"/>
      <c r="S14" s="190"/>
      <c r="T14" s="190"/>
      <c r="U14" s="190"/>
      <c r="V14" s="191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3"/>
        <v>0</v>
      </c>
      <c r="F15" s="33"/>
      <c r="G15" s="33"/>
      <c r="H15" s="34">
        <f t="shared" si="5"/>
        <v>0</v>
      </c>
      <c r="I15" s="35"/>
      <c r="J15" s="36">
        <f t="shared" si="4"/>
        <v>-90</v>
      </c>
      <c r="K15" s="37"/>
      <c r="L15" s="38"/>
      <c r="M15" s="39"/>
      <c r="N15" s="96"/>
      <c r="O15" s="112"/>
      <c r="P15" s="38"/>
      <c r="Q15" s="40"/>
      <c r="R15" s="189"/>
      <c r="S15" s="190"/>
      <c r="T15" s="190"/>
      <c r="U15" s="190"/>
      <c r="V15" s="191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3"/>
        <v>0</v>
      </c>
      <c r="F16" s="33"/>
      <c r="G16" s="33"/>
      <c r="H16" s="34">
        <f t="shared" si="5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3"/>
        <v>0</v>
      </c>
      <c r="F17" s="33"/>
      <c r="G17" s="33"/>
      <c r="H17" s="34">
        <f t="shared" si="5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3"/>
        <v>0</v>
      </c>
      <c r="F18" s="33"/>
      <c r="G18" s="33"/>
      <c r="H18" s="34">
        <f>E18-G18-F18</f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3"/>
        <v>0</v>
      </c>
      <c r="F19" s="33"/>
      <c r="G19" s="33"/>
      <c r="H19" s="34">
        <f t="shared" ref="H19:H24" si="6"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3"/>
        <v>0</v>
      </c>
      <c r="F20" s="33"/>
      <c r="G20" s="33"/>
      <c r="H20" s="34">
        <f t="shared" si="6"/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6"/>
        <v>0</v>
      </c>
      <c r="I21" s="35"/>
      <c r="J21" s="36">
        <f t="shared" si="4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ref="E22:E32" si="7">IF(ISBLANK(C22),0,(D22-C22+1))</f>
        <v>0</v>
      </c>
      <c r="F22" s="33"/>
      <c r="G22" s="33"/>
      <c r="H22" s="34">
        <f t="shared" si="6"/>
        <v>0</v>
      </c>
      <c r="I22" s="35"/>
      <c r="J22" s="36">
        <f t="shared" si="4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6"/>
        <v>0</v>
      </c>
      <c r="I23" s="35"/>
      <c r="J23" s="36">
        <f t="shared" si="4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6"/>
        <v>0</v>
      </c>
      <c r="I24" s="35"/>
      <c r="J24" s="36">
        <f t="shared" si="4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4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8">E26-G26-F26</f>
        <v>0</v>
      </c>
      <c r="I26" s="35"/>
      <c r="J26" s="36">
        <f t="shared" si="4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8"/>
        <v>0</v>
      </c>
      <c r="I27" s="35"/>
      <c r="J27" s="36">
        <f t="shared" si="4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8"/>
        <v>0</v>
      </c>
      <c r="I28" s="35"/>
      <c r="J28" s="36">
        <f t="shared" si="4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8"/>
        <v>0</v>
      </c>
      <c r="I29" s="35"/>
      <c r="J29" s="36">
        <f t="shared" si="4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8"/>
        <v>0</v>
      </c>
      <c r="I30" s="35"/>
      <c r="J30" s="36">
        <f t="shared" si="4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8"/>
        <v>0</v>
      </c>
      <c r="I31" s="35"/>
      <c r="J31" s="36">
        <f t="shared" si="4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8"/>
        <v>0</v>
      </c>
      <c r="I32" s="35"/>
      <c r="J32" s="36">
        <f t="shared" si="4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2"/>
        <v>0</v>
      </c>
      <c r="I34" s="35"/>
      <c r="J34" s="36">
        <f t="shared" ref="J34:J58" si="9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9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10">E36-G36-F36</f>
        <v>0</v>
      </c>
      <c r="I36" s="35"/>
      <c r="J36" s="36">
        <f t="shared" si="9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10"/>
        <v>0</v>
      </c>
      <c r="I37" s="35"/>
      <c r="J37" s="36">
        <f t="shared" si="9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10"/>
        <v>0</v>
      </c>
      <c r="I38" s="35"/>
      <c r="J38" s="36">
        <f t="shared" si="9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10"/>
        <v>0</v>
      </c>
      <c r="I39" s="35"/>
      <c r="J39" s="36">
        <f t="shared" si="9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10"/>
        <v>0</v>
      </c>
      <c r="I40" s="35"/>
      <c r="J40" s="36">
        <f t="shared" si="9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10"/>
        <v>0</v>
      </c>
      <c r="I41" s="35"/>
      <c r="J41" s="36">
        <f t="shared" si="9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10"/>
        <v>0</v>
      </c>
      <c r="I42" s="35"/>
      <c r="J42" s="36">
        <f t="shared" si="9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9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11">E44-G44-F44</f>
        <v>0</v>
      </c>
      <c r="I44" s="35"/>
      <c r="J44" s="36">
        <f t="shared" si="9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11"/>
        <v>0</v>
      </c>
      <c r="I45" s="35"/>
      <c r="J45" s="36">
        <f t="shared" si="9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1"/>
        <v>0</v>
      </c>
      <c r="I46" s="35"/>
      <c r="J46" s="36">
        <f t="shared" si="9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11"/>
        <v>0</v>
      </c>
      <c r="I47" s="35"/>
      <c r="J47" s="36">
        <f t="shared" si="9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11"/>
        <v>0</v>
      </c>
      <c r="I48" s="35"/>
      <c r="J48" s="36">
        <f t="shared" si="9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11"/>
        <v>0</v>
      </c>
      <c r="I49" s="35"/>
      <c r="J49" s="36">
        <f t="shared" si="9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9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8" si="12">E51-G51-F51</f>
        <v>0</v>
      </c>
      <c r="I51" s="35"/>
      <c r="J51" s="36">
        <f t="shared" si="9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12"/>
        <v>0</v>
      </c>
      <c r="I52" s="35"/>
      <c r="J52" s="36">
        <f t="shared" si="9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12"/>
        <v>0</v>
      </c>
      <c r="I53" s="35"/>
      <c r="J53" s="36">
        <f t="shared" si="9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12"/>
        <v>0</v>
      </c>
      <c r="I54" s="35"/>
      <c r="J54" s="36">
        <f t="shared" si="9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12"/>
        <v>0</v>
      </c>
      <c r="I55" s="35"/>
      <c r="J55" s="36">
        <f t="shared" si="9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12"/>
        <v>0</v>
      </c>
      <c r="I56" s="35"/>
      <c r="J56" s="36">
        <f t="shared" si="9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12"/>
        <v>0</v>
      </c>
      <c r="I57" s="35"/>
      <c r="J57" s="36">
        <f t="shared" si="9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>
        <f t="shared" si="3"/>
        <v>0</v>
      </c>
      <c r="F58" s="47"/>
      <c r="G58" s="48"/>
      <c r="H58" s="34">
        <f t="shared" si="12"/>
        <v>0</v>
      </c>
      <c r="I58" s="49" t="s">
        <v>18</v>
      </c>
      <c r="J58" s="36" t="e">
        <f t="shared" si="9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3">SUM(J2:J59)</f>
        <v>#VALUE!</v>
      </c>
      <c r="K60" s="74">
        <f>SUM(K2:K59)</f>
        <v>0</v>
      </c>
      <c r="L60" s="75">
        <f>SUM(L2:L59)</f>
        <v>0</v>
      </c>
      <c r="M60" s="76">
        <f t="shared" si="13"/>
        <v>0</v>
      </c>
      <c r="N60" s="99">
        <f t="shared" si="13"/>
        <v>0</v>
      </c>
      <c r="O60" s="110">
        <f>SUM(O2:O59)</f>
        <v>0</v>
      </c>
      <c r="P60" s="104">
        <f t="shared" si="13"/>
        <v>0</v>
      </c>
      <c r="Q60" s="76">
        <f t="shared" si="13"/>
        <v>0</v>
      </c>
      <c r="R60" s="77">
        <f>SUM(L60:Q60)</f>
        <v>0</v>
      </c>
      <c r="S60" s="201" t="s">
        <v>19</v>
      </c>
      <c r="T60" s="202"/>
      <c r="U60" s="202"/>
      <c r="V60" s="203"/>
      <c r="W60" s="129">
        <v>1</v>
      </c>
      <c r="X60" s="129">
        <v>27</v>
      </c>
      <c r="Y60" s="129">
        <f>SUM(Y2:Y59)</f>
        <v>0</v>
      </c>
      <c r="Z60" s="79">
        <f>SUM(X60:Y60)</f>
        <v>27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00B050"/>
    <pageSetUpPr fitToPage="1"/>
  </sheetPr>
  <dimension ref="A1:Z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Y12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46">
        <v>45346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9" t="s">
        <v>14</v>
      </c>
      <c r="S1" s="180"/>
      <c r="T1" s="180"/>
      <c r="U1" s="180"/>
      <c r="V1" s="181"/>
      <c r="W1" s="128" t="s">
        <v>15</v>
      </c>
      <c r="X1" s="128" t="s">
        <v>16</v>
      </c>
      <c r="Y1" s="128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2"/>
      <c r="S2" s="183"/>
      <c r="T2" s="183"/>
      <c r="U2" s="183"/>
      <c r="V2" s="184"/>
      <c r="W2" s="130"/>
      <c r="X2" s="130"/>
      <c r="Y2" s="130"/>
    </row>
    <row r="3" spans="1:25" s="42" customFormat="1" ht="38.25" customHeight="1" thickBot="1">
      <c r="A3" s="161">
        <v>0.41666666666666669</v>
      </c>
      <c r="B3" s="164" t="s">
        <v>88</v>
      </c>
      <c r="C3" s="167" t="s">
        <v>18</v>
      </c>
      <c r="D3" s="168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173" t="s">
        <v>18</v>
      </c>
      <c r="J3" s="36" t="e">
        <f t="shared" ref="J3:J4" si="0">IF(ISBLANK(I3),-90,(I3-SUM(L3:Q3,K3)))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60" t="s">
        <v>91</v>
      </c>
      <c r="S3" s="261"/>
      <c r="T3" s="261"/>
      <c r="U3" s="261"/>
      <c r="V3" s="262"/>
      <c r="W3" s="39"/>
      <c r="X3" s="39" t="s">
        <v>18</v>
      </c>
      <c r="Y3" s="39" t="s">
        <v>18</v>
      </c>
    </row>
    <row r="4" spans="1:25" s="42" customFormat="1" ht="30" customHeight="1" thickBot="1">
      <c r="A4" s="162">
        <v>0.4375</v>
      </c>
      <c r="B4" s="165" t="s">
        <v>89</v>
      </c>
      <c r="C4" s="169" t="s">
        <v>18</v>
      </c>
      <c r="D4" s="170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173" t="s">
        <v>18</v>
      </c>
      <c r="J4" s="36" t="e">
        <f t="shared" si="0"/>
        <v>#VALUE!</v>
      </c>
      <c r="K4" s="50" t="s">
        <v>18</v>
      </c>
      <c r="L4" s="51" t="s">
        <v>18</v>
      </c>
      <c r="M4" s="52" t="s">
        <v>18</v>
      </c>
      <c r="N4" s="97" t="s">
        <v>18</v>
      </c>
      <c r="O4" s="108" t="s">
        <v>18</v>
      </c>
      <c r="P4" s="51" t="s">
        <v>18</v>
      </c>
      <c r="Q4" s="53" t="s">
        <v>18</v>
      </c>
      <c r="R4" s="263" t="s">
        <v>92</v>
      </c>
      <c r="S4" s="264"/>
      <c r="T4" s="264"/>
      <c r="U4" s="264"/>
      <c r="V4" s="265"/>
      <c r="W4" s="39"/>
      <c r="X4" s="39" t="s">
        <v>18</v>
      </c>
      <c r="Y4" s="39" t="s">
        <v>18</v>
      </c>
    </row>
    <row r="5" spans="1:25" s="42" customFormat="1" ht="26.25" customHeight="1" thickBot="1">
      <c r="A5" s="163">
        <v>0.45833333333333331</v>
      </c>
      <c r="B5" s="166" t="s">
        <v>48</v>
      </c>
      <c r="C5" s="171">
        <v>3246</v>
      </c>
      <c r="D5" s="172">
        <v>3261</v>
      </c>
      <c r="E5" s="32">
        <f t="shared" ref="E5" si="1">IF(ISBLANK(C5),0,(D5-C5+1))</f>
        <v>16</v>
      </c>
      <c r="F5" s="33">
        <v>1</v>
      </c>
      <c r="G5" s="33">
        <v>0</v>
      </c>
      <c r="H5" s="34">
        <f t="shared" ref="H5:H34" si="2">E5-G5-F5</f>
        <v>15</v>
      </c>
      <c r="I5" s="173">
        <f>15+0</f>
        <v>15</v>
      </c>
      <c r="J5" s="36">
        <f t="shared" ref="J5:J7" si="3">IF(ISBLANK(I5),-90,(I5-SUM(L5:Q5,K5)))</f>
        <v>0</v>
      </c>
      <c r="K5" s="37">
        <v>8</v>
      </c>
      <c r="L5" s="38">
        <v>0</v>
      </c>
      <c r="M5" s="39">
        <v>0</v>
      </c>
      <c r="N5" s="96">
        <v>7</v>
      </c>
      <c r="O5" s="112">
        <v>0</v>
      </c>
      <c r="P5" s="38">
        <v>0</v>
      </c>
      <c r="Q5" s="40">
        <v>0</v>
      </c>
      <c r="R5" s="266" t="s">
        <v>93</v>
      </c>
      <c r="S5" s="267"/>
      <c r="T5" s="267"/>
      <c r="U5" s="267"/>
      <c r="V5" s="268"/>
      <c r="W5" s="39" t="s">
        <v>18</v>
      </c>
      <c r="X5" s="39"/>
      <c r="Y5" s="39"/>
    </row>
    <row r="6" spans="1:25" s="42" customFormat="1" ht="26.25" customHeight="1" thickBot="1">
      <c r="A6" s="163">
        <v>0.47916666666666669</v>
      </c>
      <c r="B6" s="166" t="s">
        <v>90</v>
      </c>
      <c r="C6" s="171">
        <v>3262</v>
      </c>
      <c r="D6" s="172">
        <v>3278</v>
      </c>
      <c r="E6" s="32">
        <f>IF(ISBLANK(C6),0,(D6-C6+1))</f>
        <v>17</v>
      </c>
      <c r="F6" s="33">
        <v>0</v>
      </c>
      <c r="G6" s="33">
        <v>1</v>
      </c>
      <c r="H6" s="34">
        <f t="shared" si="2"/>
        <v>16</v>
      </c>
      <c r="I6" s="173">
        <f>16+1</f>
        <v>17</v>
      </c>
      <c r="J6" s="36">
        <f t="shared" si="3"/>
        <v>-1</v>
      </c>
      <c r="K6" s="37">
        <v>7</v>
      </c>
      <c r="L6" s="38">
        <v>0</v>
      </c>
      <c r="M6" s="39">
        <v>0</v>
      </c>
      <c r="N6" s="96">
        <v>10</v>
      </c>
      <c r="O6" s="112">
        <v>0</v>
      </c>
      <c r="P6" s="38">
        <v>1</v>
      </c>
      <c r="Q6" s="40">
        <v>0</v>
      </c>
      <c r="R6" s="257" t="s">
        <v>94</v>
      </c>
      <c r="S6" s="258"/>
      <c r="T6" s="258"/>
      <c r="U6" s="258"/>
      <c r="V6" s="259"/>
      <c r="W6" s="39" t="s">
        <v>18</v>
      </c>
      <c r="X6" s="39"/>
      <c r="Y6" s="39"/>
    </row>
    <row r="7" spans="1:25" s="42" customFormat="1" ht="26.25" customHeight="1" thickBot="1">
      <c r="A7" s="163">
        <v>0.5</v>
      </c>
      <c r="B7" s="166" t="s">
        <v>88</v>
      </c>
      <c r="C7" s="171">
        <v>3279</v>
      </c>
      <c r="D7" s="172">
        <v>3290</v>
      </c>
      <c r="E7" s="32">
        <f t="shared" ref="E7:E58" si="4">IF(ISBLANK(C7),0,(D7-C7+1))</f>
        <v>12</v>
      </c>
      <c r="F7" s="33">
        <v>0</v>
      </c>
      <c r="G7" s="33">
        <v>1</v>
      </c>
      <c r="H7" s="34">
        <f t="shared" si="2"/>
        <v>11</v>
      </c>
      <c r="I7" s="173">
        <f>11+1</f>
        <v>12</v>
      </c>
      <c r="J7" s="36">
        <f t="shared" si="3"/>
        <v>0</v>
      </c>
      <c r="K7" s="37">
        <v>6</v>
      </c>
      <c r="L7" s="38">
        <v>0</v>
      </c>
      <c r="M7" s="39">
        <v>0</v>
      </c>
      <c r="N7" s="96">
        <v>5</v>
      </c>
      <c r="O7" s="112">
        <v>1</v>
      </c>
      <c r="P7" s="38">
        <v>0</v>
      </c>
      <c r="Q7" s="40">
        <v>0</v>
      </c>
      <c r="R7" s="269"/>
      <c r="S7" s="270"/>
      <c r="T7" s="270"/>
      <c r="U7" s="270"/>
      <c r="V7" s="271"/>
      <c r="W7" s="39" t="s">
        <v>18</v>
      </c>
      <c r="X7" s="39"/>
      <c r="Y7" s="39"/>
    </row>
    <row r="8" spans="1:25" s="42" customFormat="1" ht="26.25" customHeight="1" thickBot="1">
      <c r="A8" s="163">
        <v>4.1666666666666664E-2</v>
      </c>
      <c r="B8" s="166" t="s">
        <v>63</v>
      </c>
      <c r="C8" s="171">
        <v>3291</v>
      </c>
      <c r="D8" s="172">
        <v>3305</v>
      </c>
      <c r="E8" s="32">
        <f t="shared" si="4"/>
        <v>15</v>
      </c>
      <c r="F8" s="33">
        <v>1</v>
      </c>
      <c r="G8" s="33">
        <v>1</v>
      </c>
      <c r="H8" s="34">
        <f t="shared" si="2"/>
        <v>13</v>
      </c>
      <c r="I8" s="173">
        <f>13+1</f>
        <v>14</v>
      </c>
      <c r="J8" s="36">
        <f>IF(ISBLANK(I8),-90,(I8-SUM(L8:Q8,K8)))</f>
        <v>0</v>
      </c>
      <c r="K8" s="37">
        <v>2</v>
      </c>
      <c r="L8" s="38">
        <v>0</v>
      </c>
      <c r="M8" s="175">
        <v>8</v>
      </c>
      <c r="N8" s="96">
        <v>3</v>
      </c>
      <c r="O8" s="112">
        <v>1</v>
      </c>
      <c r="P8" s="38">
        <v>0</v>
      </c>
      <c r="Q8" s="40">
        <v>0</v>
      </c>
      <c r="R8" s="257" t="s">
        <v>95</v>
      </c>
      <c r="S8" s="258"/>
      <c r="T8" s="258"/>
      <c r="U8" s="258"/>
      <c r="V8" s="259"/>
      <c r="W8" s="39" t="s">
        <v>18</v>
      </c>
      <c r="X8" s="39"/>
      <c r="Y8" s="39"/>
    </row>
    <row r="9" spans="1:25" s="42" customFormat="1" ht="26.25" customHeight="1" thickBot="1">
      <c r="A9" s="163">
        <v>6.25E-2</v>
      </c>
      <c r="B9" s="166" t="s">
        <v>89</v>
      </c>
      <c r="C9" s="171">
        <v>3306</v>
      </c>
      <c r="D9" s="172">
        <v>3327</v>
      </c>
      <c r="E9" s="32">
        <f t="shared" si="4"/>
        <v>22</v>
      </c>
      <c r="F9" s="33">
        <v>2</v>
      </c>
      <c r="G9" s="33">
        <v>9</v>
      </c>
      <c r="H9" s="34">
        <f t="shared" si="2"/>
        <v>11</v>
      </c>
      <c r="I9" s="173">
        <f>11+9</f>
        <v>20</v>
      </c>
      <c r="J9" s="36">
        <f t="shared" ref="J9:J32" si="5">IF(ISBLANK(I9),-90,(I9-SUM(L9:Q9,K9)))</f>
        <v>0</v>
      </c>
      <c r="K9" s="37">
        <v>7</v>
      </c>
      <c r="L9" s="38">
        <v>0</v>
      </c>
      <c r="M9" s="39">
        <v>0</v>
      </c>
      <c r="N9" s="96">
        <v>9</v>
      </c>
      <c r="O9" s="112">
        <v>4</v>
      </c>
      <c r="P9" s="38">
        <v>0</v>
      </c>
      <c r="Q9" s="40">
        <v>0</v>
      </c>
      <c r="R9" s="266" t="s">
        <v>96</v>
      </c>
      <c r="S9" s="267"/>
      <c r="T9" s="267"/>
      <c r="U9" s="267"/>
      <c r="V9" s="268"/>
      <c r="W9" s="39" t="s">
        <v>18</v>
      </c>
      <c r="X9" s="39"/>
      <c r="Y9" s="39"/>
    </row>
    <row r="10" spans="1:25" s="42" customFormat="1" ht="26.25" customHeight="1" thickBot="1">
      <c r="A10" s="163">
        <v>8.3333333333333329E-2</v>
      </c>
      <c r="B10" s="166" t="s">
        <v>90</v>
      </c>
      <c r="C10" s="171">
        <v>3328</v>
      </c>
      <c r="D10" s="172">
        <v>3342</v>
      </c>
      <c r="E10" s="32">
        <f t="shared" si="4"/>
        <v>15</v>
      </c>
      <c r="F10" s="33">
        <v>2</v>
      </c>
      <c r="G10" s="33">
        <v>1</v>
      </c>
      <c r="H10" s="34">
        <f>E10-G10-F10</f>
        <v>12</v>
      </c>
      <c r="I10" s="173">
        <f>12+1</f>
        <v>13</v>
      </c>
      <c r="J10" s="36">
        <f t="shared" si="5"/>
        <v>0</v>
      </c>
      <c r="K10" s="37">
        <v>7</v>
      </c>
      <c r="L10" s="38">
        <v>0</v>
      </c>
      <c r="M10" s="39">
        <v>0</v>
      </c>
      <c r="N10" s="96">
        <v>5</v>
      </c>
      <c r="O10" s="112">
        <v>1</v>
      </c>
      <c r="P10" s="38">
        <v>0</v>
      </c>
      <c r="Q10" s="40">
        <v>0</v>
      </c>
      <c r="R10" s="257" t="s">
        <v>97</v>
      </c>
      <c r="S10" s="258"/>
      <c r="T10" s="258"/>
      <c r="U10" s="258"/>
      <c r="V10" s="259"/>
      <c r="W10" s="39" t="s">
        <v>18</v>
      </c>
      <c r="X10" s="39"/>
      <c r="Y10" s="39"/>
    </row>
    <row r="11" spans="1:25" s="42" customFormat="1" ht="38.25" customHeight="1" thickBot="1">
      <c r="A11" s="162">
        <v>8.3333333333333329E-2</v>
      </c>
      <c r="B11" s="165" t="s">
        <v>48</v>
      </c>
      <c r="C11" s="169" t="s">
        <v>18</v>
      </c>
      <c r="D11" s="170" t="s">
        <v>18</v>
      </c>
      <c r="E11" s="32" t="s">
        <v>18</v>
      </c>
      <c r="F11" s="33" t="s">
        <v>18</v>
      </c>
      <c r="G11" s="33" t="s">
        <v>18</v>
      </c>
      <c r="H11" s="34" t="s">
        <v>18</v>
      </c>
      <c r="I11" s="173" t="s">
        <v>18</v>
      </c>
      <c r="J11" s="36" t="e">
        <f t="shared" si="5"/>
        <v>#VALUE!</v>
      </c>
      <c r="K11" s="50" t="s">
        <v>18</v>
      </c>
      <c r="L11" s="51" t="s">
        <v>18</v>
      </c>
      <c r="M11" s="52" t="s">
        <v>18</v>
      </c>
      <c r="N11" s="97" t="s">
        <v>18</v>
      </c>
      <c r="O11" s="108" t="s">
        <v>18</v>
      </c>
      <c r="P11" s="51" t="s">
        <v>18</v>
      </c>
      <c r="Q11" s="53" t="s">
        <v>18</v>
      </c>
      <c r="R11" s="263" t="s">
        <v>98</v>
      </c>
      <c r="S11" s="264"/>
      <c r="T11" s="264"/>
      <c r="U11" s="264"/>
      <c r="V11" s="265"/>
      <c r="W11" s="39"/>
      <c r="X11" s="39" t="s">
        <v>18</v>
      </c>
      <c r="Y11" s="39" t="s">
        <v>18</v>
      </c>
    </row>
    <row r="12" spans="1:25" s="42" customFormat="1" ht="26.25" customHeight="1" thickBot="1">
      <c r="A12" s="163">
        <v>0.125</v>
      </c>
      <c r="B12" s="166" t="s">
        <v>63</v>
      </c>
      <c r="C12" s="171">
        <v>3343</v>
      </c>
      <c r="D12" s="172">
        <v>3371</v>
      </c>
      <c r="E12" s="32">
        <f t="shared" si="4"/>
        <v>29</v>
      </c>
      <c r="F12" s="33">
        <v>1</v>
      </c>
      <c r="G12" s="33">
        <v>7</v>
      </c>
      <c r="H12" s="34">
        <f t="shared" ref="H12:H17" si="6">E12-G12-F12</f>
        <v>21</v>
      </c>
      <c r="I12" s="173">
        <f>21+7</f>
        <v>28</v>
      </c>
      <c r="J12" s="36">
        <f t="shared" si="5"/>
        <v>0</v>
      </c>
      <c r="K12" s="142">
        <v>10</v>
      </c>
      <c r="L12" s="174">
        <v>17</v>
      </c>
      <c r="M12" s="39">
        <v>0</v>
      </c>
      <c r="N12" s="96">
        <v>1</v>
      </c>
      <c r="O12" s="112">
        <v>0</v>
      </c>
      <c r="P12" s="38">
        <v>0</v>
      </c>
      <c r="Q12" s="40">
        <v>0</v>
      </c>
      <c r="R12" s="272" t="s">
        <v>99</v>
      </c>
      <c r="S12" s="273"/>
      <c r="T12" s="273"/>
      <c r="U12" s="273"/>
      <c r="V12" s="274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si="4"/>
        <v>0</v>
      </c>
      <c r="F13" s="33"/>
      <c r="G13" s="33"/>
      <c r="H13" s="34">
        <f t="shared" si="6"/>
        <v>0</v>
      </c>
      <c r="I13" s="35"/>
      <c r="J13" s="36">
        <f t="shared" si="5"/>
        <v>-90</v>
      </c>
      <c r="K13" s="37"/>
      <c r="L13" s="38"/>
      <c r="M13" s="39"/>
      <c r="N13" s="96"/>
      <c r="O13" s="112"/>
      <c r="P13" s="38"/>
      <c r="Q13" s="40"/>
      <c r="R13" s="189"/>
      <c r="S13" s="190"/>
      <c r="T13" s="190"/>
      <c r="U13" s="190"/>
      <c r="V13" s="191"/>
      <c r="W13" s="42" t="s">
        <v>18</v>
      </c>
    </row>
    <row r="14" spans="1:25" s="42" customFormat="1" ht="26.25" hidden="1" customHeight="1">
      <c r="A14" s="28"/>
      <c r="B14" s="29"/>
      <c r="C14" s="30"/>
      <c r="D14" s="31"/>
      <c r="E14" s="32">
        <f t="shared" si="4"/>
        <v>0</v>
      </c>
      <c r="F14" s="33"/>
      <c r="G14" s="33"/>
      <c r="H14" s="34">
        <f t="shared" si="6"/>
        <v>0</v>
      </c>
      <c r="I14" s="35"/>
      <c r="J14" s="36">
        <f t="shared" si="5"/>
        <v>-90</v>
      </c>
      <c r="K14" s="37"/>
      <c r="L14" s="38"/>
      <c r="M14" s="39"/>
      <c r="N14" s="96"/>
      <c r="O14" s="112"/>
      <c r="P14" s="38"/>
      <c r="Q14" s="40"/>
      <c r="R14" s="189"/>
      <c r="S14" s="190"/>
      <c r="T14" s="190"/>
      <c r="U14" s="190"/>
      <c r="V14" s="191"/>
      <c r="W14" s="42" t="s">
        <v>18</v>
      </c>
    </row>
    <row r="15" spans="1:25" s="42" customFormat="1" ht="26.25" hidden="1" customHeight="1">
      <c r="A15" s="28"/>
      <c r="B15" s="29"/>
      <c r="C15" s="30"/>
      <c r="D15" s="31"/>
      <c r="E15" s="32">
        <f t="shared" si="4"/>
        <v>0</v>
      </c>
      <c r="F15" s="33"/>
      <c r="G15" s="33"/>
      <c r="H15" s="34">
        <f t="shared" si="6"/>
        <v>0</v>
      </c>
      <c r="I15" s="35"/>
      <c r="J15" s="36">
        <f t="shared" si="5"/>
        <v>-90</v>
      </c>
      <c r="K15" s="37"/>
      <c r="L15" s="38"/>
      <c r="M15" s="39"/>
      <c r="N15" s="96"/>
      <c r="O15" s="112"/>
      <c r="P15" s="38"/>
      <c r="Q15" s="40"/>
      <c r="R15" s="189"/>
      <c r="S15" s="190"/>
      <c r="T15" s="190"/>
      <c r="U15" s="190"/>
      <c r="V15" s="191"/>
      <c r="W15" s="42" t="s">
        <v>18</v>
      </c>
    </row>
    <row r="16" spans="1:25" s="42" customFormat="1" ht="26.25" hidden="1" customHeight="1">
      <c r="A16" s="28"/>
      <c r="B16" s="29"/>
      <c r="C16" s="30"/>
      <c r="D16" s="31"/>
      <c r="E16" s="32">
        <f t="shared" si="4"/>
        <v>0</v>
      </c>
      <c r="F16" s="33"/>
      <c r="G16" s="33"/>
      <c r="H16" s="34">
        <f t="shared" si="6"/>
        <v>0</v>
      </c>
      <c r="I16" s="35"/>
      <c r="J16" s="36">
        <f t="shared" si="5"/>
        <v>-90</v>
      </c>
      <c r="K16" s="37"/>
      <c r="L16" s="38"/>
      <c r="M16" s="39"/>
      <c r="N16" s="96"/>
      <c r="O16" s="112"/>
      <c r="P16" s="38"/>
      <c r="Q16" s="40"/>
      <c r="R16" s="189"/>
      <c r="S16" s="190"/>
      <c r="T16" s="190"/>
      <c r="U16" s="190"/>
      <c r="V16" s="191"/>
      <c r="W16" s="42" t="s">
        <v>18</v>
      </c>
    </row>
    <row r="17" spans="1:23" s="42" customFormat="1" ht="26.25" hidden="1" customHeight="1">
      <c r="A17" s="28"/>
      <c r="B17" s="29"/>
      <c r="C17" s="30"/>
      <c r="D17" s="31"/>
      <c r="E17" s="32">
        <f t="shared" si="4"/>
        <v>0</v>
      </c>
      <c r="F17" s="33"/>
      <c r="G17" s="33"/>
      <c r="H17" s="34">
        <f t="shared" si="6"/>
        <v>0</v>
      </c>
      <c r="I17" s="35"/>
      <c r="J17" s="36">
        <f t="shared" si="5"/>
        <v>-90</v>
      </c>
      <c r="K17" s="37"/>
      <c r="L17" s="38"/>
      <c r="M17" s="39"/>
      <c r="N17" s="96"/>
      <c r="O17" s="112"/>
      <c r="P17" s="38"/>
      <c r="Q17" s="40"/>
      <c r="R17" s="189"/>
      <c r="S17" s="190"/>
      <c r="T17" s="190"/>
      <c r="U17" s="190"/>
      <c r="V17" s="191"/>
      <c r="W17" s="42" t="s">
        <v>18</v>
      </c>
    </row>
    <row r="18" spans="1:23" s="42" customFormat="1" ht="26.25" hidden="1" customHeight="1">
      <c r="A18" s="28"/>
      <c r="B18" s="29"/>
      <c r="C18" s="30"/>
      <c r="D18" s="31"/>
      <c r="E18" s="32">
        <f t="shared" si="4"/>
        <v>0</v>
      </c>
      <c r="F18" s="33"/>
      <c r="G18" s="33"/>
      <c r="H18" s="34">
        <f>E18-G18-F18</f>
        <v>0</v>
      </c>
      <c r="I18" s="35"/>
      <c r="J18" s="36">
        <f t="shared" si="5"/>
        <v>-90</v>
      </c>
      <c r="K18" s="37"/>
      <c r="L18" s="38"/>
      <c r="M18" s="39"/>
      <c r="N18" s="96"/>
      <c r="O18" s="112"/>
      <c r="P18" s="38"/>
      <c r="Q18" s="40"/>
      <c r="R18" s="189"/>
      <c r="S18" s="190"/>
      <c r="T18" s="190"/>
      <c r="U18" s="190"/>
      <c r="V18" s="191"/>
      <c r="W18" s="42" t="s">
        <v>18</v>
      </c>
    </row>
    <row r="19" spans="1:23" s="42" customFormat="1" ht="26.25" hidden="1" customHeight="1">
      <c r="A19" s="28"/>
      <c r="B19" s="29"/>
      <c r="C19" s="30"/>
      <c r="D19" s="31"/>
      <c r="E19" s="32">
        <f t="shared" si="4"/>
        <v>0</v>
      </c>
      <c r="F19" s="33"/>
      <c r="G19" s="33"/>
      <c r="H19" s="34">
        <f t="shared" ref="H19:H24" si="7">E19-G19-F19</f>
        <v>0</v>
      </c>
      <c r="I19" s="35"/>
      <c r="J19" s="36">
        <f t="shared" si="5"/>
        <v>-90</v>
      </c>
      <c r="K19" s="37"/>
      <c r="L19" s="38"/>
      <c r="M19" s="39"/>
      <c r="N19" s="96"/>
      <c r="O19" s="112"/>
      <c r="P19" s="38"/>
      <c r="Q19" s="40"/>
      <c r="R19" s="189"/>
      <c r="S19" s="190"/>
      <c r="T19" s="190"/>
      <c r="U19" s="190"/>
      <c r="V19" s="191"/>
      <c r="W19" s="42" t="s">
        <v>18</v>
      </c>
    </row>
    <row r="20" spans="1:23" s="42" customFormat="1" ht="26.25" hidden="1" customHeight="1">
      <c r="A20" s="28"/>
      <c r="B20" s="29"/>
      <c r="C20" s="30"/>
      <c r="D20" s="31"/>
      <c r="E20" s="32">
        <f t="shared" si="4"/>
        <v>0</v>
      </c>
      <c r="F20" s="33"/>
      <c r="G20" s="33"/>
      <c r="H20" s="34">
        <f t="shared" si="7"/>
        <v>0</v>
      </c>
      <c r="I20" s="35"/>
      <c r="J20" s="36">
        <f t="shared" si="5"/>
        <v>-90</v>
      </c>
      <c r="K20" s="37"/>
      <c r="L20" s="38"/>
      <c r="M20" s="39"/>
      <c r="N20" s="96"/>
      <c r="O20" s="112"/>
      <c r="P20" s="38"/>
      <c r="Q20" s="40"/>
      <c r="R20" s="189"/>
      <c r="S20" s="190"/>
      <c r="T20" s="190"/>
      <c r="U20" s="190"/>
      <c r="V20" s="191"/>
      <c r="W20" s="42" t="s">
        <v>18</v>
      </c>
    </row>
    <row r="21" spans="1:23" s="42" customFormat="1" ht="26.25" hidden="1" customHeight="1">
      <c r="A21" s="28"/>
      <c r="B21" s="29"/>
      <c r="C21" s="30"/>
      <c r="D21" s="31"/>
      <c r="E21" s="32">
        <f>IF(ISBLANK(C21),0,(D21-C21+1))</f>
        <v>0</v>
      </c>
      <c r="F21" s="33"/>
      <c r="G21" s="33"/>
      <c r="H21" s="34">
        <f t="shared" si="7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89"/>
      <c r="S21" s="190"/>
      <c r="T21" s="190"/>
      <c r="U21" s="190"/>
      <c r="V21" s="191"/>
      <c r="W21" s="42" t="s">
        <v>18</v>
      </c>
    </row>
    <row r="22" spans="1:23" s="42" customFormat="1" ht="26.25" hidden="1" customHeight="1">
      <c r="A22" s="28"/>
      <c r="B22" s="29"/>
      <c r="C22" s="30"/>
      <c r="D22" s="31"/>
      <c r="E22" s="32">
        <f t="shared" ref="E22:E32" si="8">IF(ISBLANK(C22),0,(D22-C22+1))</f>
        <v>0</v>
      </c>
      <c r="F22" s="33"/>
      <c r="G22" s="33"/>
      <c r="H22" s="34">
        <f t="shared" si="7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89"/>
      <c r="S22" s="190"/>
      <c r="T22" s="190"/>
      <c r="U22" s="190"/>
      <c r="V22" s="191"/>
      <c r="W22" s="42" t="s">
        <v>18</v>
      </c>
    </row>
    <row r="23" spans="1:23" s="42" customFormat="1" ht="26.25" hidden="1" customHeight="1">
      <c r="A23" s="28"/>
      <c r="B23" s="29"/>
      <c r="C23" s="30"/>
      <c r="D23" s="31"/>
      <c r="E23" s="32">
        <f t="shared" si="8"/>
        <v>0</v>
      </c>
      <c r="F23" s="33"/>
      <c r="G23" s="33"/>
      <c r="H23" s="34">
        <f t="shared" si="7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89"/>
      <c r="S23" s="190"/>
      <c r="T23" s="190"/>
      <c r="U23" s="190"/>
      <c r="V23" s="191"/>
      <c r="W23" s="42" t="s">
        <v>18</v>
      </c>
    </row>
    <row r="24" spans="1:23" s="42" customFormat="1" ht="26.25" hidden="1" customHeight="1">
      <c r="A24" s="28"/>
      <c r="B24" s="29"/>
      <c r="C24" s="30"/>
      <c r="D24" s="31"/>
      <c r="E24" s="32">
        <f t="shared" si="8"/>
        <v>0</v>
      </c>
      <c r="F24" s="33"/>
      <c r="G24" s="33"/>
      <c r="H24" s="34">
        <f t="shared" si="7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89"/>
      <c r="S24" s="190"/>
      <c r="T24" s="190"/>
      <c r="U24" s="190"/>
      <c r="V24" s="191"/>
      <c r="W24" s="42" t="s">
        <v>18</v>
      </c>
    </row>
    <row r="25" spans="1:23" s="42" customFormat="1" ht="26.25" hidden="1" customHeight="1">
      <c r="A25" s="28"/>
      <c r="B25" s="29"/>
      <c r="C25" s="30"/>
      <c r="D25" s="31"/>
      <c r="E25" s="32">
        <f t="shared" si="8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89"/>
      <c r="S25" s="190"/>
      <c r="T25" s="190"/>
      <c r="U25" s="190"/>
      <c r="V25" s="191"/>
      <c r="W25" s="42" t="s">
        <v>18</v>
      </c>
    </row>
    <row r="26" spans="1:23" s="42" customFormat="1" ht="26.25" hidden="1" customHeight="1">
      <c r="A26" s="28"/>
      <c r="B26" s="29"/>
      <c r="C26" s="30"/>
      <c r="D26" s="31"/>
      <c r="E26" s="32">
        <f t="shared" si="8"/>
        <v>0</v>
      </c>
      <c r="F26" s="33"/>
      <c r="G26" s="33"/>
      <c r="H26" s="34">
        <f t="shared" ref="H26:H32" si="9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89"/>
      <c r="S26" s="190"/>
      <c r="T26" s="190"/>
      <c r="U26" s="190"/>
      <c r="V26" s="191"/>
      <c r="W26" s="42" t="s">
        <v>18</v>
      </c>
    </row>
    <row r="27" spans="1:23" s="42" customFormat="1" ht="26.25" hidden="1" customHeight="1">
      <c r="A27" s="28"/>
      <c r="B27" s="29"/>
      <c r="C27" s="30"/>
      <c r="D27" s="31"/>
      <c r="E27" s="32">
        <f t="shared" si="8"/>
        <v>0</v>
      </c>
      <c r="F27" s="33"/>
      <c r="G27" s="33"/>
      <c r="H27" s="34">
        <f t="shared" si="9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89"/>
      <c r="S27" s="190"/>
      <c r="T27" s="190"/>
      <c r="U27" s="190"/>
      <c r="V27" s="191"/>
      <c r="W27" s="42" t="s">
        <v>18</v>
      </c>
    </row>
    <row r="28" spans="1:23" s="42" customFormat="1" ht="26.25" hidden="1" customHeight="1">
      <c r="A28" s="28"/>
      <c r="B28" s="29"/>
      <c r="C28" s="30"/>
      <c r="D28" s="31"/>
      <c r="E28" s="32">
        <f t="shared" si="8"/>
        <v>0</v>
      </c>
      <c r="F28" s="33"/>
      <c r="G28" s="33"/>
      <c r="H28" s="34">
        <f t="shared" si="9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89"/>
      <c r="S28" s="190"/>
      <c r="T28" s="190"/>
      <c r="U28" s="190"/>
      <c r="V28" s="191"/>
      <c r="W28" s="42" t="s">
        <v>18</v>
      </c>
    </row>
    <row r="29" spans="1:23" s="42" customFormat="1" ht="26.25" hidden="1" customHeight="1">
      <c r="A29" s="28"/>
      <c r="B29" s="29"/>
      <c r="C29" s="30"/>
      <c r="D29" s="31"/>
      <c r="E29" s="32">
        <f t="shared" si="8"/>
        <v>0</v>
      </c>
      <c r="F29" s="33"/>
      <c r="G29" s="33"/>
      <c r="H29" s="34">
        <f t="shared" si="9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89"/>
      <c r="S29" s="190"/>
      <c r="T29" s="190"/>
      <c r="U29" s="190"/>
      <c r="V29" s="191"/>
      <c r="W29" s="42" t="s">
        <v>18</v>
      </c>
    </row>
    <row r="30" spans="1:23" s="42" customFormat="1" ht="26.25" hidden="1" customHeight="1">
      <c r="A30" s="28"/>
      <c r="B30" s="29"/>
      <c r="C30" s="30"/>
      <c r="D30" s="31"/>
      <c r="E30" s="32">
        <f t="shared" si="8"/>
        <v>0</v>
      </c>
      <c r="F30" s="33"/>
      <c r="G30" s="33"/>
      <c r="H30" s="34">
        <f t="shared" si="9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89"/>
      <c r="S30" s="190"/>
      <c r="T30" s="190"/>
      <c r="U30" s="190"/>
      <c r="V30" s="191"/>
      <c r="W30" s="42" t="s">
        <v>18</v>
      </c>
    </row>
    <row r="31" spans="1:23" s="42" customFormat="1" ht="26.25" hidden="1" customHeight="1">
      <c r="A31" s="28"/>
      <c r="B31" s="29"/>
      <c r="C31" s="30"/>
      <c r="D31" s="31"/>
      <c r="E31" s="32">
        <f t="shared" si="8"/>
        <v>0</v>
      </c>
      <c r="F31" s="33"/>
      <c r="G31" s="33"/>
      <c r="H31" s="34">
        <f t="shared" si="9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89"/>
      <c r="S31" s="190"/>
      <c r="T31" s="190"/>
      <c r="U31" s="190"/>
      <c r="V31" s="191"/>
      <c r="W31" s="42" t="s">
        <v>18</v>
      </c>
    </row>
    <row r="32" spans="1:23" s="42" customFormat="1" ht="26.25" hidden="1" customHeight="1">
      <c r="A32" s="28"/>
      <c r="B32" s="29"/>
      <c r="C32" s="30"/>
      <c r="D32" s="31"/>
      <c r="E32" s="32">
        <f t="shared" si="8"/>
        <v>0</v>
      </c>
      <c r="F32" s="33"/>
      <c r="G32" s="33"/>
      <c r="H32" s="34">
        <f t="shared" si="9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89"/>
      <c r="S32" s="190"/>
      <c r="T32" s="190"/>
      <c r="U32" s="190"/>
      <c r="V32" s="191"/>
      <c r="W32" s="42" t="s">
        <v>18</v>
      </c>
    </row>
    <row r="33" spans="1:23" s="42" customFormat="1" ht="26.25" hidden="1" customHeight="1">
      <c r="A33" s="28"/>
      <c r="B33" s="29"/>
      <c r="C33" s="30"/>
      <c r="D33" s="31"/>
      <c r="E33" s="32">
        <f t="shared" si="4"/>
        <v>0</v>
      </c>
      <c r="F33" s="33"/>
      <c r="G33" s="33"/>
      <c r="H33" s="34">
        <f t="shared" si="2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89"/>
      <c r="S33" s="190"/>
      <c r="T33" s="190"/>
      <c r="U33" s="190"/>
      <c r="V33" s="191"/>
      <c r="W33" s="42" t="s">
        <v>18</v>
      </c>
    </row>
    <row r="34" spans="1:23" s="42" customFormat="1" ht="26.25" hidden="1" customHeight="1">
      <c r="A34" s="28"/>
      <c r="B34" s="29"/>
      <c r="C34" s="30"/>
      <c r="D34" s="31"/>
      <c r="E34" s="32">
        <f t="shared" si="4"/>
        <v>0</v>
      </c>
      <c r="F34" s="33"/>
      <c r="G34" s="33"/>
      <c r="H34" s="34">
        <f t="shared" si="2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89"/>
      <c r="S34" s="190"/>
      <c r="T34" s="190"/>
      <c r="U34" s="190"/>
      <c r="V34" s="191"/>
      <c r="W34" s="42" t="s">
        <v>18</v>
      </c>
    </row>
    <row r="35" spans="1:23" s="42" customFormat="1" ht="26.25" hidden="1" customHeight="1">
      <c r="A35" s="28"/>
      <c r="B35" s="29"/>
      <c r="C35" s="30"/>
      <c r="D35" s="31"/>
      <c r="E35" s="32">
        <f t="shared" si="4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89"/>
      <c r="S35" s="190"/>
      <c r="T35" s="190"/>
      <c r="U35" s="190"/>
      <c r="V35" s="191"/>
      <c r="W35" s="42" t="s">
        <v>18</v>
      </c>
    </row>
    <row r="36" spans="1:23" s="42" customFormat="1" ht="26.25" hidden="1" customHeight="1">
      <c r="A36" s="28"/>
      <c r="B36" s="29"/>
      <c r="C36" s="30"/>
      <c r="D36" s="31"/>
      <c r="E36" s="32">
        <f t="shared" si="4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89"/>
      <c r="S36" s="190"/>
      <c r="T36" s="190"/>
      <c r="U36" s="190"/>
      <c r="V36" s="191"/>
      <c r="W36" s="42" t="s">
        <v>18</v>
      </c>
    </row>
    <row r="37" spans="1:23" s="42" customFormat="1" ht="26.25" hidden="1" customHeight="1">
      <c r="A37" s="28"/>
      <c r="B37" s="29"/>
      <c r="C37" s="30"/>
      <c r="D37" s="31"/>
      <c r="E37" s="32">
        <f t="shared" si="4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89"/>
      <c r="S37" s="190"/>
      <c r="T37" s="190"/>
      <c r="U37" s="190"/>
      <c r="V37" s="191"/>
      <c r="W37" s="42" t="s">
        <v>18</v>
      </c>
    </row>
    <row r="38" spans="1:23" s="42" customFormat="1" ht="26.25" hidden="1" customHeight="1">
      <c r="A38" s="28"/>
      <c r="B38" s="29"/>
      <c r="C38" s="30"/>
      <c r="D38" s="31"/>
      <c r="E38" s="32">
        <f t="shared" si="4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89"/>
      <c r="S38" s="190"/>
      <c r="T38" s="190"/>
      <c r="U38" s="190"/>
      <c r="V38" s="191"/>
      <c r="W38" s="42" t="s">
        <v>18</v>
      </c>
    </row>
    <row r="39" spans="1:23" s="42" customFormat="1" ht="26.25" hidden="1" customHeight="1">
      <c r="A39" s="28"/>
      <c r="B39" s="29"/>
      <c r="C39" s="30"/>
      <c r="D39" s="31"/>
      <c r="E39" s="32">
        <f t="shared" si="4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89"/>
      <c r="S39" s="190"/>
      <c r="T39" s="190"/>
      <c r="U39" s="190"/>
      <c r="V39" s="191"/>
      <c r="W39" s="42" t="s">
        <v>18</v>
      </c>
    </row>
    <row r="40" spans="1:23" s="42" customFormat="1" ht="26.25" hidden="1" customHeight="1">
      <c r="A40" s="28"/>
      <c r="B40" s="29"/>
      <c r="C40" s="30"/>
      <c r="D40" s="31"/>
      <c r="E40" s="32">
        <f t="shared" si="4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89"/>
      <c r="S40" s="190"/>
      <c r="T40" s="190"/>
      <c r="U40" s="190"/>
      <c r="V40" s="191"/>
      <c r="W40" s="42" t="s">
        <v>18</v>
      </c>
    </row>
    <row r="41" spans="1:23" s="42" customFormat="1" ht="26.25" hidden="1" customHeight="1">
      <c r="A41" s="28"/>
      <c r="B41" s="29"/>
      <c r="C41" s="30"/>
      <c r="D41" s="31"/>
      <c r="E41" s="32">
        <f t="shared" si="4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89"/>
      <c r="S41" s="190"/>
      <c r="T41" s="190"/>
      <c r="U41" s="190"/>
      <c r="V41" s="191"/>
      <c r="W41" s="42" t="s">
        <v>18</v>
      </c>
    </row>
    <row r="42" spans="1:23" s="42" customFormat="1" ht="26.25" hidden="1" customHeight="1">
      <c r="A42" s="28"/>
      <c r="B42" s="29"/>
      <c r="C42" s="30"/>
      <c r="D42" s="31"/>
      <c r="E42" s="32">
        <f t="shared" si="4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89"/>
      <c r="S42" s="190"/>
      <c r="T42" s="190"/>
      <c r="U42" s="190"/>
      <c r="V42" s="191"/>
      <c r="W42" s="42" t="s">
        <v>18</v>
      </c>
    </row>
    <row r="43" spans="1:23" s="42" customFormat="1" ht="26.25" hidden="1" customHeight="1">
      <c r="A43" s="28"/>
      <c r="B43" s="29"/>
      <c r="C43" s="30"/>
      <c r="D43" s="31"/>
      <c r="E43" s="32">
        <f t="shared" si="4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89"/>
      <c r="S43" s="190"/>
      <c r="T43" s="190"/>
      <c r="U43" s="190"/>
      <c r="V43" s="191"/>
      <c r="W43" s="42" t="s">
        <v>18</v>
      </c>
    </row>
    <row r="44" spans="1:23" s="42" customFormat="1" ht="26.25" hidden="1" customHeight="1">
      <c r="A44" s="28"/>
      <c r="B44" s="29"/>
      <c r="C44" s="30"/>
      <c r="D44" s="31"/>
      <c r="E44" s="32">
        <f t="shared" si="4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89"/>
      <c r="S44" s="190"/>
      <c r="T44" s="190"/>
      <c r="U44" s="190"/>
      <c r="V44" s="191"/>
      <c r="W44" s="42" t="s">
        <v>18</v>
      </c>
    </row>
    <row r="45" spans="1:23" s="42" customFormat="1" ht="26.25" hidden="1" customHeight="1">
      <c r="A45" s="28"/>
      <c r="B45" s="29"/>
      <c r="C45" s="30"/>
      <c r="D45" s="31"/>
      <c r="E45" s="32">
        <f t="shared" si="4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89"/>
      <c r="S45" s="190"/>
      <c r="T45" s="190"/>
      <c r="U45" s="190"/>
      <c r="V45" s="191"/>
      <c r="W45" s="42" t="s">
        <v>18</v>
      </c>
    </row>
    <row r="46" spans="1:23" s="42" customFormat="1" ht="26.25" hidden="1" customHeight="1">
      <c r="A46" s="28"/>
      <c r="B46" s="29"/>
      <c r="C46" s="30"/>
      <c r="D46" s="31"/>
      <c r="E46" s="32">
        <f>IF(ISBLANK(C46),0,(D46-C46+1))</f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89"/>
      <c r="S46" s="190"/>
      <c r="T46" s="190"/>
      <c r="U46" s="190"/>
      <c r="V46" s="191"/>
      <c r="W46" s="42" t="s">
        <v>18</v>
      </c>
    </row>
    <row r="47" spans="1:23" s="42" customFormat="1" ht="26.25" hidden="1" customHeight="1">
      <c r="A47" s="28"/>
      <c r="B47" s="29"/>
      <c r="C47" s="30"/>
      <c r="D47" s="31"/>
      <c r="E47" s="32">
        <f t="shared" si="4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89"/>
      <c r="S47" s="190"/>
      <c r="T47" s="190"/>
      <c r="U47" s="190"/>
      <c r="V47" s="191"/>
      <c r="W47" s="42" t="s">
        <v>18</v>
      </c>
    </row>
    <row r="48" spans="1:23" s="42" customFormat="1" ht="26.25" hidden="1" customHeight="1">
      <c r="A48" s="28"/>
      <c r="B48" s="29"/>
      <c r="C48" s="30"/>
      <c r="D48" s="31"/>
      <c r="E48" s="32">
        <f t="shared" si="4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89"/>
      <c r="S48" s="190"/>
      <c r="T48" s="190"/>
      <c r="U48" s="190"/>
      <c r="V48" s="191"/>
      <c r="W48" s="42" t="s">
        <v>18</v>
      </c>
    </row>
    <row r="49" spans="1:26" s="42" customFormat="1" ht="26.25" hidden="1" customHeight="1">
      <c r="A49" s="28"/>
      <c r="B49" s="29"/>
      <c r="C49" s="30"/>
      <c r="D49" s="31"/>
      <c r="E49" s="32">
        <f t="shared" si="4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89"/>
      <c r="S49" s="190"/>
      <c r="T49" s="190"/>
      <c r="U49" s="190"/>
      <c r="V49" s="191"/>
      <c r="W49" s="42" t="s">
        <v>18</v>
      </c>
    </row>
    <row r="50" spans="1:26" s="42" customFormat="1" ht="26.25" hidden="1" customHeight="1">
      <c r="A50" s="28"/>
      <c r="B50" s="29"/>
      <c r="C50" s="30"/>
      <c r="D50" s="31"/>
      <c r="E50" s="32">
        <f t="shared" si="4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89"/>
      <c r="S50" s="190"/>
      <c r="T50" s="190"/>
      <c r="U50" s="190"/>
      <c r="V50" s="191"/>
      <c r="W50" s="42" t="s">
        <v>18</v>
      </c>
    </row>
    <row r="51" spans="1:26" s="42" customFormat="1" ht="26.25" hidden="1" customHeight="1">
      <c r="A51" s="28"/>
      <c r="B51" s="29"/>
      <c r="C51" s="30"/>
      <c r="D51" s="31"/>
      <c r="E51" s="32">
        <f t="shared" si="4"/>
        <v>0</v>
      </c>
      <c r="F51" s="33"/>
      <c r="G51" s="33"/>
      <c r="H51" s="34">
        <f t="shared" ref="H51:H58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89"/>
      <c r="S51" s="190"/>
      <c r="T51" s="190"/>
      <c r="U51" s="190"/>
      <c r="V51" s="191"/>
      <c r="W51" s="42" t="s">
        <v>18</v>
      </c>
    </row>
    <row r="52" spans="1:26" s="42" customFormat="1" ht="26.25" hidden="1" customHeight="1">
      <c r="A52" s="28"/>
      <c r="B52" s="29"/>
      <c r="C52" s="30"/>
      <c r="D52" s="31"/>
      <c r="E52" s="32">
        <f t="shared" si="4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89"/>
      <c r="S52" s="190"/>
      <c r="T52" s="190"/>
      <c r="U52" s="190"/>
      <c r="V52" s="191"/>
      <c r="W52" s="42" t="s">
        <v>18</v>
      </c>
    </row>
    <row r="53" spans="1:26" s="42" customFormat="1" ht="26.25" hidden="1" customHeight="1">
      <c r="A53" s="28"/>
      <c r="B53" s="29"/>
      <c r="C53" s="30"/>
      <c r="D53" s="31"/>
      <c r="E53" s="32">
        <f t="shared" si="4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89"/>
      <c r="S53" s="190"/>
      <c r="T53" s="190"/>
      <c r="U53" s="190"/>
      <c r="V53" s="191"/>
      <c r="W53" s="42" t="s">
        <v>18</v>
      </c>
    </row>
    <row r="54" spans="1:26" s="42" customFormat="1" ht="26.25" hidden="1" customHeight="1">
      <c r="A54" s="28"/>
      <c r="B54" s="29"/>
      <c r="C54" s="30"/>
      <c r="D54" s="31"/>
      <c r="E54" s="32">
        <f t="shared" si="4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89"/>
      <c r="S54" s="190"/>
      <c r="T54" s="190"/>
      <c r="U54" s="190"/>
      <c r="V54" s="191"/>
      <c r="W54" s="42" t="s">
        <v>18</v>
      </c>
    </row>
    <row r="55" spans="1:26" s="42" customFormat="1" ht="26.25" hidden="1" customHeight="1">
      <c r="A55" s="28"/>
      <c r="B55" s="29"/>
      <c r="C55" s="30"/>
      <c r="D55" s="31"/>
      <c r="E55" s="32">
        <f t="shared" si="4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89"/>
      <c r="S55" s="190"/>
      <c r="T55" s="190"/>
      <c r="U55" s="190"/>
      <c r="V55" s="191"/>
      <c r="W55" s="42" t="s">
        <v>18</v>
      </c>
    </row>
    <row r="56" spans="1:26" s="42" customFormat="1" ht="26.25" hidden="1" customHeight="1">
      <c r="A56" s="28"/>
      <c r="B56" s="29"/>
      <c r="C56" s="30"/>
      <c r="D56" s="31"/>
      <c r="E56" s="32">
        <f t="shared" si="4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89"/>
      <c r="S56" s="190"/>
      <c r="T56" s="190"/>
      <c r="U56" s="190"/>
      <c r="V56" s="191"/>
      <c r="W56" s="42" t="s">
        <v>18</v>
      </c>
    </row>
    <row r="57" spans="1:26" s="42" customFormat="1" ht="26.25" hidden="1" customHeight="1">
      <c r="A57" s="28"/>
      <c r="B57" s="29"/>
      <c r="C57" s="30"/>
      <c r="D57" s="31"/>
      <c r="E57" s="32">
        <f t="shared" si="4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89"/>
      <c r="S57" s="190"/>
      <c r="T57" s="190"/>
      <c r="U57" s="190"/>
      <c r="V57" s="191"/>
      <c r="W57" s="42" t="s">
        <v>18</v>
      </c>
    </row>
    <row r="58" spans="1:26" s="42" customFormat="1" ht="26.25" hidden="1" customHeight="1">
      <c r="A58" s="43"/>
      <c r="B58" s="44"/>
      <c r="C58" s="45"/>
      <c r="D58" s="46"/>
      <c r="E58" s="32">
        <f t="shared" si="4"/>
        <v>0</v>
      </c>
      <c r="F58" s="47"/>
      <c r="G58" s="48"/>
      <c r="H58" s="34">
        <f t="shared" si="13"/>
        <v>0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95"/>
      <c r="S58" s="196"/>
      <c r="T58" s="196"/>
      <c r="U58" s="196"/>
      <c r="V58" s="197"/>
      <c r="X58" s="42" t="s">
        <v>18</v>
      </c>
      <c r="Y58" s="42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98"/>
      <c r="S59" s="199"/>
      <c r="T59" s="199"/>
      <c r="U59" s="199"/>
      <c r="V59" s="200"/>
      <c r="W59" s="130"/>
      <c r="X59" s="130"/>
      <c r="Y59" s="130"/>
    </row>
    <row r="60" spans="1:26" s="66" customFormat="1" ht="30.75" customHeight="1">
      <c r="B60" s="67"/>
      <c r="D60" s="68"/>
      <c r="E60" s="69">
        <f>SUM(E2:E59)</f>
        <v>126</v>
      </c>
      <c r="F60" s="70">
        <f>SUM(F2:F59)</f>
        <v>7</v>
      </c>
      <c r="G60" s="70">
        <f>SUM(G2:G59)</f>
        <v>20</v>
      </c>
      <c r="H60" s="71">
        <f>E60-F60-G60</f>
        <v>99</v>
      </c>
      <c r="I60" s="72">
        <f>SUM(I2:I59)</f>
        <v>119</v>
      </c>
      <c r="J60" s="73" t="e">
        <f t="shared" ref="J60:Q60" si="14">SUM(J2:J59)</f>
        <v>#VALUE!</v>
      </c>
      <c r="K60" s="74">
        <f>SUM(K2:K59)</f>
        <v>47</v>
      </c>
      <c r="L60" s="75">
        <f>SUM(L2:L59)</f>
        <v>17</v>
      </c>
      <c r="M60" s="76">
        <f t="shared" si="14"/>
        <v>8</v>
      </c>
      <c r="N60" s="99">
        <f t="shared" si="14"/>
        <v>40</v>
      </c>
      <c r="O60" s="110">
        <f>SUM(O2:O59)</f>
        <v>7</v>
      </c>
      <c r="P60" s="104">
        <f t="shared" si="14"/>
        <v>1</v>
      </c>
      <c r="Q60" s="76">
        <f t="shared" si="14"/>
        <v>0</v>
      </c>
      <c r="R60" s="77">
        <f>SUM(L60:Q60)</f>
        <v>73</v>
      </c>
      <c r="S60" s="201" t="s">
        <v>19</v>
      </c>
      <c r="T60" s="202"/>
      <c r="U60" s="202"/>
      <c r="V60" s="203"/>
      <c r="W60" s="129">
        <v>1</v>
      </c>
      <c r="X60" s="129">
        <f>SUM(X2:X59)</f>
        <v>0</v>
      </c>
      <c r="Y60" s="129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92" t="s">
        <v>27</v>
      </c>
      <c r="T61" s="193"/>
      <c r="U61" s="193"/>
      <c r="V61" s="194"/>
    </row>
    <row r="62" spans="1:26" s="80" customFormat="1">
      <c r="A62"/>
      <c r="B62" s="1"/>
      <c r="I62" s="90">
        <f>I60+G60</f>
        <v>139</v>
      </c>
      <c r="J62" s="66"/>
      <c r="K62" s="91"/>
      <c r="M62" s="80">
        <f>L60+M60</f>
        <v>25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11"/>
  <sheetViews>
    <sheetView zoomScale="120" zoomScaleNormal="120" workbookViewId="0">
      <selection sqref="A1:XFD1"/>
    </sheetView>
  </sheetViews>
  <sheetFormatPr defaultRowHeight="12"/>
  <cols>
    <col min="1" max="1" width="9" style="92"/>
    <col min="2" max="9" width="3.25" style="115" customWidth="1"/>
    <col min="10" max="10" width="9" style="92"/>
    <col min="11" max="11" width="4" style="92" customWidth="1"/>
    <col min="12" max="16384" width="9" style="92"/>
  </cols>
  <sheetData>
    <row r="1" spans="1:23" ht="52.5" customHeight="1">
      <c r="A1" s="275" t="s">
        <v>100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</row>
    <row r="2" spans="1:23" s="114" customFormat="1" ht="63">
      <c r="B2" s="116" t="s">
        <v>39</v>
      </c>
      <c r="C2" s="116" t="s">
        <v>40</v>
      </c>
      <c r="D2" s="116" t="s">
        <v>41</v>
      </c>
      <c r="E2" s="116" t="s">
        <v>42</v>
      </c>
      <c r="F2" s="116" t="s">
        <v>4</v>
      </c>
      <c r="G2" s="116" t="s">
        <v>43</v>
      </c>
      <c r="H2" s="116" t="s">
        <v>13</v>
      </c>
      <c r="I2" s="116" t="s">
        <v>44</v>
      </c>
      <c r="K2" s="114" t="s">
        <v>46</v>
      </c>
    </row>
    <row r="3" spans="1:23">
      <c r="A3" s="92" t="s">
        <v>32</v>
      </c>
      <c r="B3" s="117">
        <f>'m02.19'!$I$60</f>
        <v>54</v>
      </c>
      <c r="C3" s="117">
        <f>'m02.19'!$L$60</f>
        <v>0</v>
      </c>
      <c r="D3" s="117">
        <f>'m02.19'!$M$60</f>
        <v>4</v>
      </c>
      <c r="E3" s="117">
        <f>'m02.19'!$N$60</f>
        <v>16</v>
      </c>
      <c r="F3" s="117">
        <f>'m02.19'!$O$60</f>
        <v>1</v>
      </c>
      <c r="G3" s="117">
        <f>'m02.19'!$P$60</f>
        <v>0</v>
      </c>
      <c r="H3" s="117">
        <f>'m02.19'!$Q$60</f>
        <v>0</v>
      </c>
      <c r="I3" s="117">
        <f>'m02.19'!$K$60</f>
        <v>33</v>
      </c>
      <c r="J3" s="92" t="str">
        <f t="shared" ref="J3:J9" si="0">A3</f>
        <v>Monday</v>
      </c>
      <c r="K3" s="145">
        <f>I3/B3</f>
        <v>0.61111111111111116</v>
      </c>
    </row>
    <row r="4" spans="1:23">
      <c r="A4" s="92" t="s">
        <v>33</v>
      </c>
      <c r="B4" s="117">
        <f>'Tu02.20'!$I$60</f>
        <v>48</v>
      </c>
      <c r="C4" s="117">
        <f>'Tu02.20'!$L$60</f>
        <v>8</v>
      </c>
      <c r="D4" s="117">
        <f>'Tu02.20'!$M$60</f>
        <v>5</v>
      </c>
      <c r="E4" s="117">
        <f>'Tu02.20'!$N$60</f>
        <v>10</v>
      </c>
      <c r="F4" s="117">
        <f>'Tu02.20'!$O$60</f>
        <v>4</v>
      </c>
      <c r="G4" s="117">
        <f>'Tu02.20'!$P$60</f>
        <v>0</v>
      </c>
      <c r="H4" s="117">
        <f>'Tu02.20'!$Q$60</f>
        <v>0</v>
      </c>
      <c r="I4" s="117">
        <f>'Tu02.20'!$K$60</f>
        <v>23</v>
      </c>
      <c r="J4" s="92" t="str">
        <f t="shared" si="0"/>
        <v>Tuesday</v>
      </c>
      <c r="K4" s="145">
        <f t="shared" ref="K4:K9" si="1">I4/B4</f>
        <v>0.47916666666666669</v>
      </c>
    </row>
    <row r="5" spans="1:23">
      <c r="A5" s="92" t="s">
        <v>34</v>
      </c>
      <c r="B5" s="117">
        <f>'W02.21'!$I$60</f>
        <v>41</v>
      </c>
      <c r="C5" s="117">
        <f>'W02.21'!$L$60</f>
        <v>0</v>
      </c>
      <c r="D5" s="117">
        <f>'W02.21'!$M$60</f>
        <v>6</v>
      </c>
      <c r="E5" s="117">
        <f>'W02.21'!$N$60</f>
        <v>11</v>
      </c>
      <c r="F5" s="117">
        <f>'W02.21'!$O$60</f>
        <v>5</v>
      </c>
      <c r="G5" s="117">
        <f>'W02.21'!$P$60</f>
        <v>0</v>
      </c>
      <c r="H5" s="117">
        <f>'W02.21'!$Q$60</f>
        <v>0</v>
      </c>
      <c r="I5" s="117">
        <f>'W02.21'!$K$60</f>
        <v>19</v>
      </c>
      <c r="J5" s="92" t="str">
        <f t="shared" si="0"/>
        <v>Wednesday</v>
      </c>
      <c r="K5" s="145">
        <f t="shared" si="1"/>
        <v>0.46341463414634149</v>
      </c>
    </row>
    <row r="6" spans="1:23">
      <c r="A6" s="92" t="s">
        <v>35</v>
      </c>
      <c r="B6" s="117">
        <f>'Th02.22'!$I$60</f>
        <v>59</v>
      </c>
      <c r="C6" s="117">
        <f>'Th02.22'!$L$60</f>
        <v>0</v>
      </c>
      <c r="D6" s="117">
        <f>'Th02.22'!$M$60</f>
        <v>5</v>
      </c>
      <c r="E6" s="117">
        <f>'Th02.22'!$N$60</f>
        <v>21</v>
      </c>
      <c r="F6" s="117">
        <f>'Th02.22'!$O$60</f>
        <v>4</v>
      </c>
      <c r="G6" s="117">
        <f>'Th02.22'!$P$60</f>
        <v>0</v>
      </c>
      <c r="H6" s="117">
        <f>'Th02.22'!$Q$60</f>
        <v>0</v>
      </c>
      <c r="I6" s="117">
        <f>'Th02.22'!$K$60</f>
        <v>29</v>
      </c>
      <c r="J6" s="92" t="str">
        <f t="shared" si="0"/>
        <v>Thursday</v>
      </c>
      <c r="K6" s="145">
        <f t="shared" si="1"/>
        <v>0.49152542372881358</v>
      </c>
    </row>
    <row r="7" spans="1:23">
      <c r="A7" s="92" t="s">
        <v>36</v>
      </c>
      <c r="B7" s="117">
        <f>'F02.23'!$I$60</f>
        <v>108</v>
      </c>
      <c r="C7" s="117">
        <f>'F02.23'!$L$60</f>
        <v>0</v>
      </c>
      <c r="D7" s="117">
        <f>'F02.23'!$M$60</f>
        <v>8</v>
      </c>
      <c r="E7" s="117">
        <f>'F02.23'!$N$60</f>
        <v>46</v>
      </c>
      <c r="F7" s="117">
        <f>'F02.23'!$O$60</f>
        <v>5</v>
      </c>
      <c r="G7" s="117">
        <f>'F02.23'!$P$60</f>
        <v>5</v>
      </c>
      <c r="H7" s="117">
        <f>'F02.23'!$Q$60</f>
        <v>1</v>
      </c>
      <c r="I7" s="117">
        <f>'F02.23'!$K$60</f>
        <v>48</v>
      </c>
      <c r="J7" s="92" t="str">
        <f t="shared" si="0"/>
        <v>Friday</v>
      </c>
      <c r="K7" s="145">
        <f t="shared" si="1"/>
        <v>0.44444444444444442</v>
      </c>
    </row>
    <row r="8" spans="1:23">
      <c r="A8" s="92" t="s">
        <v>37</v>
      </c>
      <c r="B8" s="117">
        <f>'Sa02.23'!$I$60</f>
        <v>0</v>
      </c>
      <c r="C8" s="117">
        <f>'Sa02.23'!$L$60</f>
        <v>0</v>
      </c>
      <c r="D8" s="117">
        <f>'Sa02.23'!$M$60</f>
        <v>0</v>
      </c>
      <c r="E8" s="117">
        <f>'Sa02.23'!$N$60</f>
        <v>0</v>
      </c>
      <c r="F8" s="117">
        <f>'Sa02.23'!$O$60</f>
        <v>0</v>
      </c>
      <c r="G8" s="117">
        <f>'Sa02.23'!$P$60</f>
        <v>0</v>
      </c>
      <c r="H8" s="117">
        <f>'Sa02.23'!$Q$60</f>
        <v>0</v>
      </c>
      <c r="I8" s="117">
        <f>'Sa02.23'!$K$60</f>
        <v>0</v>
      </c>
      <c r="J8" s="92" t="str">
        <f t="shared" si="0"/>
        <v>Saturday</v>
      </c>
      <c r="K8" s="145" t="e">
        <f t="shared" si="1"/>
        <v>#DIV/0!</v>
      </c>
    </row>
    <row r="9" spans="1:23">
      <c r="A9" s="92" t="s">
        <v>38</v>
      </c>
      <c r="B9" s="117">
        <f>'Su02.24'!$I$60</f>
        <v>119</v>
      </c>
      <c r="C9" s="117">
        <f>'Su02.24'!$L$60</f>
        <v>17</v>
      </c>
      <c r="D9" s="117">
        <f>'Su02.24'!$M$60</f>
        <v>8</v>
      </c>
      <c r="E9" s="117">
        <f>'Su02.24'!$N$60</f>
        <v>40</v>
      </c>
      <c r="F9" s="117">
        <f>'Su02.24'!$O$60</f>
        <v>7</v>
      </c>
      <c r="G9" s="117">
        <f>'Su02.24'!$P$60</f>
        <v>1</v>
      </c>
      <c r="H9" s="117">
        <f>'Su02.24'!$Q$60</f>
        <v>0</v>
      </c>
      <c r="I9" s="117">
        <f>'Su02.24'!$K$60</f>
        <v>47</v>
      </c>
      <c r="J9" s="92" t="str">
        <f t="shared" si="0"/>
        <v>Sunday</v>
      </c>
      <c r="K9" s="145">
        <f t="shared" si="1"/>
        <v>0.3949579831932773</v>
      </c>
    </row>
    <row r="10" spans="1:23" ht="51">
      <c r="B10" s="116" t="str">
        <f>B2</f>
        <v># Printed</v>
      </c>
      <c r="C10" s="116" t="str">
        <f t="shared" ref="C10:I10" si="2">C2</f>
        <v>Bypass</v>
      </c>
      <c r="D10" s="116" t="str">
        <f t="shared" si="2"/>
        <v>No Show</v>
      </c>
      <c r="E10" s="116" t="str">
        <f t="shared" si="2"/>
        <v>Declined</v>
      </c>
      <c r="F10" s="116" t="str">
        <f t="shared" si="2"/>
        <v>Duplicates</v>
      </c>
      <c r="G10" s="116" t="str">
        <f t="shared" si="2"/>
        <v>Digital-only</v>
      </c>
      <c r="H10" s="116" t="str">
        <f t="shared" si="2"/>
        <v>Stolen</v>
      </c>
      <c r="I10" s="116" t="str">
        <f t="shared" si="2"/>
        <v># Sold</v>
      </c>
    </row>
    <row r="11" spans="1:23" ht="30.75" customHeight="1">
      <c r="A11" s="118" t="s">
        <v>45</v>
      </c>
      <c r="B11" s="119">
        <f>SUM(B3:B9)</f>
        <v>429</v>
      </c>
      <c r="C11" s="119">
        <f t="shared" ref="C11:I11" si="3">SUM(C3:C9)</f>
        <v>25</v>
      </c>
      <c r="D11" s="119">
        <f t="shared" si="3"/>
        <v>36</v>
      </c>
      <c r="E11" s="119">
        <f t="shared" si="3"/>
        <v>144</v>
      </c>
      <c r="F11" s="119">
        <f t="shared" si="3"/>
        <v>26</v>
      </c>
      <c r="G11" s="119">
        <f t="shared" si="3"/>
        <v>6</v>
      </c>
      <c r="H11" s="119">
        <f t="shared" si="3"/>
        <v>1</v>
      </c>
      <c r="I11" s="119">
        <f t="shared" si="3"/>
        <v>199</v>
      </c>
    </row>
  </sheetData>
  <mergeCells count="1">
    <mergeCell ref="A1:W1"/>
  </mergeCells>
  <phoneticPr fontId="18" type="noConversion"/>
  <pageMargins left="0.25" right="0.25" top="0.25" bottom="0.25" header="0.3" footer="0.3"/>
  <pageSetup scale="7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m02.19</vt:lpstr>
      <vt:lpstr>Tu02.20</vt:lpstr>
      <vt:lpstr>W02.21</vt:lpstr>
      <vt:lpstr>Th02.22</vt:lpstr>
      <vt:lpstr>F02.23</vt:lpstr>
      <vt:lpstr>Sa02.23</vt:lpstr>
      <vt:lpstr>Su02.24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2024-03-15T16:03:25Z</cp:lastPrinted>
  <dcterms:created xsi:type="dcterms:W3CDTF">2024-02-21T16:27:09Z</dcterms:created>
  <dcterms:modified xsi:type="dcterms:W3CDTF">2024-03-16T19:19:29Z</dcterms:modified>
</cp:coreProperties>
</file>