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404" documentId="8_{E4177EFC-3BEF-4FFA-8428-A51F93223D76}" xr6:coauthVersionLast="47" xr6:coauthVersionMax="47" xr10:uidLastSave="{31192896-5237-4323-ADA0-CF94B3BE6275}"/>
  <bookViews>
    <workbookView xWindow="28680" yWindow="-120" windowWidth="29040" windowHeight="16440" activeTab="4" xr2:uid="{00000000-000D-0000-FFFF-FFFF00000000}"/>
  </bookViews>
  <sheets>
    <sheet name="Sheet2" sheetId="16" r:id="rId1"/>
    <sheet name="03.01 (v2)" sheetId="12" r:id="rId2"/>
    <sheet name="03.01 (v3)" sheetId="14" r:id="rId3"/>
    <sheet name="00.00" sheetId="15" r:id="rId4"/>
    <sheet name="DCR NCR" sheetId="1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7" l="1"/>
  <c r="B10" i="17"/>
  <c r="B6" i="17"/>
  <c r="K18" i="15"/>
  <c r="K17" i="15"/>
  <c r="X17" i="15"/>
  <c r="I17" i="15"/>
  <c r="X18" i="15"/>
  <c r="K19" i="15"/>
  <c r="X19" i="15"/>
  <c r="X16" i="15"/>
  <c r="J3" i="15"/>
  <c r="J15" i="15"/>
  <c r="K16" i="15"/>
  <c r="I16" i="15"/>
  <c r="X13" i="15"/>
  <c r="K13" i="15"/>
  <c r="K12" i="15"/>
  <c r="I11" i="15"/>
  <c r="K11" i="15"/>
  <c r="Y11" i="15"/>
  <c r="X11" i="15"/>
  <c r="Y10" i="15"/>
  <c r="X10" i="15"/>
  <c r="X9" i="15"/>
  <c r="I9" i="15"/>
  <c r="K9" i="15"/>
  <c r="Y8" i="15"/>
  <c r="X8" i="15"/>
  <c r="K8" i="15"/>
  <c r="Y4" i="15"/>
  <c r="X4" i="15"/>
  <c r="K4" i="15"/>
  <c r="I19" i="15"/>
  <c r="I18" i="15"/>
  <c r="J18" i="15" s="1"/>
  <c r="I13" i="15"/>
  <c r="I12" i="15"/>
  <c r="I10" i="15"/>
  <c r="I8" i="15"/>
  <c r="I4" i="15"/>
  <c r="D19" i="15"/>
  <c r="D18" i="15"/>
  <c r="E18" i="15" s="1"/>
  <c r="H18" i="15" s="1"/>
  <c r="D17" i="15"/>
  <c r="D16" i="15"/>
  <c r="D9" i="15"/>
  <c r="D10" i="15"/>
  <c r="D11" i="15"/>
  <c r="D12" i="15"/>
  <c r="D13" i="15"/>
  <c r="A18" i="15"/>
  <c r="B18" i="15"/>
  <c r="C18" i="15"/>
  <c r="L18" i="15"/>
  <c r="M18" i="15"/>
  <c r="N18" i="15"/>
  <c r="O18" i="15"/>
  <c r="D8" i="15"/>
  <c r="D4" i="15"/>
  <c r="C4" i="15"/>
  <c r="X42" i="15" l="1"/>
  <c r="W12" i="17"/>
  <c r="V12" i="17"/>
  <c r="U12" i="17"/>
  <c r="T12" i="17"/>
  <c r="A10" i="17"/>
  <c r="A1" i="17"/>
  <c r="D55" i="14" l="1"/>
  <c r="S20" i="14"/>
  <c r="G20" i="14"/>
  <c r="S20" i="12"/>
  <c r="R39" i="15"/>
  <c r="E4" i="15"/>
  <c r="H4" i="15" s="1"/>
  <c r="M17" i="14"/>
  <c r="M16" i="14"/>
  <c r="M5" i="14"/>
  <c r="Q50" i="12"/>
  <c r="J49" i="12"/>
  <c r="J8" i="15"/>
  <c r="J19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C8" i="15"/>
  <c r="C9" i="15"/>
  <c r="C10" i="15"/>
  <c r="C11" i="15"/>
  <c r="C12" i="15"/>
  <c r="C13" i="15"/>
  <c r="C16" i="15"/>
  <c r="C17" i="15"/>
  <c r="C19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B3" i="15"/>
  <c r="A3" i="15"/>
  <c r="N4" i="15"/>
  <c r="M4" i="15"/>
  <c r="L4" i="15"/>
  <c r="B4" i="15"/>
  <c r="A4" i="15"/>
  <c r="B5" i="15"/>
  <c r="A5" i="15"/>
  <c r="B7" i="15"/>
  <c r="A7" i="15"/>
  <c r="O8" i="15"/>
  <c r="N8" i="15"/>
  <c r="M8" i="15"/>
  <c r="L8" i="15"/>
  <c r="E8" i="15"/>
  <c r="H8" i="15" s="1"/>
  <c r="B8" i="15"/>
  <c r="A8" i="15"/>
  <c r="O9" i="15"/>
  <c r="N9" i="15"/>
  <c r="M9" i="15"/>
  <c r="L9" i="15"/>
  <c r="E9" i="15"/>
  <c r="H9" i="15" s="1"/>
  <c r="B9" i="15"/>
  <c r="A9" i="15"/>
  <c r="B14" i="15"/>
  <c r="A14" i="15"/>
  <c r="G15" i="14"/>
  <c r="S15" i="14"/>
  <c r="G14" i="14"/>
  <c r="S14" i="14"/>
  <c r="G13" i="14"/>
  <c r="S13" i="14"/>
  <c r="G12" i="14"/>
  <c r="S12" i="14"/>
  <c r="G11" i="14"/>
  <c r="S11" i="14"/>
  <c r="G10" i="14"/>
  <c r="S10" i="14"/>
  <c r="G6" i="14"/>
  <c r="S6" i="14"/>
  <c r="S15" i="12"/>
  <c r="S14" i="12"/>
  <c r="S13" i="12"/>
  <c r="S12" i="12"/>
  <c r="S11" i="12"/>
  <c r="S10" i="12"/>
  <c r="S6" i="12"/>
  <c r="R40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B6" i="15"/>
  <c r="B10" i="15"/>
  <c r="B11" i="15"/>
  <c r="B12" i="15"/>
  <c r="B13" i="15"/>
  <c r="B15" i="15"/>
  <c r="B16" i="15"/>
  <c r="B17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A1" i="14"/>
  <c r="J39" i="15"/>
  <c r="J38" i="15"/>
  <c r="A6" i="15"/>
  <c r="A10" i="15"/>
  <c r="E10" i="15"/>
  <c r="H10" i="15" s="1"/>
  <c r="L10" i="15"/>
  <c r="M10" i="15"/>
  <c r="O10" i="15"/>
  <c r="A11" i="15"/>
  <c r="E11" i="15"/>
  <c r="H11" i="15" s="1"/>
  <c r="L11" i="15"/>
  <c r="M11" i="15"/>
  <c r="N11" i="15"/>
  <c r="O11" i="15"/>
  <c r="A12" i="15"/>
  <c r="E12" i="15"/>
  <c r="H12" i="15" s="1"/>
  <c r="L12" i="15"/>
  <c r="M12" i="15"/>
  <c r="N12" i="15"/>
  <c r="O12" i="15"/>
  <c r="A13" i="15"/>
  <c r="E13" i="15"/>
  <c r="H13" i="15" s="1"/>
  <c r="L13" i="15"/>
  <c r="M13" i="15"/>
  <c r="N13" i="15"/>
  <c r="O13" i="15"/>
  <c r="A15" i="15"/>
  <c r="A16" i="15"/>
  <c r="E16" i="15"/>
  <c r="H16" i="15" s="1"/>
  <c r="L16" i="15"/>
  <c r="M16" i="15"/>
  <c r="N16" i="15"/>
  <c r="O16" i="15"/>
  <c r="A17" i="15"/>
  <c r="E17" i="15"/>
  <c r="H17" i="15" s="1"/>
  <c r="L17" i="15"/>
  <c r="M17" i="15"/>
  <c r="N17" i="15"/>
  <c r="O17" i="15"/>
  <c r="A19" i="15"/>
  <c r="E19" i="15"/>
  <c r="H19" i="15" s="1"/>
  <c r="L19" i="15"/>
  <c r="M19" i="15"/>
  <c r="N19" i="15"/>
  <c r="A20" i="15"/>
  <c r="A21" i="15"/>
  <c r="A22" i="15"/>
  <c r="E22" i="15"/>
  <c r="H22" i="15" s="1"/>
  <c r="K22" i="15"/>
  <c r="L22" i="15"/>
  <c r="M22" i="15"/>
  <c r="N22" i="15"/>
  <c r="O22" i="15"/>
  <c r="A23" i="15"/>
  <c r="E23" i="15"/>
  <c r="H23" i="15" s="1"/>
  <c r="K23" i="15"/>
  <c r="L23" i="15"/>
  <c r="M23" i="15"/>
  <c r="N23" i="15"/>
  <c r="O23" i="15"/>
  <c r="A24" i="15"/>
  <c r="E24" i="15"/>
  <c r="H24" i="15" s="1"/>
  <c r="K24" i="15"/>
  <c r="L24" i="15"/>
  <c r="M24" i="15"/>
  <c r="N24" i="15"/>
  <c r="O24" i="15"/>
  <c r="A25" i="15"/>
  <c r="E25" i="15"/>
  <c r="H25" i="15" s="1"/>
  <c r="K25" i="15"/>
  <c r="L25" i="15"/>
  <c r="M25" i="15"/>
  <c r="N25" i="15"/>
  <c r="O25" i="15"/>
  <c r="A26" i="15"/>
  <c r="E26" i="15"/>
  <c r="H26" i="15" s="1"/>
  <c r="K26" i="15"/>
  <c r="L26" i="15"/>
  <c r="M26" i="15"/>
  <c r="N26" i="15"/>
  <c r="O26" i="15"/>
  <c r="A27" i="15"/>
  <c r="E27" i="15"/>
  <c r="H27" i="15" s="1"/>
  <c r="K27" i="15"/>
  <c r="L27" i="15"/>
  <c r="M27" i="15"/>
  <c r="N27" i="15"/>
  <c r="O27" i="15"/>
  <c r="A28" i="15"/>
  <c r="E28" i="15"/>
  <c r="H28" i="15" s="1"/>
  <c r="K28" i="15"/>
  <c r="L28" i="15"/>
  <c r="M28" i="15"/>
  <c r="N28" i="15"/>
  <c r="O28" i="15"/>
  <c r="A29" i="15"/>
  <c r="E29" i="15"/>
  <c r="H29" i="15" s="1"/>
  <c r="K29" i="15"/>
  <c r="L29" i="15"/>
  <c r="M29" i="15"/>
  <c r="N29" i="15"/>
  <c r="O29" i="15"/>
  <c r="A30" i="15"/>
  <c r="E30" i="15"/>
  <c r="H30" i="15" s="1"/>
  <c r="K30" i="15"/>
  <c r="L30" i="15"/>
  <c r="M30" i="15"/>
  <c r="N30" i="15"/>
  <c r="O30" i="15"/>
  <c r="A31" i="15"/>
  <c r="E31" i="15"/>
  <c r="H31" i="15" s="1"/>
  <c r="K31" i="15"/>
  <c r="L31" i="15"/>
  <c r="M31" i="15"/>
  <c r="N31" i="15"/>
  <c r="O31" i="15"/>
  <c r="A32" i="15"/>
  <c r="E32" i="15"/>
  <c r="H32" i="15" s="1"/>
  <c r="K32" i="15"/>
  <c r="L32" i="15"/>
  <c r="M32" i="15"/>
  <c r="N32" i="15"/>
  <c r="O32" i="15"/>
  <c r="A33" i="15"/>
  <c r="E33" i="15"/>
  <c r="H33" i="15" s="1"/>
  <c r="K33" i="15"/>
  <c r="L33" i="15"/>
  <c r="M33" i="15"/>
  <c r="N33" i="15"/>
  <c r="O33" i="15"/>
  <c r="A34" i="15"/>
  <c r="E34" i="15"/>
  <c r="H34" i="15" s="1"/>
  <c r="K34" i="15"/>
  <c r="L34" i="15"/>
  <c r="M34" i="15"/>
  <c r="N34" i="15"/>
  <c r="O34" i="15"/>
  <c r="A35" i="15"/>
  <c r="E35" i="15"/>
  <c r="H35" i="15" s="1"/>
  <c r="K35" i="15"/>
  <c r="L35" i="15"/>
  <c r="M35" i="15"/>
  <c r="N35" i="15"/>
  <c r="O35" i="15"/>
  <c r="A36" i="15"/>
  <c r="E36" i="15"/>
  <c r="H36" i="15" s="1"/>
  <c r="K36" i="15"/>
  <c r="L36" i="15"/>
  <c r="M36" i="15"/>
  <c r="N36" i="15"/>
  <c r="O36" i="15"/>
  <c r="A37" i="15"/>
  <c r="E37" i="15"/>
  <c r="H37" i="15" s="1"/>
  <c r="K37" i="15"/>
  <c r="L37" i="15"/>
  <c r="M37" i="15"/>
  <c r="N37" i="15"/>
  <c r="O37" i="15"/>
  <c r="A24" i="14"/>
  <c r="B24" i="14"/>
  <c r="C24" i="14"/>
  <c r="D24" i="14"/>
  <c r="E24" i="14"/>
  <c r="F24" i="14"/>
  <c r="A25" i="14"/>
  <c r="B25" i="14"/>
  <c r="C25" i="14"/>
  <c r="D25" i="14"/>
  <c r="E25" i="14"/>
  <c r="F25" i="14"/>
  <c r="A26" i="14"/>
  <c r="B26" i="14"/>
  <c r="C26" i="14"/>
  <c r="D26" i="14"/>
  <c r="E26" i="14"/>
  <c r="F26" i="14"/>
  <c r="A27" i="14"/>
  <c r="B27" i="14"/>
  <c r="C27" i="14"/>
  <c r="D27" i="14"/>
  <c r="E27" i="14"/>
  <c r="F27" i="14"/>
  <c r="A28" i="14"/>
  <c r="B28" i="14"/>
  <c r="C28" i="14"/>
  <c r="D28" i="14"/>
  <c r="E28" i="14"/>
  <c r="F28" i="14"/>
  <c r="A29" i="14"/>
  <c r="B29" i="14"/>
  <c r="C29" i="14"/>
  <c r="D29" i="14"/>
  <c r="E29" i="14"/>
  <c r="F29" i="14"/>
  <c r="A30" i="14"/>
  <c r="B30" i="14"/>
  <c r="C30" i="14"/>
  <c r="D30" i="14"/>
  <c r="E30" i="14"/>
  <c r="F30" i="14"/>
  <c r="A31" i="14"/>
  <c r="B31" i="14"/>
  <c r="C31" i="14"/>
  <c r="D31" i="14"/>
  <c r="E31" i="14"/>
  <c r="F31" i="14"/>
  <c r="A32" i="14"/>
  <c r="B32" i="14"/>
  <c r="C32" i="14"/>
  <c r="D32" i="14"/>
  <c r="E32" i="14"/>
  <c r="F32" i="14"/>
  <c r="A33" i="14"/>
  <c r="B33" i="14"/>
  <c r="C33" i="14"/>
  <c r="D33" i="14"/>
  <c r="E33" i="14"/>
  <c r="F33" i="14"/>
  <c r="A34" i="14"/>
  <c r="B34" i="14"/>
  <c r="C34" i="14"/>
  <c r="D34" i="14"/>
  <c r="E34" i="14"/>
  <c r="F34" i="14"/>
  <c r="A35" i="14"/>
  <c r="B35" i="14"/>
  <c r="C35" i="14"/>
  <c r="D35" i="14"/>
  <c r="E35" i="14"/>
  <c r="F35" i="14"/>
  <c r="A36" i="14"/>
  <c r="B36" i="14"/>
  <c r="C36" i="14"/>
  <c r="D36" i="14"/>
  <c r="E36" i="14"/>
  <c r="F36" i="14"/>
  <c r="A37" i="14"/>
  <c r="B37" i="14"/>
  <c r="C37" i="14"/>
  <c r="D37" i="14"/>
  <c r="E37" i="14"/>
  <c r="F37" i="14"/>
  <c r="A38" i="14"/>
  <c r="B38" i="14"/>
  <c r="C38" i="14"/>
  <c r="D38" i="14"/>
  <c r="E38" i="14"/>
  <c r="F38" i="14"/>
  <c r="A39" i="14"/>
  <c r="B39" i="14"/>
  <c r="C39" i="14"/>
  <c r="D39" i="14"/>
  <c r="E39" i="14"/>
  <c r="F39" i="14"/>
  <c r="W42" i="15"/>
  <c r="J17" i="15" l="1"/>
  <c r="J16" i="15"/>
  <c r="J13" i="15"/>
  <c r="J14" i="15"/>
  <c r="J34" i="15"/>
  <c r="J26" i="15"/>
  <c r="J11" i="15"/>
  <c r="J10" i="15"/>
  <c r="J4" i="15"/>
  <c r="J12" i="15"/>
  <c r="J28" i="15"/>
  <c r="J9" i="15"/>
  <c r="J32" i="15"/>
  <c r="J24" i="15"/>
  <c r="J35" i="15"/>
  <c r="J27" i="15"/>
  <c r="J36" i="15"/>
  <c r="J30" i="15"/>
  <c r="J22" i="15"/>
  <c r="J31" i="15"/>
  <c r="J23" i="15"/>
  <c r="J37" i="15"/>
  <c r="J29" i="15"/>
  <c r="J33" i="15"/>
  <c r="J25" i="15"/>
  <c r="Y42" i="15"/>
  <c r="Z42" i="15" s="1"/>
  <c r="Q42" i="15"/>
  <c r="P42" i="15"/>
  <c r="G42" i="15"/>
  <c r="F42" i="15"/>
  <c r="J40" i="15"/>
  <c r="O42" i="15"/>
  <c r="N42" i="15"/>
  <c r="M42" i="15"/>
  <c r="L42" i="15"/>
  <c r="K42" i="15"/>
  <c r="M44" i="15" l="1"/>
  <c r="R42" i="15"/>
  <c r="J42" i="15"/>
  <c r="E42" i="15"/>
  <c r="H42" i="15" s="1"/>
  <c r="I42" i="15"/>
  <c r="I44" i="15" s="1"/>
  <c r="S21" i="14" l="1"/>
  <c r="G21" i="14"/>
  <c r="S19" i="14"/>
  <c r="G19" i="14"/>
  <c r="S18" i="14"/>
  <c r="G18" i="14"/>
  <c r="X52" i="14"/>
  <c r="W52" i="14"/>
  <c r="V52" i="14"/>
  <c r="U52" i="14"/>
  <c r="T52" i="14"/>
  <c r="R52" i="14"/>
  <c r="Q52" i="14"/>
  <c r="P52" i="14"/>
  <c r="R50" i="14"/>
  <c r="Q50" i="14"/>
  <c r="P50" i="14"/>
  <c r="X49" i="14"/>
  <c r="W49" i="14"/>
  <c r="V49" i="14"/>
  <c r="U49" i="14"/>
  <c r="T49" i="14"/>
  <c r="M49" i="14"/>
  <c r="J49" i="14"/>
  <c r="G49" i="14"/>
  <c r="M47" i="14"/>
  <c r="J47" i="14"/>
  <c r="G47" i="14"/>
  <c r="S39" i="14"/>
  <c r="M39" i="14"/>
  <c r="J39" i="14"/>
  <c r="G39" i="14"/>
  <c r="S38" i="14"/>
  <c r="M38" i="14"/>
  <c r="J38" i="14"/>
  <c r="G38" i="14"/>
  <c r="S37" i="14"/>
  <c r="M37" i="14"/>
  <c r="J37" i="14"/>
  <c r="G37" i="14"/>
  <c r="S36" i="14"/>
  <c r="M36" i="14"/>
  <c r="J36" i="14"/>
  <c r="G36" i="14"/>
  <c r="S35" i="14"/>
  <c r="M35" i="14"/>
  <c r="J35" i="14"/>
  <c r="G35" i="14"/>
  <c r="S34" i="14"/>
  <c r="M34" i="14"/>
  <c r="J34" i="14"/>
  <c r="G34" i="14"/>
  <c r="S33" i="14"/>
  <c r="M33" i="14"/>
  <c r="J33" i="14"/>
  <c r="G33" i="14"/>
  <c r="S32" i="14"/>
  <c r="M32" i="14"/>
  <c r="J32" i="14"/>
  <c r="G32" i="14"/>
  <c r="S31" i="14"/>
  <c r="M31" i="14"/>
  <c r="J31" i="14"/>
  <c r="G31" i="14"/>
  <c r="S30" i="14"/>
  <c r="M30" i="14"/>
  <c r="J30" i="14"/>
  <c r="G30" i="14"/>
  <c r="S29" i="14"/>
  <c r="M29" i="14"/>
  <c r="J29" i="14"/>
  <c r="G29" i="14"/>
  <c r="S28" i="14"/>
  <c r="M28" i="14"/>
  <c r="J28" i="14"/>
  <c r="G28" i="14"/>
  <c r="S27" i="14"/>
  <c r="M27" i="14"/>
  <c r="J27" i="14"/>
  <c r="G27" i="14"/>
  <c r="S26" i="14"/>
  <c r="M26" i="14"/>
  <c r="J26" i="14"/>
  <c r="G26" i="14"/>
  <c r="S25" i="14"/>
  <c r="M25" i="14"/>
  <c r="J25" i="14"/>
  <c r="G25" i="14"/>
  <c r="S24" i="14"/>
  <c r="M24" i="14"/>
  <c r="J24" i="14"/>
  <c r="G24" i="14"/>
  <c r="S18" i="12"/>
  <c r="R50" i="12"/>
  <c r="P50" i="12"/>
  <c r="X49" i="12"/>
  <c r="W49" i="12"/>
  <c r="V49" i="12"/>
  <c r="U49" i="12"/>
  <c r="T49" i="12"/>
  <c r="M49" i="12"/>
  <c r="G49" i="12"/>
  <c r="S39" i="12"/>
  <c r="S38" i="12"/>
  <c r="S37" i="12"/>
  <c r="S36" i="12"/>
  <c r="S35" i="12"/>
  <c r="S34" i="12"/>
  <c r="S33" i="12"/>
  <c r="S32" i="12"/>
  <c r="S31" i="12"/>
  <c r="S30" i="12"/>
  <c r="S29" i="12"/>
  <c r="S28" i="12"/>
  <c r="S27" i="12"/>
  <c r="S26" i="12"/>
  <c r="S25" i="12"/>
  <c r="S24" i="12"/>
  <c r="S21" i="12"/>
  <c r="S19" i="12"/>
  <c r="J52" i="14" l="1"/>
  <c r="G52" i="14"/>
  <c r="M52" i="14"/>
  <c r="O55" i="14"/>
  <c r="T55" i="14"/>
  <c r="G55" i="14" l="1"/>
</calcChain>
</file>

<file path=xl/sharedStrings.xml><?xml version="1.0" encoding="utf-8"?>
<sst xmlns="http://schemas.openxmlformats.org/spreadsheetml/2006/main" count="1292" uniqueCount="132">
  <si>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</si>
  <si>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</si>
  <si>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</si>
  <si>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</si>
  <si>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</si>
  <si>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</si>
  <si>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</si>
  <si>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</si>
  <si>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</si>
  <si>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</si>
  <si>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</si>
  <si>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</si>
  <si>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</si>
  <si>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</si>
  <si>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</si>
  <si>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</si>
  <si>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</si>
  <si>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</si>
  <si>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</si>
  <si>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</si>
  <si>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</si>
  <si>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</si>
  <si>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</si>
  <si>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</si>
  <si>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</si>
  <si>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</si>
  <si>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</si>
  <si>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</si>
  <si>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</si>
  <si>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</si>
  <si>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</si>
  <si>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</si>
  <si>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</si>
  <si>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</si>
  <si>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</si>
  <si>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</si>
  <si>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</si>
  <si>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</si>
  <si>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</si>
  <si>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</si>
  <si>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</si>
  <si>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</si>
  <si>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</si>
  <si>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</si>
  <si>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</si>
  <si>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</si>
  <si>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</si>
  <si>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</si>
  <si>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</si>
  <si>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</si>
  <si>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</si>
  <si>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</si>
  <si>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</si>
  <si>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</si>
  <si>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</si>
  <si>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</si>
  <si>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</si>
  <si>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</si>
  <si>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</si>
  <si>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</si>
  <si>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</si>
  <si>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</si>
  <si>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</si>
  <si>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</si>
  <si>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(Duplicates)</t>
    </r>
  </si>
  <si>
    <t># PRINTED FOR SALE</t>
  </si>
  <si>
    <t xml:space="preserve">DIGITAL </t>
  </si>
  <si>
    <t>WALK</t>
  </si>
  <si>
    <t>Total Waste Sheets</t>
  </si>
  <si>
    <t>Jr Irish Soccer Club - MF</t>
  </si>
  <si>
    <t>See Notes</t>
  </si>
  <si>
    <t>Bart</t>
  </si>
  <si>
    <t>VIP</t>
  </si>
  <si>
    <t>Public</t>
  </si>
  <si>
    <t>Cliff</t>
  </si>
  <si>
    <t>West Elementary</t>
  </si>
  <si>
    <t>Group A Lunches, No Photos</t>
  </si>
  <si>
    <t>Suzanne</t>
  </si>
  <si>
    <t>Sandra</t>
  </si>
  <si>
    <t>Tony</t>
  </si>
  <si>
    <t>Sammye</t>
  </si>
  <si>
    <t>Sam</t>
  </si>
  <si>
    <t>Todd</t>
  </si>
  <si>
    <t>Platinum Athletics Cheer- BJ</t>
  </si>
  <si>
    <t>One per group</t>
  </si>
  <si>
    <t>AT&amp;T Sponsorship Group - YM</t>
  </si>
  <si>
    <t>Group Photo w/ copy for each person</t>
  </si>
  <si>
    <t>Tim</t>
  </si>
  <si>
    <t>GymTyme All Stars Boom! - BJ</t>
  </si>
  <si>
    <t>No Photos</t>
  </si>
  <si>
    <t>Maria</t>
  </si>
  <si>
    <t>GymTyme All Stars Slam- BJ</t>
  </si>
  <si>
    <t>Glenn</t>
  </si>
  <si>
    <t>Friday, March 1st</t>
  </si>
  <si>
    <t>Group Photo for each person</t>
  </si>
  <si>
    <t>Jr Irish Soccer Club</t>
  </si>
  <si>
    <t>Platinum Athletics Cheer</t>
  </si>
  <si>
    <t>GymTyme All Stars Boom!</t>
  </si>
  <si>
    <t>GymTyme All Stars Slam</t>
  </si>
  <si>
    <t>Friday, March 1rst</t>
  </si>
  <si>
    <t>Notes</t>
  </si>
  <si>
    <t>1</t>
  </si>
  <si>
    <t>Pete N</t>
  </si>
  <si>
    <t>9</t>
  </si>
  <si>
    <t>2</t>
  </si>
  <si>
    <t>Peggy</t>
  </si>
  <si>
    <t>10</t>
  </si>
  <si>
    <t>3</t>
  </si>
  <si>
    <t>11</t>
  </si>
  <si>
    <t>4</t>
  </si>
  <si>
    <t>12</t>
  </si>
  <si>
    <t>Captain</t>
  </si>
  <si>
    <t>Sarge</t>
  </si>
  <si>
    <t>Breaks</t>
  </si>
  <si>
    <t>ADDED TO THE SCHEDULE</t>
  </si>
  <si>
    <t>3526 test photo</t>
  </si>
  <si>
    <t>73-74 test</t>
  </si>
  <si>
    <t>Did not add the VIP at 1pm so #'s are off</t>
  </si>
  <si>
    <t>3613 no print</t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</si>
  <si>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31; Rastered 2754 &amp; 2757 
2 prints of last picture for coaches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</si>
  <si>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17 ; Rastered 2759</t>
    </r>
  </si>
  <si>
    <r>
      <t xml:space="preserve">Group VIP photo → [NE GAP]; 
Print → one 5x7 / person </t>
    </r>
    <r>
      <rPr>
        <b/>
        <sz val="7"/>
        <color rgb="FFFF0000"/>
        <rFont val="Calibri"/>
        <family val="2"/>
      </rPr>
      <t>Why did they get a green screen? Had no way to know until they arrived downstairs!</t>
    </r>
    <r>
      <rPr>
        <b/>
        <sz val="7"/>
        <color theme="1"/>
        <rFont val="Calibri"/>
        <family val="2"/>
      </rPr>
      <t xml:space="preserve"> 
Printed 10 ; Rastered 3608</t>
    </r>
  </si>
  <si>
    <t>Group VIP photo → [NE GAP]; 
Print → one 5x7 / person 
Printed 31; Rastered 2754 &amp; 2757 
2 prints of last picture for coaches</t>
  </si>
  <si>
    <t>Group VIP photo → [NE GAP]; 
Print → one 5x7 / person 
Printed 17 ; Rastered 2759</t>
  </si>
  <si>
    <t>Group VIP photo → [NE GAP]; 
Print → one 5x7 / person Why did they get a green screen? Had no way to know until they arrived downstairs! 
Printed 10 ; Rastered 3608</t>
  </si>
  <si>
    <t>3526 test photo
sold 4 additional sheets</t>
  </si>
  <si>
    <t>sold 2 additional sheets</t>
  </si>
  <si>
    <t>sold 1 additional sheet</t>
  </si>
  <si>
    <r>
      <rPr>
        <sz val="7"/>
        <color theme="0" tint="-0.499984740745262"/>
        <rFont val="Arial"/>
        <family val="2"/>
      </rPr>
      <t>sold 1 additional sheet</t>
    </r>
    <r>
      <rPr>
        <sz val="7"/>
        <color theme="1"/>
        <rFont val="Arial"/>
        <family val="2"/>
      </rPr>
      <t xml:space="preserve">
&amp; sold xtra printed sheet</t>
    </r>
  </si>
  <si>
    <t>3613 no print
2x digital only; &amp; PANO(+)</t>
  </si>
  <si>
    <t>ADDED TO THE SCHEDULE
1 digital only</t>
  </si>
  <si>
    <t xml:space="preserve"> sold xtra printed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</si>
</sst>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5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00B0F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7"/>
      <color theme="1"/>
      <name val="Calibri"/>
      <family val="2"/>
    </font>
    <font>
      <b/>
      <sz val="7"/>
      <color theme="1"/>
      <name val="Calibri"/>
      <family val="2"/>
    </font>
    <font>
      <b/>
      <sz val="7"/>
      <color rgb="FF999999"/>
      <name val="Calibri"/>
      <family val="2"/>
    </font>
    <font>
      <b/>
      <sz val="7"/>
      <color rgb="FFFF0000"/>
      <name val="Calibri"/>
      <family val="2"/>
    </font>
    <font>
      <sz val="7"/>
      <color theme="0" tint="-0.499984740745262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FC5E8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FFC000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9">
    <xf numFmtId="0" fontId="0" fillId="0" borderId="0" xfId="0"/>
    <xf numFmtId="0" fontId="9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6" fillId="5" borderId="2" xfId="0" applyFont="1" applyFill="1" applyBorder="1" applyAlignment="1">
      <alignment horizontal="center" textRotation="90"/>
    </xf>
    <xf numFmtId="0" fontId="6" fillId="5" borderId="3" xfId="0" applyFont="1" applyFill="1" applyBorder="1" applyAlignment="1">
      <alignment horizontal="center" textRotation="90"/>
    </xf>
    <xf numFmtId="0" fontId="6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6" fillId="5" borderId="43" xfId="0" applyFont="1" applyFill="1" applyBorder="1" applyAlignment="1">
      <alignment horizontal="center" textRotation="90"/>
    </xf>
    <xf numFmtId="0" fontId="13" fillId="5" borderId="44" xfId="0" applyFont="1" applyFill="1" applyBorder="1" applyAlignment="1">
      <alignment horizontal="center" wrapText="1"/>
    </xf>
    <xf numFmtId="0" fontId="6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7" fillId="5" borderId="31" xfId="0" applyFont="1" applyFill="1" applyBorder="1" applyAlignment="1">
      <alignment horizontal="center" textRotation="90"/>
    </xf>
    <xf numFmtId="0" fontId="8" fillId="5" borderId="44" xfId="0" applyFont="1" applyFill="1" applyBorder="1" applyAlignment="1">
      <alignment horizontal="center"/>
    </xf>
    <xf numFmtId="20" fontId="9" fillId="6" borderId="44" xfId="0" applyNumberFormat="1" applyFont="1" applyFill="1" applyBorder="1" applyAlignment="1">
      <alignment horizontal="center" vertical="center"/>
    </xf>
    <xf numFmtId="0" fontId="6" fillId="5" borderId="47" xfId="0" applyFont="1" applyFill="1" applyBorder="1" applyAlignment="1">
      <alignment horizontal="center" textRotation="90"/>
    </xf>
    <xf numFmtId="0" fontId="6" fillId="5" borderId="22" xfId="0" applyFont="1" applyFill="1" applyBorder="1" applyAlignment="1">
      <alignment horizontal="center" textRotation="90"/>
    </xf>
    <xf numFmtId="20" fontId="3" fillId="6" borderId="43" xfId="0" applyNumberFormat="1" applyFont="1" applyFill="1" applyBorder="1" applyAlignment="1">
      <alignment horizontal="center" vertical="center"/>
    </xf>
    <xf numFmtId="0" fontId="11" fillId="6" borderId="37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5" fillId="0" borderId="0" xfId="0" applyFont="1" applyAlignment="1">
      <alignment wrapText="1"/>
    </xf>
    <xf numFmtId="0" fontId="13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3" fillId="6" borderId="2" xfId="0" applyNumberFormat="1" applyFont="1" applyFill="1" applyBorder="1" applyAlignment="1">
      <alignment horizontal="center" vertical="center"/>
    </xf>
    <xf numFmtId="20" fontId="3" fillId="6" borderId="3" xfId="0" applyNumberFormat="1" applyFont="1" applyFill="1" applyBorder="1" applyAlignment="1">
      <alignment horizontal="center" vertical="center"/>
    </xf>
    <xf numFmtId="20" fontId="3" fillId="6" borderId="5" xfId="0" applyNumberFormat="1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wrapText="1"/>
    </xf>
    <xf numFmtId="20" fontId="9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3" fillId="10" borderId="33" xfId="0" applyFont="1" applyFill="1" applyBorder="1" applyAlignment="1">
      <alignment horizontal="center"/>
    </xf>
    <xf numFmtId="0" fontId="23" fillId="10" borderId="21" xfId="0" applyFont="1" applyFill="1" applyBorder="1" applyAlignment="1">
      <alignment horizontal="center"/>
    </xf>
    <xf numFmtId="0" fontId="23" fillId="12" borderId="33" xfId="0" applyFont="1" applyFill="1" applyBorder="1" applyAlignment="1">
      <alignment horizontal="center"/>
    </xf>
    <xf numFmtId="0" fontId="23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0" fillId="8" borderId="52" xfId="0" applyFont="1" applyFill="1" applyBorder="1" applyAlignment="1">
      <alignment horizontal="center" wrapText="1"/>
    </xf>
    <xf numFmtId="0" fontId="20" fillId="11" borderId="52" xfId="0" applyFont="1" applyFill="1" applyBorder="1" applyAlignment="1">
      <alignment horizontal="center" vertical="center"/>
    </xf>
    <xf numFmtId="0" fontId="7" fillId="0" borderId="56" xfId="0" applyFont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22" fillId="4" borderId="20" xfId="0" applyFont="1" applyFill="1" applyBorder="1" applyAlignment="1">
      <alignment horizontal="center" wrapText="1"/>
    </xf>
    <xf numFmtId="0" fontId="4" fillId="4" borderId="20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0" fontId="24" fillId="4" borderId="34" xfId="0" applyFont="1" applyFill="1" applyBorder="1" applyAlignment="1">
      <alignment horizontal="center"/>
    </xf>
    <xf numFmtId="0" fontId="10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2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1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42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0" fontId="2" fillId="6" borderId="3" xfId="0" applyNumberFormat="1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2" fillId="14" borderId="3" xfId="0" applyNumberFormat="1" applyFont="1" applyFill="1" applyBorder="1" applyAlignment="1">
      <alignment horizontal="center" vertical="center"/>
    </xf>
    <xf numFmtId="0" fontId="15" fillId="14" borderId="3" xfId="0" applyFont="1" applyFill="1" applyBorder="1" applyAlignment="1">
      <alignment horizontal="center" vertical="center" wrapText="1"/>
    </xf>
    <xf numFmtId="0" fontId="1" fillId="14" borderId="3" xfId="0" applyFont="1" applyFill="1" applyBorder="1" applyAlignment="1">
      <alignment horizontal="center" vertical="center"/>
    </xf>
    <xf numFmtId="0" fontId="5" fillId="14" borderId="42" xfId="0" applyFont="1" applyFill="1" applyBorder="1" applyAlignment="1">
      <alignment horizontal="center" vertical="center" wrapText="1"/>
    </xf>
    <xf numFmtId="0" fontId="15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1" fillId="14" borderId="37" xfId="0" applyFont="1" applyFill="1" applyBorder="1" applyAlignment="1">
      <alignment horizontal="center" vertical="center"/>
    </xf>
    <xf numFmtId="0" fontId="11" fillId="14" borderId="9" xfId="0" applyFont="1" applyFill="1" applyBorder="1" applyAlignment="1">
      <alignment horizontal="center" vertical="center"/>
    </xf>
    <xf numFmtId="20" fontId="9" fillId="14" borderId="44" xfId="0" applyNumberFormat="1" applyFont="1" applyFill="1" applyBorder="1" applyAlignment="1">
      <alignment horizontal="center" vertical="center"/>
    </xf>
    <xf numFmtId="20" fontId="3" fillId="14" borderId="2" xfId="0" applyNumberFormat="1" applyFont="1" applyFill="1" applyBorder="1" applyAlignment="1">
      <alignment horizontal="center" vertical="center"/>
    </xf>
    <xf numFmtId="20" fontId="3" fillId="14" borderId="3" xfId="0" applyNumberFormat="1" applyFont="1" applyFill="1" applyBorder="1" applyAlignment="1">
      <alignment horizontal="center" vertical="center"/>
    </xf>
    <xf numFmtId="20" fontId="3" fillId="14" borderId="5" xfId="0" applyNumberFormat="1" applyFont="1" applyFill="1" applyBorder="1" applyAlignment="1">
      <alignment horizontal="center" vertical="center"/>
    </xf>
    <xf numFmtId="20" fontId="3" fillId="14" borderId="43" xfId="0" applyNumberFormat="1" applyFont="1" applyFill="1" applyBorder="1" applyAlignment="1">
      <alignment horizontal="center" vertical="center"/>
    </xf>
    <xf numFmtId="20" fontId="2" fillId="15" borderId="3" xfId="0" applyNumberFormat="1" applyFont="1" applyFill="1" applyBorder="1" applyAlignment="1">
      <alignment horizontal="center" vertical="center"/>
    </xf>
    <xf numFmtId="0" fontId="1" fillId="15" borderId="3" xfId="0" applyFont="1" applyFill="1" applyBorder="1" applyAlignment="1">
      <alignment horizontal="center" vertical="center" wrapText="1"/>
    </xf>
    <xf numFmtId="0" fontId="25" fillId="15" borderId="3" xfId="0" applyFont="1" applyFill="1" applyBorder="1" applyAlignment="1">
      <alignment horizontal="center" vertical="center"/>
    </xf>
    <xf numFmtId="0" fontId="1" fillId="15" borderId="3" xfId="0" applyFont="1" applyFill="1" applyBorder="1" applyAlignment="1">
      <alignment horizontal="center" vertical="center"/>
    </xf>
    <xf numFmtId="0" fontId="5" fillId="15" borderId="42" xfId="0" applyFont="1" applyFill="1" applyBorder="1" applyAlignment="1">
      <alignment horizontal="center" vertical="center" wrapText="1"/>
    </xf>
    <xf numFmtId="0" fontId="15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1" fillId="15" borderId="37" xfId="0" applyFont="1" applyFill="1" applyBorder="1" applyAlignment="1">
      <alignment horizontal="center" vertical="center"/>
    </xf>
    <xf numFmtId="0" fontId="11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9" fillId="15" borderId="44" xfId="0" applyNumberFormat="1" applyFont="1" applyFill="1" applyBorder="1" applyAlignment="1">
      <alignment horizontal="center" vertical="center"/>
    </xf>
    <xf numFmtId="20" fontId="3" fillId="15" borderId="3" xfId="0" applyNumberFormat="1" applyFont="1" applyFill="1" applyBorder="1" applyAlignment="1">
      <alignment horizontal="center" vertical="center"/>
    </xf>
    <xf numFmtId="20" fontId="3" fillId="15" borderId="5" xfId="0" applyNumberFormat="1" applyFont="1" applyFill="1" applyBorder="1" applyAlignment="1">
      <alignment horizontal="center" vertical="center"/>
    </xf>
    <xf numFmtId="20" fontId="3" fillId="15" borderId="43" xfId="0" applyNumberFormat="1" applyFont="1" applyFill="1" applyBorder="1" applyAlignment="1">
      <alignment horizontal="center" vertical="center"/>
    </xf>
    <xf numFmtId="20" fontId="3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7" fillId="17" borderId="52" xfId="0" applyFont="1" applyFill="1" applyBorder="1" applyAlignment="1">
      <alignment horizontal="center" vertical="center"/>
    </xf>
    <xf numFmtId="0" fontId="23" fillId="16" borderId="33" xfId="0" applyFont="1" applyFill="1" applyBorder="1" applyAlignment="1">
      <alignment horizontal="center"/>
    </xf>
    <xf numFmtId="0" fontId="23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1" fillId="0" borderId="18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wrapText="1"/>
    </xf>
    <xf numFmtId="0" fontId="1" fillId="5" borderId="18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14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4" fillId="4" borderId="41" xfId="0" applyFont="1" applyFill="1" applyBorder="1" applyAlignment="1">
      <alignment horizontal="center" wrapText="1"/>
    </xf>
    <xf numFmtId="0" fontId="13" fillId="5" borderId="5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14" borderId="5" xfId="0" applyFont="1" applyFill="1" applyBorder="1" applyAlignment="1">
      <alignment horizontal="center" vertical="center" wrapText="1"/>
    </xf>
    <xf numFmtId="0" fontId="13" fillId="15" borderId="5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30" fillId="4" borderId="20" xfId="0" applyFont="1" applyFill="1" applyBorder="1" applyAlignment="1">
      <alignment horizontal="center"/>
    </xf>
    <xf numFmtId="0" fontId="26" fillId="5" borderId="42" xfId="0" applyFont="1" applyFill="1" applyBorder="1" applyAlignment="1">
      <alignment horizontal="center"/>
    </xf>
    <xf numFmtId="0" fontId="26" fillId="0" borderId="3" xfId="0" applyFont="1" applyBorder="1" applyAlignment="1">
      <alignment horizontal="center" vertical="center"/>
    </xf>
    <xf numFmtId="0" fontId="26" fillId="14" borderId="3" xfId="0" applyFont="1" applyFill="1" applyBorder="1" applyAlignment="1">
      <alignment horizontal="center" vertical="center"/>
    </xf>
    <xf numFmtId="0" fontId="26" fillId="15" borderId="3" xfId="0" applyFont="1" applyFill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/>
    </xf>
    <xf numFmtId="0" fontId="26" fillId="0" borderId="0" xfId="0" applyFont="1"/>
    <xf numFmtId="0" fontId="31" fillId="3" borderId="57" xfId="0" applyFont="1" applyFill="1" applyBorder="1" applyAlignment="1">
      <alignment horizontal="center" vertical="center" wrapText="1"/>
    </xf>
    <xf numFmtId="0" fontId="32" fillId="6" borderId="58" xfId="0" applyFont="1" applyFill="1" applyBorder="1" applyAlignment="1">
      <alignment horizontal="center" vertical="center" wrapText="1"/>
    </xf>
    <xf numFmtId="0" fontId="31" fillId="19" borderId="57" xfId="0" applyFont="1" applyFill="1" applyBorder="1" applyAlignment="1">
      <alignment horizontal="center" vertical="center" wrapText="1"/>
    </xf>
    <xf numFmtId="1" fontId="31" fillId="19" borderId="57" xfId="0" applyNumberFormat="1" applyFont="1" applyFill="1" applyBorder="1" applyAlignment="1">
      <alignment horizontal="center" vertical="center" wrapText="1"/>
    </xf>
    <xf numFmtId="16" fontId="2" fillId="0" borderId="0" xfId="0" applyNumberFormat="1" applyFont="1"/>
    <xf numFmtId="0" fontId="34" fillId="7" borderId="39" xfId="0" applyFont="1" applyFill="1" applyBorder="1" applyAlignment="1">
      <alignment horizontal="center"/>
    </xf>
    <xf numFmtId="0" fontId="34" fillId="7" borderId="62" xfId="0" applyFont="1" applyFill="1" applyBorder="1" applyAlignment="1">
      <alignment horizontal="center"/>
    </xf>
    <xf numFmtId="0" fontId="2" fillId="20" borderId="39" xfId="0" applyFont="1" applyFill="1" applyBorder="1" applyAlignment="1">
      <alignment horizontal="center" vertical="center" textRotation="90"/>
    </xf>
    <xf numFmtId="0" fontId="2" fillId="4" borderId="40" xfId="0" applyFont="1" applyFill="1" applyBorder="1" applyAlignment="1">
      <alignment horizontal="center" vertical="center" textRotation="90"/>
    </xf>
    <xf numFmtId="0" fontId="2" fillId="20" borderId="62" xfId="0" applyFont="1" applyFill="1" applyBorder="1" applyAlignment="1">
      <alignment horizontal="center" vertical="center" textRotation="90"/>
    </xf>
    <xf numFmtId="0" fontId="35" fillId="21" borderId="35" xfId="0" applyFont="1" applyFill="1" applyBorder="1" applyAlignment="1">
      <alignment horizontal="center" vertical="center" textRotation="90"/>
    </xf>
    <xf numFmtId="0" fontId="2" fillId="9" borderId="41" xfId="0" applyFont="1" applyFill="1" applyBorder="1" applyAlignment="1">
      <alignment horizontal="center" vertical="center" textRotation="90"/>
    </xf>
    <xf numFmtId="0" fontId="2" fillId="22" borderId="39" xfId="0" applyFont="1" applyFill="1" applyBorder="1" applyAlignment="1">
      <alignment horizontal="center" vertical="center" textRotation="90"/>
    </xf>
    <xf numFmtId="0" fontId="2" fillId="22" borderId="40" xfId="0" applyFont="1" applyFill="1" applyBorder="1" applyAlignment="1">
      <alignment horizontal="center" vertical="center" textRotation="90"/>
    </xf>
    <xf numFmtId="0" fontId="2" fillId="22" borderId="62" xfId="0" applyFont="1" applyFill="1" applyBorder="1" applyAlignment="1">
      <alignment horizontal="center" vertical="center" textRotation="90"/>
    </xf>
    <xf numFmtId="0" fontId="2" fillId="22" borderId="35" xfId="0" applyFont="1" applyFill="1" applyBorder="1" applyAlignment="1">
      <alignment horizontal="center" vertical="center" textRotation="90"/>
    </xf>
    <xf numFmtId="0" fontId="2" fillId="22" borderId="63" xfId="0" applyFont="1" applyFill="1" applyBorder="1" applyAlignment="1">
      <alignment horizontal="center" vertical="center" textRotation="90"/>
    </xf>
    <xf numFmtId="0" fontId="2" fillId="22" borderId="41" xfId="0" applyFont="1" applyFill="1" applyBorder="1" applyAlignment="1">
      <alignment horizontal="center" vertical="center" textRotation="90"/>
    </xf>
    <xf numFmtId="0" fontId="2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5" fillId="5" borderId="7" xfId="0" applyFont="1" applyFill="1" applyBorder="1" applyAlignment="1">
      <alignment vertical="center"/>
    </xf>
    <xf numFmtId="1" fontId="36" fillId="5" borderId="4" xfId="0" applyNumberFormat="1" applyFont="1" applyFill="1" applyBorder="1" applyAlignment="1">
      <alignment horizontal="center" vertical="center"/>
    </xf>
    <xf numFmtId="1" fontId="36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37" fillId="5" borderId="31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38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3" fillId="2" borderId="2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42" xfId="0" applyNumberFormat="1" applyFont="1" applyFill="1" applyBorder="1" applyAlignment="1">
      <alignment horizontal="center" vertical="center"/>
    </xf>
    <xf numFmtId="1" fontId="3" fillId="20" borderId="2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" fontId="3" fillId="20" borderId="42" xfId="0" applyNumberFormat="1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/>
    </xf>
    <xf numFmtId="0" fontId="14" fillId="21" borderId="43" xfId="0" applyFont="1" applyFill="1" applyBorder="1" applyAlignment="1">
      <alignment horizontal="center" vertical="center"/>
    </xf>
    <xf numFmtId="1" fontId="3" fillId="9" borderId="5" xfId="0" applyNumberFormat="1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20" borderId="4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/>
    <xf numFmtId="164" fontId="3" fillId="6" borderId="2" xfId="0" applyNumberFormat="1" applyFont="1" applyFill="1" applyBorder="1" applyAlignment="1">
      <alignment horizontal="center" vertical="center"/>
    </xf>
    <xf numFmtId="164" fontId="3" fillId="6" borderId="42" xfId="0" applyNumberFormat="1" applyFont="1" applyFill="1" applyBorder="1" applyAlignment="1">
      <alignment horizontal="center" vertical="center"/>
    </xf>
    <xf numFmtId="1" fontId="3" fillId="6" borderId="3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2" xfId="0" applyFont="1" applyFill="1" applyBorder="1" applyAlignment="1">
      <alignment horizontal="center" vertical="center"/>
    </xf>
    <xf numFmtId="0" fontId="4" fillId="6" borderId="4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5" fillId="5" borderId="15" xfId="0" applyFont="1" applyFill="1" applyBorder="1" applyAlignment="1">
      <alignment vertical="center"/>
    </xf>
    <xf numFmtId="1" fontId="36" fillId="5" borderId="8" xfId="0" applyNumberFormat="1" applyFont="1" applyFill="1" applyBorder="1" applyAlignment="1">
      <alignment horizontal="center" vertical="center"/>
    </xf>
    <xf numFmtId="1" fontId="36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37" fillId="5" borderId="27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38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8" fillId="20" borderId="53" xfId="0" applyNumberFormat="1" applyFont="1" applyFill="1" applyBorder="1" applyAlignment="1">
      <alignment horizontal="center" vertical="center"/>
    </xf>
    <xf numFmtId="0" fontId="18" fillId="4" borderId="54" xfId="0" applyFont="1" applyFill="1" applyBorder="1" applyAlignment="1">
      <alignment horizontal="center" vertical="center"/>
    </xf>
    <xf numFmtId="1" fontId="18" fillId="20" borderId="66" xfId="0" applyNumberFormat="1" applyFont="1" applyFill="1" applyBorder="1" applyAlignment="1">
      <alignment horizontal="center" vertical="center"/>
    </xf>
    <xf numFmtId="0" fontId="35" fillId="21" borderId="52" xfId="0" applyFont="1" applyFill="1" applyBorder="1" applyAlignment="1">
      <alignment horizontal="center" vertical="center"/>
    </xf>
    <xf numFmtId="0" fontId="18" fillId="9" borderId="9" xfId="0" applyFont="1" applyFill="1" applyBorder="1" applyAlignment="1">
      <alignment horizontal="center" vertical="center"/>
    </xf>
    <xf numFmtId="0" fontId="18" fillId="22" borderId="53" xfId="0" applyFont="1" applyFill="1" applyBorder="1" applyAlignment="1">
      <alignment horizontal="center" vertical="center"/>
    </xf>
    <xf numFmtId="0" fontId="18" fillId="22" borderId="54" xfId="0" applyFont="1" applyFill="1" applyBorder="1" applyAlignment="1">
      <alignment horizontal="center" vertical="center"/>
    </xf>
    <xf numFmtId="0" fontId="18" fillId="22" borderId="66" xfId="0" applyFont="1" applyFill="1" applyBorder="1" applyAlignment="1">
      <alignment horizontal="center" vertical="center"/>
    </xf>
    <xf numFmtId="0" fontId="18" fillId="22" borderId="52" xfId="0" applyFont="1" applyFill="1" applyBorder="1" applyAlignment="1">
      <alignment horizontal="center" vertical="center"/>
    </xf>
    <xf numFmtId="0" fontId="18" fillId="22" borderId="37" xfId="0" applyFont="1" applyFill="1" applyBorder="1" applyAlignment="1">
      <alignment horizontal="center" vertical="center"/>
    </xf>
    <xf numFmtId="0" fontId="18" fillId="15" borderId="9" xfId="0" applyFont="1" applyFill="1" applyBorder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20" borderId="8" xfId="0" applyFont="1" applyFill="1" applyBorder="1" applyAlignment="1">
      <alignment horizontal="center" vertical="center" textRotation="90"/>
    </xf>
    <xf numFmtId="0" fontId="2" fillId="4" borderId="6" xfId="0" applyFont="1" applyFill="1" applyBorder="1" applyAlignment="1">
      <alignment horizontal="center" vertical="center" textRotation="90"/>
    </xf>
    <xf numFmtId="0" fontId="2" fillId="20" borderId="14" xfId="0" applyFont="1" applyFill="1" applyBorder="1" applyAlignment="1">
      <alignment horizontal="center" vertical="center" textRotation="90"/>
    </xf>
    <xf numFmtId="0" fontId="35" fillId="21" borderId="27" xfId="0" applyFont="1" applyFill="1" applyBorder="1" applyAlignment="1">
      <alignment horizontal="center" vertical="center" textRotation="90"/>
    </xf>
    <xf numFmtId="0" fontId="2" fillId="9" borderId="15" xfId="0" applyFont="1" applyFill="1" applyBorder="1" applyAlignment="1">
      <alignment horizontal="center" vertical="center" textRotation="90"/>
    </xf>
    <xf numFmtId="0" fontId="2" fillId="22" borderId="8" xfId="0" applyFont="1" applyFill="1" applyBorder="1" applyAlignment="1">
      <alignment horizontal="center" vertical="center" textRotation="90"/>
    </xf>
    <xf numFmtId="0" fontId="2" fillId="22" borderId="6" xfId="0" applyFont="1" applyFill="1" applyBorder="1" applyAlignment="1">
      <alignment horizontal="center" vertical="center" textRotation="90"/>
    </xf>
    <xf numFmtId="0" fontId="2" fillId="22" borderId="14" xfId="0" applyFont="1" applyFill="1" applyBorder="1" applyAlignment="1">
      <alignment horizontal="center" vertical="center" textRotation="90"/>
    </xf>
    <xf numFmtId="0" fontId="2" fillId="22" borderId="27" xfId="0" applyFont="1" applyFill="1" applyBorder="1" applyAlignment="1">
      <alignment horizontal="center" vertical="center" textRotation="90"/>
    </xf>
    <xf numFmtId="0" fontId="2" fillId="22" borderId="38" xfId="0" applyFont="1" applyFill="1" applyBorder="1" applyAlignment="1">
      <alignment horizontal="center" vertical="center" textRotation="90"/>
    </xf>
    <xf numFmtId="0" fontId="2" fillId="15" borderId="15" xfId="0" applyFont="1" applyFill="1" applyBorder="1" applyAlignment="1">
      <alignment horizontal="center" vertical="center" textRotation="9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0" xfId="0" applyFont="1"/>
    <xf numFmtId="1" fontId="0" fillId="0" borderId="0" xfId="0" applyNumberFormat="1" applyAlignment="1">
      <alignment vertical="center"/>
    </xf>
    <xf numFmtId="20" fontId="2" fillId="3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0" fillId="0" borderId="3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0" fontId="3" fillId="15" borderId="2" xfId="0" applyFont="1" applyFill="1" applyBorder="1" applyAlignment="1">
      <alignment horizontal="center" vertical="center"/>
    </xf>
    <xf numFmtId="1" fontId="3" fillId="15" borderId="5" xfId="0" applyNumberFormat="1" applyFont="1" applyFill="1" applyBorder="1" applyAlignment="1">
      <alignment horizontal="center" vertical="center"/>
    </xf>
    <xf numFmtId="0" fontId="3" fillId="15" borderId="18" xfId="0" applyFont="1" applyFill="1" applyBorder="1" applyAlignment="1">
      <alignment horizontal="center" vertical="center"/>
    </xf>
    <xf numFmtId="0" fontId="3" fillId="15" borderId="42" xfId="0" applyFont="1" applyFill="1" applyBorder="1" applyAlignment="1">
      <alignment horizontal="center" vertical="center"/>
    </xf>
    <xf numFmtId="0" fontId="3" fillId="15" borderId="43" xfId="0" applyFont="1" applyFill="1" applyBorder="1" applyAlignment="1">
      <alignment horizontal="center" vertical="center"/>
    </xf>
    <xf numFmtId="0" fontId="3" fillId="15" borderId="5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1" fontId="3" fillId="14" borderId="5" xfId="0" applyNumberFormat="1" applyFont="1" applyFill="1" applyBorder="1" applyAlignment="1">
      <alignment horizontal="center" vertical="center"/>
    </xf>
    <xf numFmtId="0" fontId="3" fillId="14" borderId="18" xfId="0" applyFont="1" applyFill="1" applyBorder="1" applyAlignment="1">
      <alignment horizontal="center" vertical="center"/>
    </xf>
    <xf numFmtId="0" fontId="3" fillId="14" borderId="3" xfId="0" applyFont="1" applyFill="1" applyBorder="1" applyAlignment="1">
      <alignment horizontal="center" vertical="center"/>
    </xf>
    <xf numFmtId="0" fontId="3" fillId="14" borderId="42" xfId="0" applyFont="1" applyFill="1" applyBorder="1" applyAlignment="1">
      <alignment horizontal="center" vertical="center"/>
    </xf>
    <xf numFmtId="0" fontId="3" fillId="14" borderId="43" xfId="0" applyFont="1" applyFill="1" applyBorder="1" applyAlignment="1">
      <alignment horizontal="center" vertical="center"/>
    </xf>
    <xf numFmtId="0" fontId="3" fillId="14" borderId="5" xfId="0" applyFont="1" applyFill="1" applyBorder="1" applyAlignment="1">
      <alignment horizontal="center" vertical="center"/>
    </xf>
    <xf numFmtId="0" fontId="2" fillId="23" borderId="39" xfId="0" applyFont="1" applyFill="1" applyBorder="1" applyAlignment="1">
      <alignment horizontal="center" vertical="center" textRotation="90"/>
    </xf>
    <xf numFmtId="0" fontId="18" fillId="23" borderId="53" xfId="0" applyFont="1" applyFill="1" applyBorder="1" applyAlignment="1">
      <alignment horizontal="center" vertical="center"/>
    </xf>
    <xf numFmtId="0" fontId="2" fillId="23" borderId="8" xfId="0" applyFont="1" applyFill="1" applyBorder="1" applyAlignment="1">
      <alignment horizontal="center" vertical="center" textRotation="90"/>
    </xf>
    <xf numFmtId="1" fontId="3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3" fillId="14" borderId="2" xfId="0" applyNumberFormat="1" applyFont="1" applyFill="1" applyBorder="1" applyAlignment="1">
      <alignment horizontal="center" vertical="center"/>
    </xf>
    <xf numFmtId="1" fontId="3" fillId="14" borderId="3" xfId="0" applyNumberFormat="1" applyFont="1" applyFill="1" applyBorder="1" applyAlignment="1">
      <alignment horizontal="center" vertical="center"/>
    </xf>
    <xf numFmtId="1" fontId="3" fillId="14" borderId="43" xfId="0" applyNumberFormat="1" applyFont="1" applyFill="1" applyBorder="1" applyAlignment="1">
      <alignment horizontal="center" vertical="center"/>
    </xf>
    <xf numFmtId="1" fontId="3" fillId="15" borderId="2" xfId="0" applyNumberFormat="1" applyFont="1" applyFill="1" applyBorder="1" applyAlignment="1">
      <alignment horizontal="center" vertical="center"/>
    </xf>
    <xf numFmtId="1" fontId="3" fillId="15" borderId="3" xfId="0" applyNumberFormat="1" applyFont="1" applyFill="1" applyBorder="1" applyAlignment="1">
      <alignment horizontal="center" vertical="center"/>
    </xf>
    <xf numFmtId="1" fontId="3" fillId="15" borderId="43" xfId="0" applyNumberFormat="1" applyFont="1" applyFill="1" applyBorder="1" applyAlignment="1">
      <alignment horizontal="center" vertical="center"/>
    </xf>
    <xf numFmtId="1" fontId="3" fillId="6" borderId="2" xfId="0" applyNumberFormat="1" applyFont="1" applyFill="1" applyBorder="1" applyAlignment="1">
      <alignment horizontal="center" vertical="center"/>
    </xf>
    <xf numFmtId="1" fontId="3" fillId="6" borderId="5" xfId="0" applyNumberFormat="1" applyFont="1" applyFill="1" applyBorder="1" applyAlignment="1">
      <alignment horizontal="center" vertical="center"/>
    </xf>
    <xf numFmtId="1" fontId="3" fillId="6" borderId="43" xfId="0" applyNumberFormat="1" applyFont="1" applyFill="1" applyBorder="1" applyAlignment="1">
      <alignment horizontal="center" vertical="center"/>
    </xf>
    <xf numFmtId="164" fontId="11" fillId="6" borderId="18" xfId="0" applyNumberFormat="1" applyFont="1" applyFill="1" applyBorder="1" applyAlignment="1">
      <alignment horizontal="center" vertical="center"/>
    </xf>
    <xf numFmtId="164" fontId="11" fillId="6" borderId="5" xfId="0" applyNumberFormat="1" applyFont="1" applyFill="1" applyBorder="1" applyAlignment="1">
      <alignment horizontal="center" vertical="center"/>
    </xf>
    <xf numFmtId="0" fontId="3" fillId="2" borderId="17" xfId="0" applyFont="1" applyFill="1" applyBorder="1"/>
    <xf numFmtId="0" fontId="0" fillId="0" borderId="0" xfId="0" applyAlignment="1">
      <alignment horizontal="left"/>
    </xf>
    <xf numFmtId="0" fontId="3" fillId="2" borderId="69" xfId="0" applyFont="1" applyFill="1" applyBorder="1" applyAlignment="1">
      <alignment horizontal="center"/>
    </xf>
    <xf numFmtId="0" fontId="3" fillId="2" borderId="70" xfId="0" applyFont="1" applyFill="1" applyBorder="1" applyAlignment="1">
      <alignment horizontal="center"/>
    </xf>
    <xf numFmtId="0" fontId="3" fillId="2" borderId="71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3" fillId="3" borderId="1" xfId="0" applyNumberFormat="1" applyFont="1" applyFill="1" applyBorder="1" applyAlignment="1">
      <alignment horizontal="center"/>
    </xf>
    <xf numFmtId="0" fontId="3" fillId="8" borderId="67" xfId="0" applyFont="1" applyFill="1" applyBorder="1" applyAlignment="1">
      <alignment horizontal="center"/>
    </xf>
    <xf numFmtId="0" fontId="3" fillId="3" borderId="67" xfId="0" applyFont="1" applyFill="1" applyBorder="1" applyAlignment="1">
      <alignment horizontal="center"/>
    </xf>
    <xf numFmtId="0" fontId="4" fillId="3" borderId="68" xfId="0" applyFont="1" applyFill="1" applyBorder="1" applyAlignment="1">
      <alignment horizontal="center" wrapText="1"/>
    </xf>
    <xf numFmtId="0" fontId="3" fillId="2" borderId="32" xfId="0" applyFont="1" applyFill="1" applyBorder="1"/>
    <xf numFmtId="20" fontId="3" fillId="0" borderId="53" xfId="0" applyNumberFormat="1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3" fillId="2" borderId="52" xfId="0" applyFont="1" applyFill="1" applyBorder="1"/>
    <xf numFmtId="20" fontId="3" fillId="24" borderId="53" xfId="0" applyNumberFormat="1" applyFont="1" applyFill="1" applyBorder="1" applyAlignment="1">
      <alignment horizontal="center"/>
    </xf>
    <xf numFmtId="0" fontId="3" fillId="24" borderId="54" xfId="0" applyFont="1" applyFill="1" applyBorder="1" applyAlignment="1">
      <alignment horizontal="center"/>
    </xf>
    <xf numFmtId="0" fontId="23" fillId="24" borderId="9" xfId="0" applyFont="1" applyFill="1" applyBorder="1" applyAlignment="1">
      <alignment horizontal="center"/>
    </xf>
    <xf numFmtId="20" fontId="3" fillId="2" borderId="53" xfId="0" applyNumberFormat="1" applyFont="1" applyFill="1" applyBorder="1" applyAlignment="1">
      <alignment horizontal="center"/>
    </xf>
    <xf numFmtId="0" fontId="3" fillId="2" borderId="54" xfId="0" applyFont="1" applyFill="1" applyBorder="1" applyAlignment="1">
      <alignment horizontal="center"/>
    </xf>
    <xf numFmtId="0" fontId="23" fillId="2" borderId="9" xfId="0" applyFont="1" applyFill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20" fontId="3" fillId="3" borderId="53" xfId="0" applyNumberFormat="1" applyFont="1" applyFill="1" applyBorder="1" applyAlignment="1">
      <alignment horizontal="center"/>
    </xf>
    <xf numFmtId="0" fontId="3" fillId="8" borderId="54" xfId="0" applyFont="1" applyFill="1" applyBorder="1" applyAlignment="1">
      <alignment horizontal="center"/>
    </xf>
    <xf numFmtId="0" fontId="3" fillId="3" borderId="54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 wrapText="1"/>
    </xf>
    <xf numFmtId="49" fontId="0" fillId="0" borderId="1" xfId="0" applyNumberFormat="1" applyBorder="1" applyAlignment="1">
      <alignment horizontal="right"/>
    </xf>
    <xf numFmtId="49" fontId="44" fillId="0" borderId="67" xfId="0" applyNumberFormat="1" applyFont="1" applyBorder="1" applyAlignment="1">
      <alignment horizontal="left"/>
    </xf>
    <xf numFmtId="49" fontId="0" fillId="0" borderId="67" xfId="0" applyNumberFormat="1" applyBorder="1"/>
    <xf numFmtId="49" fontId="45" fillId="0" borderId="72" xfId="0" applyNumberFormat="1" applyFont="1" applyBorder="1" applyAlignment="1">
      <alignment horizontal="right"/>
    </xf>
    <xf numFmtId="49" fontId="3" fillId="0" borderId="17" xfId="0" applyNumberFormat="1" applyFont="1" applyBorder="1" applyAlignment="1">
      <alignment horizontal="left"/>
    </xf>
    <xf numFmtId="0" fontId="0" fillId="0" borderId="0" xfId="0" applyAlignment="1">
      <alignment horizontal="left" wrapText="1"/>
    </xf>
    <xf numFmtId="49" fontId="0" fillId="0" borderId="53" xfId="0" applyNumberFormat="1" applyBorder="1" applyAlignment="1">
      <alignment horizontal="right"/>
    </xf>
    <xf numFmtId="0" fontId="0" fillId="0" borderId="54" xfId="0" applyBorder="1"/>
    <xf numFmtId="49" fontId="3" fillId="0" borderId="54" xfId="0" applyNumberFormat="1" applyFont="1" applyBorder="1"/>
    <xf numFmtId="49" fontId="3" fillId="2" borderId="54" xfId="0" applyNumberFormat="1" applyFont="1" applyFill="1" applyBorder="1"/>
    <xf numFmtId="49" fontId="3" fillId="0" borderId="9" xfId="0" applyNumberFormat="1" applyFont="1" applyBorder="1"/>
    <xf numFmtId="0" fontId="0" fillId="2" borderId="73" xfId="0" applyFill="1" applyBorder="1" applyAlignment="1">
      <alignment horizontal="left"/>
    </xf>
    <xf numFmtId="49" fontId="0" fillId="0" borderId="2" xfId="0" applyNumberFormat="1" applyBorder="1" applyAlignment="1">
      <alignment horizontal="right"/>
    </xf>
    <xf numFmtId="0" fontId="3" fillId="2" borderId="20" xfId="0" applyFont="1" applyFill="1" applyBorder="1" applyAlignment="1">
      <alignment horizontal="left"/>
    </xf>
    <xf numFmtId="49" fontId="3" fillId="0" borderId="3" xfId="0" applyNumberFormat="1" applyFont="1" applyBorder="1"/>
    <xf numFmtId="49" fontId="3" fillId="2" borderId="3" xfId="0" applyNumberFormat="1" applyFont="1" applyFill="1" applyBorder="1"/>
    <xf numFmtId="49" fontId="3" fillId="0" borderId="5" xfId="0" applyNumberFormat="1" applyFont="1" applyBorder="1" applyAlignment="1">
      <alignment wrapText="1"/>
    </xf>
    <xf numFmtId="0" fontId="0" fillId="2" borderId="0" xfId="0" applyFill="1"/>
    <xf numFmtId="49" fontId="3" fillId="0" borderId="5" xfId="0" applyNumberFormat="1" applyFont="1" applyBorder="1"/>
    <xf numFmtId="49" fontId="46" fillId="0" borderId="4" xfId="0" applyNumberFormat="1" applyFont="1" applyBorder="1" applyAlignment="1">
      <alignment horizontal="right"/>
    </xf>
    <xf numFmtId="49" fontId="3" fillId="0" borderId="64" xfId="0" applyNumberFormat="1" applyFont="1" applyBorder="1"/>
    <xf numFmtId="49" fontId="3" fillId="0" borderId="13" xfId="0" applyNumberFormat="1" applyFont="1" applyBorder="1"/>
    <xf numFmtId="49" fontId="46" fillId="2" borderId="3" xfId="0" applyNumberFormat="1" applyFont="1" applyFill="1" applyBorder="1" applyAlignment="1">
      <alignment horizontal="right"/>
    </xf>
    <xf numFmtId="49" fontId="3" fillId="0" borderId="7" xfId="0" applyNumberFormat="1" applyFont="1" applyBorder="1"/>
    <xf numFmtId="49" fontId="38" fillId="0" borderId="8" xfId="0" applyNumberFormat="1" applyFont="1" applyBorder="1" applyAlignment="1">
      <alignment horizontal="right"/>
    </xf>
    <xf numFmtId="49" fontId="3" fillId="0" borderId="6" xfId="0" applyNumberFormat="1" applyFont="1" applyBorder="1" applyAlignment="1">
      <alignment horizontal="left"/>
    </xf>
    <xf numFmtId="49" fontId="3" fillId="0" borderId="6" xfId="0" applyNumberFormat="1" applyFont="1" applyBorder="1"/>
    <xf numFmtId="49" fontId="38" fillId="0" borderId="6" xfId="0" applyNumberFormat="1" applyFont="1" applyBorder="1"/>
    <xf numFmtId="49" fontId="3" fillId="0" borderId="15" xfId="0" applyNumberFormat="1" applyFont="1" applyBorder="1" applyAlignment="1">
      <alignment horizontal="left"/>
    </xf>
    <xf numFmtId="0" fontId="47" fillId="0" borderId="0" xfId="0" applyFont="1"/>
    <xf numFmtId="164" fontId="48" fillId="0" borderId="5" xfId="0" applyNumberFormat="1" applyFont="1" applyBorder="1" applyAlignment="1">
      <alignment horizontal="center" vertical="center"/>
    </xf>
    <xf numFmtId="0" fontId="48" fillId="0" borderId="42" xfId="0" applyFont="1" applyBorder="1" applyAlignment="1">
      <alignment horizontal="center" vertical="center" wrapText="1"/>
    </xf>
    <xf numFmtId="164" fontId="48" fillId="0" borderId="18" xfId="0" applyNumberFormat="1" applyFont="1" applyBorder="1" applyAlignment="1">
      <alignment horizontal="center" vertical="center"/>
    </xf>
    <xf numFmtId="164" fontId="48" fillId="6" borderId="18" xfId="0" applyNumberFormat="1" applyFont="1" applyFill="1" applyBorder="1" applyAlignment="1">
      <alignment horizontal="center" vertical="center"/>
    </xf>
    <xf numFmtId="1" fontId="3" fillId="6" borderId="50" xfId="0" applyNumberFormat="1" applyFont="1" applyFill="1" applyBorder="1" applyAlignment="1">
      <alignment horizontal="center" vertical="center"/>
    </xf>
    <xf numFmtId="1" fontId="0" fillId="0" borderId="50" xfId="0" applyNumberFormat="1" applyBorder="1" applyAlignment="1">
      <alignment horizontal="center" vertical="center"/>
    </xf>
    <xf numFmtId="1" fontId="3" fillId="14" borderId="50" xfId="0" applyNumberFormat="1" applyFont="1" applyFill="1" applyBorder="1" applyAlignment="1">
      <alignment horizontal="center" vertical="center"/>
    </xf>
    <xf numFmtId="20" fontId="3" fillId="15" borderId="50" xfId="0" applyNumberFormat="1" applyFont="1" applyFill="1" applyBorder="1" applyAlignment="1">
      <alignment horizontal="center" vertical="center"/>
    </xf>
    <xf numFmtId="0" fontId="13" fillId="5" borderId="74" xfId="0" applyFont="1" applyFill="1" applyBorder="1" applyAlignment="1">
      <alignment horizontal="center" wrapText="1"/>
    </xf>
    <xf numFmtId="0" fontId="5" fillId="0" borderId="66" xfId="0" applyFont="1" applyBorder="1" applyAlignment="1">
      <alignment horizontal="center" vertical="center" wrapText="1"/>
    </xf>
    <xf numFmtId="0" fontId="49" fillId="6" borderId="43" xfId="0" applyFont="1" applyFill="1" applyBorder="1" applyAlignment="1">
      <alignment vertical="center" wrapText="1"/>
    </xf>
    <xf numFmtId="0" fontId="51" fillId="0" borderId="43" xfId="0" applyFont="1" applyBorder="1" applyAlignment="1">
      <alignment vertical="center" wrapText="1"/>
    </xf>
    <xf numFmtId="0" fontId="50" fillId="25" borderId="43" xfId="0" applyFont="1" applyFill="1" applyBorder="1" applyAlignment="1">
      <alignment vertical="center" wrapText="1"/>
    </xf>
    <xf numFmtId="0" fontId="40" fillId="0" borderId="43" xfId="0" applyFont="1" applyBorder="1" applyAlignment="1">
      <alignment vertical="center" wrapText="1"/>
    </xf>
    <xf numFmtId="0" fontId="52" fillId="0" borderId="43" xfId="0" applyFont="1" applyBorder="1" applyAlignment="1">
      <alignment vertical="center" wrapText="1"/>
    </xf>
    <xf numFmtId="0" fontId="50" fillId="0" borderId="43" xfId="0" applyFont="1" applyBorder="1" applyAlignment="1">
      <alignment vertical="center" wrapText="1"/>
    </xf>
    <xf numFmtId="0" fontId="50" fillId="26" borderId="43" xfId="0" applyFont="1" applyFill="1" applyBorder="1" applyAlignment="1">
      <alignment vertical="center" wrapText="1"/>
    </xf>
    <xf numFmtId="0" fontId="2" fillId="0" borderId="0" xfId="0" applyFont="1"/>
    <xf numFmtId="0" fontId="42" fillId="2" borderId="28" xfId="0" applyFont="1" applyFill="1" applyBorder="1" applyAlignment="1">
      <alignment horizontal="center"/>
    </xf>
    <xf numFmtId="0" fontId="43" fillId="2" borderId="29" xfId="0" applyFont="1" applyFill="1" applyBorder="1" applyAlignment="1">
      <alignment horizontal="center"/>
    </xf>
    <xf numFmtId="0" fontId="43" fillId="2" borderId="30" xfId="0" applyFont="1" applyFill="1" applyBorder="1" applyAlignment="1">
      <alignment horizontal="center"/>
    </xf>
    <xf numFmtId="0" fontId="19" fillId="0" borderId="0" xfId="0" applyFont="1" applyAlignment="1">
      <alignment horizontal="left" vertical="center"/>
    </xf>
    <xf numFmtId="0" fontId="19" fillId="0" borderId="45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18" fillId="0" borderId="16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21" fillId="9" borderId="19" xfId="0" applyFont="1" applyFill="1" applyBorder="1" applyAlignment="1">
      <alignment horizontal="center" textRotation="90"/>
    </xf>
    <xf numFmtId="0" fontId="21" fillId="9" borderId="53" xfId="0" applyFont="1" applyFill="1" applyBorder="1" applyAlignment="1">
      <alignment horizontal="center" textRotation="90"/>
    </xf>
    <xf numFmtId="0" fontId="16" fillId="8" borderId="0" xfId="0" applyFont="1" applyFill="1" applyAlignment="1">
      <alignment horizontal="center" vertical="center" wrapText="1"/>
    </xf>
    <xf numFmtId="0" fontId="16" fillId="8" borderId="45" xfId="0" applyFont="1" applyFill="1" applyBorder="1" applyAlignment="1">
      <alignment horizontal="center" vertical="center" wrapText="1"/>
    </xf>
    <xf numFmtId="0" fontId="21" fillId="18" borderId="19" xfId="0" applyFont="1" applyFill="1" applyBorder="1" applyAlignment="1">
      <alignment horizontal="center" textRotation="90"/>
    </xf>
    <xf numFmtId="0" fontId="21" fillId="18" borderId="53" xfId="0" applyFont="1" applyFill="1" applyBorder="1" applyAlignment="1">
      <alignment horizontal="center" textRotation="90"/>
    </xf>
    <xf numFmtId="0" fontId="28" fillId="17" borderId="0" xfId="0" applyFont="1" applyFill="1" applyAlignment="1">
      <alignment horizontal="center" vertical="center" wrapText="1"/>
    </xf>
    <xf numFmtId="0" fontId="28" fillId="17" borderId="45" xfId="0" applyFont="1" applyFill="1" applyBorder="1" applyAlignment="1">
      <alignment horizontal="center" vertical="center" wrapText="1"/>
    </xf>
    <xf numFmtId="0" fontId="6" fillId="0" borderId="41" xfId="0" applyFont="1" applyBorder="1" applyAlignment="1">
      <alignment horizontal="center" textRotation="90"/>
    </xf>
    <xf numFmtId="0" fontId="6" fillId="0" borderId="21" xfId="0" applyFont="1" applyBorder="1" applyAlignment="1">
      <alignment horizontal="center" textRotation="90"/>
    </xf>
    <xf numFmtId="0" fontId="6" fillId="0" borderId="35" xfId="0" applyFont="1" applyBorder="1" applyAlignment="1">
      <alignment horizontal="center" wrapText="1"/>
    </xf>
    <xf numFmtId="0" fontId="6" fillId="0" borderId="52" xfId="0" applyFont="1" applyBorder="1" applyAlignment="1">
      <alignment horizontal="center"/>
    </xf>
    <xf numFmtId="0" fontId="21" fillId="8" borderId="32" xfId="0" applyFont="1" applyFill="1" applyBorder="1" applyAlignment="1">
      <alignment horizontal="center" textRotation="90"/>
    </xf>
    <xf numFmtId="0" fontId="21" fillId="8" borderId="43" xfId="0" applyFont="1" applyFill="1" applyBorder="1" applyAlignment="1">
      <alignment horizontal="center" textRotation="90"/>
    </xf>
    <xf numFmtId="0" fontId="21" fillId="8" borderId="27" xfId="0" applyFont="1" applyFill="1" applyBorder="1" applyAlignment="1">
      <alignment horizontal="center" textRotation="90"/>
    </xf>
    <xf numFmtId="0" fontId="29" fillId="17" borderId="32" xfId="0" applyFont="1" applyFill="1" applyBorder="1" applyAlignment="1">
      <alignment horizontal="center" textRotation="90"/>
    </xf>
    <xf numFmtId="0" fontId="29" fillId="17" borderId="43" xfId="0" applyFont="1" applyFill="1" applyBorder="1" applyAlignment="1">
      <alignment horizontal="center" textRotation="90"/>
    </xf>
    <xf numFmtId="0" fontId="29" fillId="17" borderId="27" xfId="0" applyFont="1" applyFill="1" applyBorder="1" applyAlignment="1">
      <alignment horizontal="center" textRotation="90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textRotation="90"/>
    </xf>
    <xf numFmtId="0" fontId="6" fillId="0" borderId="2" xfId="0" applyFont="1" applyBorder="1" applyAlignment="1">
      <alignment horizontal="center" textRotation="90"/>
    </xf>
    <xf numFmtId="0" fontId="6" fillId="0" borderId="8" xfId="0" applyFont="1" applyBorder="1" applyAlignment="1">
      <alignment horizontal="center" textRotation="90"/>
    </xf>
    <xf numFmtId="0" fontId="6" fillId="0" borderId="36" xfId="0" applyFont="1" applyBorder="1" applyAlignment="1">
      <alignment horizontal="center" textRotation="90"/>
    </xf>
    <xf numFmtId="0" fontId="6" fillId="0" borderId="18" xfId="0" applyFont="1" applyBorder="1" applyAlignment="1">
      <alignment horizontal="center" textRotation="90"/>
    </xf>
    <xf numFmtId="0" fontId="6" fillId="0" borderId="38" xfId="0" applyFont="1" applyBorder="1" applyAlignment="1">
      <alignment horizontal="center" textRotation="90"/>
    </xf>
    <xf numFmtId="0" fontId="21" fillId="13" borderId="19" xfId="0" applyFont="1" applyFill="1" applyBorder="1" applyAlignment="1">
      <alignment horizontal="center" textRotation="90"/>
    </xf>
    <xf numFmtId="0" fontId="21" fillId="13" borderId="53" xfId="0" applyFont="1" applyFill="1" applyBorder="1" applyAlignment="1">
      <alignment horizontal="center" textRotation="90"/>
    </xf>
    <xf numFmtId="0" fontId="16" fillId="11" borderId="34" xfId="0" applyFont="1" applyFill="1" applyBorder="1" applyAlignment="1">
      <alignment horizontal="center" vertical="center" wrapText="1"/>
    </xf>
    <xf numFmtId="0" fontId="16" fillId="11" borderId="45" xfId="0" applyFont="1" applyFill="1" applyBorder="1" applyAlignment="1">
      <alignment horizontal="center" vertical="center" wrapText="1"/>
    </xf>
    <xf numFmtId="0" fontId="21" fillId="11" borderId="35" xfId="0" applyFont="1" applyFill="1" applyBorder="1" applyAlignment="1">
      <alignment horizontal="center" textRotation="90"/>
    </xf>
    <xf numFmtId="0" fontId="21" fillId="11" borderId="49" xfId="0" applyFont="1" applyFill="1" applyBorder="1" applyAlignment="1">
      <alignment horizontal="center" textRotation="90"/>
    </xf>
    <xf numFmtId="0" fontId="21" fillId="11" borderId="55" xfId="0" applyFont="1" applyFill="1" applyBorder="1" applyAlignment="1">
      <alignment horizontal="center" textRotation="90"/>
    </xf>
    <xf numFmtId="0" fontId="20" fillId="11" borderId="35" xfId="0" applyFont="1" applyFill="1" applyBorder="1" applyAlignment="1">
      <alignment horizontal="center" vertical="center"/>
    </xf>
    <xf numFmtId="0" fontId="20" fillId="11" borderId="55" xfId="0" applyFont="1" applyFill="1" applyBorder="1" applyAlignment="1">
      <alignment horizontal="center" vertical="center"/>
    </xf>
    <xf numFmtId="0" fontId="6" fillId="0" borderId="46" xfId="0" applyFont="1" applyBorder="1" applyAlignment="1">
      <alignment horizontal="center" textRotation="90"/>
    </xf>
    <xf numFmtId="0" fontId="6" fillId="0" borderId="47" xfId="0" applyFont="1" applyBorder="1" applyAlignment="1">
      <alignment horizontal="center" textRotation="90"/>
    </xf>
    <xf numFmtId="0" fontId="6" fillId="0" borderId="48" xfId="0" applyFont="1" applyBorder="1" applyAlignment="1">
      <alignment horizontal="center" textRotation="90"/>
    </xf>
    <xf numFmtId="0" fontId="18" fillId="0" borderId="16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textRotation="90"/>
    </xf>
    <xf numFmtId="0" fontId="6" fillId="0" borderId="19" xfId="0" applyFont="1" applyBorder="1" applyAlignment="1">
      <alignment horizontal="center" textRotation="90"/>
    </xf>
    <xf numFmtId="0" fontId="6" fillId="0" borderId="40" xfId="0" applyFont="1" applyBorder="1" applyAlignment="1">
      <alignment horizontal="center" textRotation="90"/>
    </xf>
    <xf numFmtId="0" fontId="6" fillId="0" borderId="20" xfId="0" applyFont="1" applyBorder="1" applyAlignment="1">
      <alignment horizontal="center" textRotation="90"/>
    </xf>
    <xf numFmtId="0" fontId="32" fillId="19" borderId="59" xfId="0" applyFont="1" applyFill="1" applyBorder="1" applyAlignment="1">
      <alignment horizontal="center" vertical="center" wrapText="1"/>
    </xf>
    <xf numFmtId="0" fontId="32" fillId="19" borderId="60" xfId="0" applyFont="1" applyFill="1" applyBorder="1" applyAlignment="1">
      <alignment horizontal="center" vertical="center" wrapText="1"/>
    </xf>
    <xf numFmtId="0" fontId="32" fillId="19" borderId="61" xfId="0" applyFont="1" applyFill="1" applyBorder="1" applyAlignment="1">
      <alignment horizontal="center" vertical="center" wrapText="1"/>
    </xf>
    <xf numFmtId="0" fontId="6" fillId="0" borderId="49" xfId="0" applyFont="1" applyBorder="1" applyAlignment="1">
      <alignment horizontal="center" wrapText="1"/>
    </xf>
    <xf numFmtId="0" fontId="6" fillId="0" borderId="55" xfId="0" applyFont="1" applyBorder="1" applyAlignment="1">
      <alignment horizontal="center" wrapText="1"/>
    </xf>
    <xf numFmtId="0" fontId="20" fillId="8" borderId="49" xfId="0" applyFont="1" applyFill="1" applyBorder="1" applyAlignment="1">
      <alignment horizontal="center" wrapText="1"/>
    </xf>
    <xf numFmtId="0" fontId="20" fillId="8" borderId="55" xfId="0" applyFont="1" applyFill="1" applyBorder="1" applyAlignment="1">
      <alignment horizontal="center" wrapText="1"/>
    </xf>
    <xf numFmtId="0" fontId="27" fillId="17" borderId="49" xfId="0" applyFont="1" applyFill="1" applyBorder="1" applyAlignment="1">
      <alignment horizontal="center" vertical="center"/>
    </xf>
    <xf numFmtId="0" fontId="27" fillId="17" borderId="55" xfId="0" applyFont="1" applyFill="1" applyBorder="1" applyAlignment="1">
      <alignment horizontal="center" vertical="center"/>
    </xf>
    <xf numFmtId="0" fontId="20" fillId="11" borderId="49" xfId="0" applyFont="1" applyFill="1" applyBorder="1" applyAlignment="1">
      <alignment horizontal="center" vertical="center"/>
    </xf>
    <xf numFmtId="0" fontId="21" fillId="11" borderId="32" xfId="0" applyFont="1" applyFill="1" applyBorder="1" applyAlignment="1">
      <alignment horizontal="center" textRotation="90"/>
    </xf>
    <xf numFmtId="0" fontId="21" fillId="11" borderId="43" xfId="0" applyFont="1" applyFill="1" applyBorder="1" applyAlignment="1">
      <alignment horizontal="center" textRotation="90"/>
    </xf>
    <xf numFmtId="0" fontId="21" fillId="11" borderId="27" xfId="0" applyFont="1" applyFill="1" applyBorder="1" applyAlignment="1">
      <alignment horizontal="center" textRotation="90"/>
    </xf>
    <xf numFmtId="0" fontId="16" fillId="11" borderId="0" xfId="0" applyFont="1" applyFill="1" applyAlignment="1">
      <alignment horizontal="center" vertical="center" wrapText="1"/>
    </xf>
    <xf numFmtId="0" fontId="40" fillId="14" borderId="50" xfId="0" applyFont="1" applyFill="1" applyBorder="1" applyAlignment="1">
      <alignment horizontal="left" vertical="center" wrapText="1"/>
    </xf>
    <xf numFmtId="0" fontId="40" fillId="14" borderId="44" xfId="0" applyFont="1" applyFill="1" applyBorder="1" applyAlignment="1">
      <alignment horizontal="left" vertical="center" wrapText="1"/>
    </xf>
    <xf numFmtId="0" fontId="2" fillId="0" borderId="50" xfId="0" applyFont="1" applyBorder="1" applyAlignment="1">
      <alignment horizontal="center" vertical="center" textRotation="90"/>
    </xf>
    <xf numFmtId="0" fontId="2" fillId="0" borderId="44" xfId="0" applyFont="1" applyBorder="1" applyAlignment="1">
      <alignment horizontal="center" vertical="center" textRotation="90"/>
    </xf>
    <xf numFmtId="0" fontId="39" fillId="5" borderId="50" xfId="0" applyFont="1" applyFill="1" applyBorder="1" applyAlignment="1">
      <alignment vertical="center"/>
    </xf>
    <xf numFmtId="0" fontId="39" fillId="5" borderId="44" xfId="0" applyFont="1" applyFill="1" applyBorder="1" applyAlignment="1">
      <alignment vertical="center"/>
    </xf>
    <xf numFmtId="0" fontId="40" fillId="6" borderId="50" xfId="0" applyFont="1" applyFill="1" applyBorder="1" applyAlignment="1">
      <alignment horizontal="left" vertical="center" wrapText="1"/>
    </xf>
    <xf numFmtId="0" fontId="40" fillId="6" borderId="44" xfId="0" applyFont="1" applyFill="1" applyBorder="1" applyAlignment="1">
      <alignment horizontal="left" vertical="center" wrapText="1"/>
    </xf>
    <xf numFmtId="0" fontId="40" fillId="0" borderId="50" xfId="0" applyFont="1" applyBorder="1" applyAlignment="1">
      <alignment horizontal="left" vertical="center" wrapText="1"/>
    </xf>
    <xf numFmtId="0" fontId="40" fillId="0" borderId="44" xfId="0" applyFont="1" applyBorder="1" applyAlignment="1">
      <alignment horizontal="left" vertical="center" wrapText="1"/>
    </xf>
    <xf numFmtId="0" fontId="40" fillId="15" borderId="50" xfId="0" applyFont="1" applyFill="1" applyBorder="1" applyAlignment="1">
      <alignment horizontal="left" vertical="center" wrapText="1"/>
    </xf>
    <xf numFmtId="0" fontId="40" fillId="15" borderId="44" xfId="0" applyFont="1" applyFill="1" applyBorder="1" applyAlignment="1">
      <alignment horizontal="left" vertical="center" wrapText="1"/>
    </xf>
    <xf numFmtId="0" fontId="39" fillId="2" borderId="56" xfId="0" applyFont="1" applyFill="1" applyBorder="1" applyAlignment="1">
      <alignment horizontal="left" vertical="top" wrapText="1"/>
    </xf>
    <xf numFmtId="0" fontId="39" fillId="2" borderId="25" xfId="0" applyFont="1" applyFill="1" applyBorder="1" applyAlignment="1">
      <alignment horizontal="left" vertical="top" wrapText="1"/>
    </xf>
    <xf numFmtId="0" fontId="39" fillId="2" borderId="26" xfId="0" applyFont="1" applyFill="1" applyBorder="1" applyAlignment="1">
      <alignment horizontal="left" vertical="top" wrapText="1"/>
    </xf>
    <xf numFmtId="0" fontId="39" fillId="5" borderId="51" xfId="0" applyFont="1" applyFill="1" applyBorder="1" applyAlignment="1">
      <alignment vertical="center"/>
    </xf>
    <xf numFmtId="0" fontId="39" fillId="5" borderId="65" xfId="0" applyFont="1" applyFill="1" applyBorder="1" applyAlignment="1">
      <alignment vertical="center"/>
    </xf>
    <xf numFmtId="0" fontId="39" fillId="2" borderId="16" xfId="0" applyFont="1" applyFill="1" applyBorder="1" applyAlignment="1">
      <alignment horizontal="left" vertical="top" wrapText="1"/>
    </xf>
    <xf numFmtId="0" fontId="39" fillId="2" borderId="23" xfId="0" applyFont="1" applyFill="1" applyBorder="1" applyAlignment="1">
      <alignment horizontal="left" vertical="top" wrapText="1"/>
    </xf>
    <xf numFmtId="0" fontId="53" fillId="0" borderId="50" xfId="0" applyFont="1" applyBorder="1" applyAlignment="1">
      <alignment horizontal="left" vertical="center" wrapText="1"/>
    </xf>
    <xf numFmtId="0" fontId="53" fillId="0" borderId="44" xfId="0" applyFont="1" applyBorder="1" applyAlignment="1">
      <alignment horizontal="left" vertical="center" wrapText="1"/>
    </xf>
    <xf numFmtId="0" fontId="38" fillId="20" borderId="43" xfId="0" applyFont="1" applyFill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2" fillId="27" borderId="0" xfId="0" applyFont="1" applyFill="1"/>
  </cellXfs>
  <cellStyles count="1">
    <cellStyle name="Normal" xfId="0" builtinId="0"/>
  </cellStyles>
  <dxfs count="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FFFFCC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18</xdr:col>
      <xdr:colOff>103543</xdr:colOff>
      <xdr:row>24</xdr:row>
      <xdr:rowOff>8952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67D958-380B-D24C-901A-C4B9FE1C3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0"/>
          <a:ext cx="9857143" cy="4580952"/>
        </a:xfrm>
        <a:prstGeom prst="rect">
          <a:avLst/>
        </a:prstGeom>
      </xdr:spPr>
    </xdr:pic>
    <xdr:clientData/>
  </xdr:twoCellAnchor>
  <xdr:twoCellAnchor editAs="oneCell">
    <xdr:from>
      <xdr:col>1</xdr:col>
      <xdr:colOff>600075</xdr:colOff>
      <xdr:row>24</xdr:row>
      <xdr:rowOff>95250</xdr:rowOff>
    </xdr:from>
    <xdr:to>
      <xdr:col>17</xdr:col>
      <xdr:colOff>570284</xdr:colOff>
      <xdr:row>40</xdr:row>
      <xdr:rowOff>28202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1BF179-CEE6-269F-B0B4-2ACF0EAFC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9675" y="4667250"/>
          <a:ext cx="9723809" cy="298095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41</xdr:row>
      <xdr:rowOff>0</xdr:rowOff>
    </xdr:from>
    <xdr:to>
      <xdr:col>18</xdr:col>
      <xdr:colOff>55924</xdr:colOff>
      <xdr:row>52</xdr:row>
      <xdr:rowOff>75929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ECF68E9-7B77-1689-4E20-E58B3030F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7810500"/>
          <a:ext cx="9809524" cy="21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45AE6-859F-4DCF-9E35-81CB7F217C96}">
  <sheetPr>
    <pageSetUpPr fitToPage="1"/>
  </sheetPr>
  <dimension ref="A1:G28"/>
  <sheetViews>
    <sheetView zoomScale="125" zoomScaleNormal="125" workbookViewId="0">
      <selection activeCell="E7" sqref="E7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8.7109375" bestFit="1" customWidth="1"/>
    <col min="7" max="7" width="19.5703125" style="281" customWidth="1"/>
  </cols>
  <sheetData>
    <row r="1" spans="1:7" ht="24.75" customHeight="1" thickBot="1" x14ac:dyDescent="0.3">
      <c r="A1" s="355" t="s">
        <v>99</v>
      </c>
      <c r="B1" s="356"/>
      <c r="C1" s="356"/>
      <c r="D1" s="356"/>
      <c r="E1" s="357"/>
      <c r="F1" s="280"/>
    </row>
    <row r="2" spans="1:7" ht="15.75" thickBot="1" x14ac:dyDescent="0.3">
      <c r="A2" s="282" t="s">
        <v>0</v>
      </c>
      <c r="B2" s="283" t="s">
        <v>16</v>
      </c>
      <c r="C2" s="283" t="s">
        <v>2</v>
      </c>
      <c r="D2" s="283" t="s">
        <v>1</v>
      </c>
      <c r="E2" s="284" t="s">
        <v>100</v>
      </c>
      <c r="F2" s="280" t="s">
        <v>15</v>
      </c>
      <c r="G2" s="285"/>
    </row>
    <row r="3" spans="1:7" ht="30" customHeight="1" x14ac:dyDescent="0.25">
      <c r="A3" s="286">
        <v>0.41666666666666669</v>
      </c>
      <c r="B3" s="287" t="s">
        <v>69</v>
      </c>
      <c r="C3" s="288">
        <v>45</v>
      </c>
      <c r="D3" s="288" t="s">
        <v>4</v>
      </c>
      <c r="E3" s="289" t="s">
        <v>70</v>
      </c>
      <c r="F3" s="290" t="s">
        <v>71</v>
      </c>
      <c r="G3" s="285"/>
    </row>
    <row r="4" spans="1:7" ht="21" customHeight="1" x14ac:dyDescent="0.25">
      <c r="A4" s="291">
        <v>0.41666666666666669</v>
      </c>
      <c r="B4" s="292" t="s">
        <v>72</v>
      </c>
      <c r="C4" s="292">
        <v>35</v>
      </c>
      <c r="D4" s="292" t="s">
        <v>73</v>
      </c>
      <c r="E4" s="293"/>
      <c r="F4" s="294" t="s">
        <v>74</v>
      </c>
      <c r="G4" s="285"/>
    </row>
    <row r="5" spans="1:7" ht="21" customHeight="1" x14ac:dyDescent="0.25">
      <c r="A5" s="295">
        <v>0.41666666666666669</v>
      </c>
      <c r="B5" s="296" t="s">
        <v>75</v>
      </c>
      <c r="C5" s="296">
        <v>24</v>
      </c>
      <c r="D5" s="296" t="s">
        <v>26</v>
      </c>
      <c r="E5" s="297" t="s">
        <v>76</v>
      </c>
      <c r="F5" s="294" t="s">
        <v>3</v>
      </c>
      <c r="G5" s="285"/>
    </row>
    <row r="6" spans="1:7" ht="21" customHeight="1" x14ac:dyDescent="0.25">
      <c r="A6" s="295">
        <v>0.41666666666666669</v>
      </c>
      <c r="B6" s="296" t="s">
        <v>75</v>
      </c>
      <c r="C6" s="296">
        <v>24</v>
      </c>
      <c r="D6" s="296" t="s">
        <v>26</v>
      </c>
      <c r="E6" s="297" t="s">
        <v>76</v>
      </c>
      <c r="F6" s="294" t="s">
        <v>77</v>
      </c>
      <c r="G6" s="285"/>
    </row>
    <row r="7" spans="1:7" ht="31.5" customHeight="1" x14ac:dyDescent="0.25">
      <c r="A7" s="295">
        <v>0.41666666666666669</v>
      </c>
      <c r="B7" s="296" t="s">
        <v>75</v>
      </c>
      <c r="C7" s="296">
        <v>24</v>
      </c>
      <c r="D7" s="296" t="s">
        <v>26</v>
      </c>
      <c r="E7" s="297" t="s">
        <v>76</v>
      </c>
      <c r="F7" s="294" t="s">
        <v>78</v>
      </c>
      <c r="G7" s="285"/>
    </row>
    <row r="8" spans="1:7" ht="27" customHeight="1" x14ac:dyDescent="0.25">
      <c r="A8" s="298">
        <v>0.4375</v>
      </c>
      <c r="B8" s="299" t="s">
        <v>72</v>
      </c>
      <c r="C8" s="299">
        <v>35</v>
      </c>
      <c r="D8" s="299" t="s">
        <v>73</v>
      </c>
      <c r="E8" s="300"/>
      <c r="F8" s="294" t="s">
        <v>79</v>
      </c>
      <c r="G8" s="285"/>
    </row>
    <row r="9" spans="1:7" ht="21" customHeight="1" x14ac:dyDescent="0.25">
      <c r="A9" s="291">
        <v>0.45833333333333331</v>
      </c>
      <c r="B9" s="292" t="s">
        <v>72</v>
      </c>
      <c r="C9" s="292">
        <v>35</v>
      </c>
      <c r="D9" s="292" t="s">
        <v>73</v>
      </c>
      <c r="E9" s="301"/>
      <c r="F9" s="294" t="s">
        <v>80</v>
      </c>
      <c r="G9" s="285"/>
    </row>
    <row r="10" spans="1:7" ht="21" customHeight="1" x14ac:dyDescent="0.25">
      <c r="A10" s="291">
        <v>0.47916666666666669</v>
      </c>
      <c r="B10" s="292" t="s">
        <v>72</v>
      </c>
      <c r="C10" s="292">
        <v>35</v>
      </c>
      <c r="D10" s="292" t="s">
        <v>73</v>
      </c>
      <c r="E10" s="301"/>
      <c r="F10" s="294" t="s">
        <v>81</v>
      </c>
      <c r="G10" s="285"/>
    </row>
    <row r="11" spans="1:7" ht="21" customHeight="1" x14ac:dyDescent="0.25">
      <c r="A11" s="291">
        <v>0.5</v>
      </c>
      <c r="B11" s="292" t="s">
        <v>72</v>
      </c>
      <c r="C11" s="292">
        <v>35</v>
      </c>
      <c r="D11" s="292" t="s">
        <v>73</v>
      </c>
      <c r="E11" s="301"/>
      <c r="F11" s="294" t="s">
        <v>71</v>
      </c>
      <c r="G11" s="285"/>
    </row>
    <row r="12" spans="1:7" ht="30.75" customHeight="1" x14ac:dyDescent="0.25">
      <c r="A12" s="291">
        <v>0.52083333333333337</v>
      </c>
      <c r="B12" s="292" t="s">
        <v>72</v>
      </c>
      <c r="C12" s="292">
        <v>35</v>
      </c>
      <c r="D12" s="292" t="s">
        <v>73</v>
      </c>
      <c r="E12" s="301"/>
      <c r="F12" s="294" t="s">
        <v>74</v>
      </c>
      <c r="G12" s="285"/>
    </row>
    <row r="13" spans="1:7" ht="31.5" customHeight="1" x14ac:dyDescent="0.25">
      <c r="A13" s="298">
        <v>4.1666666666666664E-2</v>
      </c>
      <c r="B13" s="299" t="s">
        <v>72</v>
      </c>
      <c r="C13" s="299">
        <v>35</v>
      </c>
      <c r="D13" s="299" t="s">
        <v>73</v>
      </c>
      <c r="E13" s="302"/>
      <c r="F13" s="294" t="s">
        <v>82</v>
      </c>
      <c r="G13" s="285"/>
    </row>
    <row r="14" spans="1:7" ht="27" customHeight="1" x14ac:dyDescent="0.25">
      <c r="A14" s="303">
        <v>4.1666666666666664E-2</v>
      </c>
      <c r="B14" s="304" t="s">
        <v>83</v>
      </c>
      <c r="C14" s="305">
        <v>13</v>
      </c>
      <c r="D14" s="305" t="s">
        <v>4</v>
      </c>
      <c r="E14" s="306" t="s">
        <v>84</v>
      </c>
      <c r="F14" s="294" t="s">
        <v>79</v>
      </c>
      <c r="G14" s="285"/>
    </row>
    <row r="15" spans="1:7" ht="33.950000000000003" customHeight="1" x14ac:dyDescent="0.25">
      <c r="A15" s="303">
        <v>4.1666666666666664E-2</v>
      </c>
      <c r="B15" s="304" t="s">
        <v>85</v>
      </c>
      <c r="C15" s="305">
        <v>14</v>
      </c>
      <c r="D15" s="305" t="s">
        <v>4</v>
      </c>
      <c r="E15" s="306" t="s">
        <v>86</v>
      </c>
      <c r="F15" s="294" t="s">
        <v>87</v>
      </c>
      <c r="G15" s="285"/>
    </row>
    <row r="16" spans="1:7" ht="30.75" customHeight="1" x14ac:dyDescent="0.25">
      <c r="A16" s="298">
        <v>6.25E-2</v>
      </c>
      <c r="B16" s="299" t="s">
        <v>72</v>
      </c>
      <c r="C16" s="299">
        <v>35</v>
      </c>
      <c r="D16" s="299" t="s">
        <v>73</v>
      </c>
      <c r="E16" s="302"/>
      <c r="F16" s="294" t="s">
        <v>80</v>
      </c>
      <c r="G16" s="285"/>
    </row>
    <row r="17" spans="1:7" ht="31.5" customHeight="1" x14ac:dyDescent="0.25">
      <c r="A17" s="298">
        <v>8.3333333333333329E-2</v>
      </c>
      <c r="B17" s="299" t="s">
        <v>72</v>
      </c>
      <c r="C17" s="299">
        <v>70</v>
      </c>
      <c r="D17" s="299" t="s">
        <v>73</v>
      </c>
      <c r="E17" s="302"/>
      <c r="F17" s="294" t="s">
        <v>81</v>
      </c>
      <c r="G17" s="285"/>
    </row>
    <row r="18" spans="1:7" ht="37.5" customHeight="1" x14ac:dyDescent="0.25">
      <c r="A18" s="298">
        <v>0.125</v>
      </c>
      <c r="B18" s="299" t="s">
        <v>72</v>
      </c>
      <c r="C18" s="299">
        <v>21</v>
      </c>
      <c r="D18" s="299" t="s">
        <v>73</v>
      </c>
      <c r="E18" s="302"/>
      <c r="F18" s="294" t="s">
        <v>82</v>
      </c>
      <c r="G18" s="285"/>
    </row>
    <row r="19" spans="1:7" ht="33.75" customHeight="1" x14ac:dyDescent="0.25">
      <c r="A19" s="303">
        <v>0.3125</v>
      </c>
      <c r="B19" s="304" t="s">
        <v>88</v>
      </c>
      <c r="C19" s="305">
        <v>50</v>
      </c>
      <c r="D19" s="305" t="s">
        <v>4</v>
      </c>
      <c r="E19" s="306" t="s">
        <v>89</v>
      </c>
      <c r="F19" s="294" t="s">
        <v>90</v>
      </c>
      <c r="G19" s="285"/>
    </row>
    <row r="20" spans="1:7" ht="30.75" customHeight="1" thickBot="1" x14ac:dyDescent="0.3">
      <c r="A20" s="303">
        <v>0.3125</v>
      </c>
      <c r="B20" s="304" t="s">
        <v>91</v>
      </c>
      <c r="C20" s="305">
        <v>50</v>
      </c>
      <c r="D20" s="305" t="s">
        <v>4</v>
      </c>
      <c r="E20" s="306" t="s">
        <v>89</v>
      </c>
      <c r="F20" s="294" t="s">
        <v>92</v>
      </c>
      <c r="G20" s="285"/>
    </row>
    <row r="21" spans="1:7" ht="29.25" customHeight="1" thickBot="1" x14ac:dyDescent="0.3">
      <c r="A21" s="307"/>
      <c r="B21" s="308"/>
      <c r="C21" s="309"/>
      <c r="D21" s="310"/>
      <c r="E21" s="311"/>
      <c r="F21" s="312"/>
      <c r="G21" s="285"/>
    </row>
    <row r="22" spans="1:7" ht="34.5" customHeight="1" x14ac:dyDescent="0.25">
      <c r="A22" s="313" t="s">
        <v>101</v>
      </c>
      <c r="B22" s="314" t="s">
        <v>102</v>
      </c>
      <c r="C22" s="315"/>
      <c r="D22" s="316" t="s">
        <v>103</v>
      </c>
      <c r="E22" s="317"/>
      <c r="F22" s="318"/>
      <c r="G22" s="285"/>
    </row>
    <row r="23" spans="1:7" ht="36" customHeight="1" x14ac:dyDescent="0.25">
      <c r="A23" s="319" t="s">
        <v>104</v>
      </c>
      <c r="B23" s="320" t="s">
        <v>105</v>
      </c>
      <c r="C23" s="321"/>
      <c r="D23" s="322" t="s">
        <v>106</v>
      </c>
      <c r="E23" s="315"/>
      <c r="F23" s="318"/>
      <c r="G23" s="285"/>
    </row>
    <row r="24" spans="1:7" ht="30.75" customHeight="1" x14ac:dyDescent="0.25">
      <c r="A24" s="319" t="s">
        <v>107</v>
      </c>
      <c r="B24" s="322"/>
      <c r="C24" s="321"/>
      <c r="D24" s="322" t="s">
        <v>108</v>
      </c>
      <c r="E24" s="323"/>
      <c r="F24" s="324"/>
      <c r="G24" s="285"/>
    </row>
    <row r="25" spans="1:7" ht="32.25" customHeight="1" x14ac:dyDescent="0.25">
      <c r="A25" s="319" t="s">
        <v>109</v>
      </c>
      <c r="B25" s="315"/>
      <c r="C25" s="321"/>
      <c r="D25" s="322" t="s">
        <v>110</v>
      </c>
      <c r="E25" s="325"/>
      <c r="F25" s="324"/>
    </row>
    <row r="26" spans="1:7" x14ac:dyDescent="0.25">
      <c r="A26" s="326" t="s">
        <v>111</v>
      </c>
      <c r="B26" s="327" t="s">
        <v>112</v>
      </c>
      <c r="C26" s="328"/>
      <c r="D26" s="329" t="s">
        <v>111</v>
      </c>
      <c r="E26" s="330"/>
      <c r="F26" s="324"/>
    </row>
    <row r="27" spans="1:7" ht="15.75" thickBot="1" x14ac:dyDescent="0.3">
      <c r="A27" s="331" t="s">
        <v>113</v>
      </c>
      <c r="B27" s="332"/>
      <c r="C27" s="333"/>
      <c r="D27" s="334" t="s">
        <v>113</v>
      </c>
      <c r="E27" s="335"/>
      <c r="F27" s="324"/>
    </row>
    <row r="28" spans="1:7" x14ac:dyDescent="0.25">
      <c r="B28" s="336"/>
      <c r="E28" s="336"/>
    </row>
  </sheetData>
  <mergeCells count="1">
    <mergeCell ref="A1:E1"/>
  </mergeCells>
  <pageMargins left="0.25" right="0.25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BD995-AB41-4C8C-B1E9-1419FA7C287F}">
  <sheetPr>
    <tabColor rgb="FF00B0F0"/>
    <pageSetUpPr fitToPage="1"/>
  </sheetPr>
  <dimension ref="A1:Y61"/>
  <sheetViews>
    <sheetView zoomScale="110" zoomScaleNormal="110" workbookViewId="0">
      <selection activeCell="A21" sqref="A21"/>
    </sheetView>
  </sheetViews>
  <sheetFormatPr defaultRowHeight="15" x14ac:dyDescent="0.25"/>
  <cols>
    <col min="1" max="1" width="5.7109375" bestFit="1" customWidth="1"/>
    <col min="2" max="2" width="15.5703125" style="54" customWidth="1"/>
    <col min="3" max="3" width="4.85546875" style="54" customWidth="1"/>
    <col min="4" max="4" width="4.5703125" style="138" bestFit="1" customWidth="1"/>
    <col min="5" max="5" width="19.28515625" style="54" bestFit="1" customWidth="1"/>
    <col min="6" max="6" width="8.42578125" style="22" bestFit="1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3" width="3.42578125" customWidth="1"/>
    <col min="24" max="24" width="8.42578125" customWidth="1"/>
  </cols>
  <sheetData>
    <row r="1" spans="1:24" ht="16.5" thickBot="1" x14ac:dyDescent="0.3">
      <c r="A1" s="358" t="s">
        <v>93</v>
      </c>
      <c r="B1" s="358"/>
      <c r="C1" s="358"/>
      <c r="D1" s="358"/>
      <c r="E1" s="358"/>
      <c r="F1" s="359"/>
      <c r="G1" s="362" t="s">
        <v>19</v>
      </c>
      <c r="H1" s="363"/>
      <c r="I1" s="363"/>
      <c r="J1" s="363"/>
      <c r="K1" s="363"/>
      <c r="L1" s="363"/>
      <c r="M1" s="363"/>
      <c r="N1" s="363"/>
      <c r="O1" s="364"/>
    </row>
    <row r="2" spans="1:24" ht="16.5" thickBot="1" x14ac:dyDescent="0.3">
      <c r="A2" s="360"/>
      <c r="B2" s="360"/>
      <c r="C2" s="360"/>
      <c r="D2" s="360"/>
      <c r="E2" s="360"/>
      <c r="F2" s="361"/>
      <c r="G2" s="365" t="s">
        <v>8</v>
      </c>
      <c r="H2" s="367" t="s">
        <v>21</v>
      </c>
      <c r="I2" s="368"/>
      <c r="J2" s="392" t="s">
        <v>8</v>
      </c>
      <c r="K2" s="394" t="s">
        <v>20</v>
      </c>
      <c r="L2" s="395"/>
      <c r="M2" s="369" t="s">
        <v>8</v>
      </c>
      <c r="N2" s="371" t="s">
        <v>4</v>
      </c>
      <c r="O2" s="372"/>
      <c r="P2" s="404" t="s">
        <v>9</v>
      </c>
      <c r="Q2" s="405"/>
      <c r="R2" s="406"/>
      <c r="S2" s="42"/>
      <c r="T2" s="407" t="s">
        <v>5</v>
      </c>
      <c r="U2" s="409" t="s">
        <v>6</v>
      </c>
      <c r="V2" s="373" t="s">
        <v>7</v>
      </c>
      <c r="W2" s="373" t="s">
        <v>24</v>
      </c>
      <c r="X2" s="375" t="s">
        <v>23</v>
      </c>
    </row>
    <row r="3" spans="1:24" ht="28.5" x14ac:dyDescent="0.25">
      <c r="A3" s="43" t="s">
        <v>0</v>
      </c>
      <c r="B3" s="119" t="s">
        <v>16</v>
      </c>
      <c r="C3" s="45" t="s">
        <v>2</v>
      </c>
      <c r="D3" s="132" t="s">
        <v>1</v>
      </c>
      <c r="E3" s="47" t="s">
        <v>18</v>
      </c>
      <c r="F3" s="125" t="s">
        <v>15</v>
      </c>
      <c r="G3" s="366"/>
      <c r="H3" s="34" t="s">
        <v>13</v>
      </c>
      <c r="I3" s="35" t="s">
        <v>14</v>
      </c>
      <c r="J3" s="393"/>
      <c r="K3" s="36" t="s">
        <v>13</v>
      </c>
      <c r="L3" s="37" t="s">
        <v>14</v>
      </c>
      <c r="M3" s="370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408"/>
      <c r="U3" s="410"/>
      <c r="V3" s="374"/>
      <c r="W3" s="374"/>
      <c r="X3" s="376"/>
    </row>
    <row r="4" spans="1:24" ht="5.25" customHeight="1" x14ac:dyDescent="0.25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5"/>
    </row>
    <row r="5" spans="1:24" ht="22.5" x14ac:dyDescent="0.25">
      <c r="A5" s="59">
        <v>0.41666666666666669</v>
      </c>
      <c r="B5" s="123" t="s">
        <v>69</v>
      </c>
      <c r="C5" s="61">
        <v>45</v>
      </c>
      <c r="D5" s="137" t="s">
        <v>4</v>
      </c>
      <c r="E5" s="63" t="s">
        <v>94</v>
      </c>
      <c r="F5" s="130" t="s">
        <v>71</v>
      </c>
      <c r="G5" s="32" t="s">
        <v>10</v>
      </c>
      <c r="H5" s="17" t="s">
        <v>10</v>
      </c>
      <c r="I5" s="18" t="s">
        <v>10</v>
      </c>
      <c r="J5" s="33" t="s">
        <v>10</v>
      </c>
      <c r="K5" s="17" t="s">
        <v>10</v>
      </c>
      <c r="L5" s="18" t="s">
        <v>10</v>
      </c>
      <c r="M5" s="102"/>
      <c r="N5" s="17"/>
      <c r="O5" s="18"/>
      <c r="P5" s="38" t="s">
        <v>10</v>
      </c>
      <c r="Q5" s="39" t="s">
        <v>10</v>
      </c>
      <c r="R5" s="98"/>
      <c r="S5" s="13" t="s">
        <v>10</v>
      </c>
      <c r="T5" s="27" t="s">
        <v>10</v>
      </c>
      <c r="U5" s="28" t="s">
        <v>10</v>
      </c>
      <c r="V5" s="29" t="s">
        <v>10</v>
      </c>
      <c r="W5" s="29" t="s">
        <v>10</v>
      </c>
      <c r="X5" s="16" t="s">
        <v>10</v>
      </c>
    </row>
    <row r="6" spans="1:24" ht="20.100000000000001" customHeight="1" x14ac:dyDescent="0.25">
      <c r="A6" s="51">
        <v>0.41666666666666669</v>
      </c>
      <c r="B6" s="121" t="s">
        <v>72</v>
      </c>
      <c r="C6" s="58">
        <v>35</v>
      </c>
      <c r="D6" s="134" t="s">
        <v>73</v>
      </c>
      <c r="E6" s="53"/>
      <c r="F6" s="127" t="s">
        <v>74</v>
      </c>
      <c r="G6" s="32"/>
      <c r="H6" s="19"/>
      <c r="I6" s="20"/>
      <c r="J6" s="33"/>
      <c r="K6" s="19"/>
      <c r="L6" s="20"/>
      <c r="M6" s="102" t="s">
        <v>10</v>
      </c>
      <c r="N6" s="19" t="s">
        <v>10</v>
      </c>
      <c r="O6" s="20" t="s">
        <v>10</v>
      </c>
      <c r="P6" s="38"/>
      <c r="Q6" s="39"/>
      <c r="R6" s="98" t="s">
        <v>10</v>
      </c>
      <c r="S6" s="31">
        <f>A6+TIME(2,0,0)</f>
        <v>0.5</v>
      </c>
      <c r="T6" s="66"/>
      <c r="U6" s="67"/>
      <c r="V6" s="68"/>
      <c r="W6" s="68"/>
      <c r="X6" s="69"/>
    </row>
    <row r="7" spans="1:24" ht="19.5" customHeight="1" x14ac:dyDescent="0.25">
      <c r="A7" s="70">
        <v>0.41666666666666669</v>
      </c>
      <c r="B7" s="122" t="s">
        <v>75</v>
      </c>
      <c r="C7" s="72">
        <v>24</v>
      </c>
      <c r="D7" s="135" t="s">
        <v>26</v>
      </c>
      <c r="E7" s="73" t="s">
        <v>27</v>
      </c>
      <c r="F7" s="128" t="s">
        <v>3</v>
      </c>
      <c r="G7" s="75" t="s">
        <v>10</v>
      </c>
      <c r="H7" s="76" t="s">
        <v>10</v>
      </c>
      <c r="I7" s="77" t="s">
        <v>10</v>
      </c>
      <c r="J7" s="75" t="s">
        <v>10</v>
      </c>
      <c r="K7" s="76" t="s">
        <v>10</v>
      </c>
      <c r="L7" s="77" t="s">
        <v>10</v>
      </c>
      <c r="M7" s="75" t="s">
        <v>10</v>
      </c>
      <c r="N7" s="76" t="s">
        <v>10</v>
      </c>
      <c r="O7" s="77" t="s">
        <v>10</v>
      </c>
      <c r="P7" s="38" t="s">
        <v>10</v>
      </c>
      <c r="Q7" s="39" t="s">
        <v>10</v>
      </c>
      <c r="R7" s="98" t="s">
        <v>10</v>
      </c>
      <c r="S7" s="78" t="s">
        <v>10</v>
      </c>
      <c r="T7" s="79" t="s">
        <v>10</v>
      </c>
      <c r="U7" s="80" t="s">
        <v>10</v>
      </c>
      <c r="V7" s="81" t="s">
        <v>10</v>
      </c>
      <c r="W7" s="81" t="s">
        <v>10</v>
      </c>
      <c r="X7" s="82" t="s">
        <v>10</v>
      </c>
    </row>
    <row r="8" spans="1:24" ht="19.5" customHeight="1" x14ac:dyDescent="0.25">
      <c r="A8" s="70">
        <v>0.41666666666666669</v>
      </c>
      <c r="B8" s="122" t="s">
        <v>75</v>
      </c>
      <c r="C8" s="72">
        <v>24</v>
      </c>
      <c r="D8" s="135" t="s">
        <v>26</v>
      </c>
      <c r="E8" s="73" t="s">
        <v>29</v>
      </c>
      <c r="F8" s="128" t="s">
        <v>77</v>
      </c>
      <c r="G8" s="75" t="s">
        <v>10</v>
      </c>
      <c r="H8" s="76" t="s">
        <v>10</v>
      </c>
      <c r="I8" s="77" t="s">
        <v>10</v>
      </c>
      <c r="J8" s="75" t="s">
        <v>10</v>
      </c>
      <c r="K8" s="76" t="s">
        <v>10</v>
      </c>
      <c r="L8" s="77" t="s">
        <v>10</v>
      </c>
      <c r="M8" s="75" t="s">
        <v>10</v>
      </c>
      <c r="N8" s="76" t="s">
        <v>10</v>
      </c>
      <c r="O8" s="77" t="s">
        <v>10</v>
      </c>
      <c r="P8" s="38" t="s">
        <v>10</v>
      </c>
      <c r="Q8" s="39" t="s">
        <v>10</v>
      </c>
      <c r="R8" s="98" t="s">
        <v>10</v>
      </c>
      <c r="S8" s="78" t="s">
        <v>10</v>
      </c>
      <c r="T8" s="79" t="s">
        <v>10</v>
      </c>
      <c r="U8" s="80" t="s">
        <v>10</v>
      </c>
      <c r="V8" s="81" t="s">
        <v>10</v>
      </c>
      <c r="W8" s="81" t="s">
        <v>10</v>
      </c>
      <c r="X8" s="82" t="s">
        <v>10</v>
      </c>
    </row>
    <row r="9" spans="1:24" ht="19.5" customHeight="1" x14ac:dyDescent="0.25">
      <c r="A9" s="70">
        <v>0.41666666666666669</v>
      </c>
      <c r="B9" s="122" t="s">
        <v>75</v>
      </c>
      <c r="C9" s="72">
        <v>24</v>
      </c>
      <c r="D9" s="135" t="s">
        <v>26</v>
      </c>
      <c r="E9" s="73" t="s">
        <v>30</v>
      </c>
      <c r="F9" s="128" t="s">
        <v>78</v>
      </c>
      <c r="G9" s="75" t="s">
        <v>10</v>
      </c>
      <c r="H9" s="76" t="s">
        <v>10</v>
      </c>
      <c r="I9" s="77" t="s">
        <v>10</v>
      </c>
      <c r="J9" s="75" t="s">
        <v>10</v>
      </c>
      <c r="K9" s="76" t="s">
        <v>10</v>
      </c>
      <c r="L9" s="77" t="s">
        <v>10</v>
      </c>
      <c r="M9" s="75" t="s">
        <v>10</v>
      </c>
      <c r="N9" s="76" t="s">
        <v>10</v>
      </c>
      <c r="O9" s="77" t="s">
        <v>10</v>
      </c>
      <c r="P9" s="38" t="s">
        <v>10</v>
      </c>
      <c r="Q9" s="39" t="s">
        <v>10</v>
      </c>
      <c r="R9" s="98" t="s">
        <v>10</v>
      </c>
      <c r="S9" s="78" t="s">
        <v>10</v>
      </c>
      <c r="T9" s="79" t="s">
        <v>10</v>
      </c>
      <c r="U9" s="80" t="s">
        <v>10</v>
      </c>
      <c r="V9" s="81" t="s">
        <v>10</v>
      </c>
      <c r="W9" s="81" t="s">
        <v>10</v>
      </c>
      <c r="X9" s="82" t="s">
        <v>10</v>
      </c>
    </row>
    <row r="10" spans="1:24" ht="20.100000000000001" customHeight="1" x14ac:dyDescent="0.25">
      <c r="A10" s="51">
        <v>0.4375</v>
      </c>
      <c r="B10" s="121" t="s">
        <v>72</v>
      </c>
      <c r="C10" s="58">
        <v>35</v>
      </c>
      <c r="D10" s="134" t="s">
        <v>73</v>
      </c>
      <c r="E10" s="53"/>
      <c r="F10" s="127" t="s">
        <v>79</v>
      </c>
      <c r="G10" s="32"/>
      <c r="H10" s="19"/>
      <c r="I10" s="20"/>
      <c r="J10" s="33"/>
      <c r="K10" s="19"/>
      <c r="L10" s="20"/>
      <c r="M10" s="102" t="s">
        <v>10</v>
      </c>
      <c r="N10" s="19" t="s">
        <v>10</v>
      </c>
      <c r="O10" s="20" t="s">
        <v>10</v>
      </c>
      <c r="P10" s="38"/>
      <c r="Q10" s="39"/>
      <c r="R10" s="98" t="s">
        <v>10</v>
      </c>
      <c r="S10" s="31">
        <f t="shared" ref="S10:S15" si="0">A10+TIME(2,0,0)</f>
        <v>0.52083333333333337</v>
      </c>
      <c r="T10" s="66"/>
      <c r="U10" s="67"/>
      <c r="V10" s="68"/>
      <c r="W10" s="68"/>
      <c r="X10" s="69"/>
    </row>
    <row r="11" spans="1:24" ht="20.100000000000001" customHeight="1" x14ac:dyDescent="0.25">
      <c r="A11" s="51">
        <v>0.45833333333333331</v>
      </c>
      <c r="B11" s="121" t="s">
        <v>72</v>
      </c>
      <c r="C11" s="58">
        <v>35</v>
      </c>
      <c r="D11" s="134" t="s">
        <v>73</v>
      </c>
      <c r="E11" s="53"/>
      <c r="F11" s="127" t="s">
        <v>80</v>
      </c>
      <c r="G11" s="32"/>
      <c r="H11" s="19"/>
      <c r="I11" s="20"/>
      <c r="J11" s="33"/>
      <c r="K11" s="19"/>
      <c r="L11" s="20"/>
      <c r="M11" s="102" t="s">
        <v>10</v>
      </c>
      <c r="N11" s="19" t="s">
        <v>10</v>
      </c>
      <c r="O11" s="20" t="s">
        <v>10</v>
      </c>
      <c r="P11" s="38"/>
      <c r="Q11" s="39"/>
      <c r="R11" s="98" t="s">
        <v>10</v>
      </c>
      <c r="S11" s="31">
        <f t="shared" si="0"/>
        <v>0.54166666666666663</v>
      </c>
      <c r="T11" s="66"/>
      <c r="U11" s="67"/>
      <c r="V11" s="68"/>
      <c r="W11" s="68"/>
      <c r="X11" s="69"/>
    </row>
    <row r="12" spans="1:24" ht="20.100000000000001" customHeight="1" x14ac:dyDescent="0.25">
      <c r="A12" s="51">
        <v>0.47916666666666669</v>
      </c>
      <c r="B12" s="121" t="s">
        <v>72</v>
      </c>
      <c r="C12" s="58">
        <v>35</v>
      </c>
      <c r="D12" s="134" t="s">
        <v>73</v>
      </c>
      <c r="E12" s="53"/>
      <c r="F12" s="127" t="s">
        <v>81</v>
      </c>
      <c r="G12" s="32"/>
      <c r="H12" s="19"/>
      <c r="I12" s="20"/>
      <c r="J12" s="33"/>
      <c r="K12" s="19"/>
      <c r="L12" s="20"/>
      <c r="M12" s="102" t="s">
        <v>10</v>
      </c>
      <c r="N12" s="19" t="s">
        <v>10</v>
      </c>
      <c r="O12" s="20" t="s">
        <v>10</v>
      </c>
      <c r="P12" s="38"/>
      <c r="Q12" s="39"/>
      <c r="R12" s="98" t="s">
        <v>10</v>
      </c>
      <c r="S12" s="31">
        <f t="shared" si="0"/>
        <v>0.5625</v>
      </c>
      <c r="T12" s="66"/>
      <c r="U12" s="67"/>
      <c r="V12" s="68"/>
      <c r="W12" s="68"/>
      <c r="X12" s="69"/>
    </row>
    <row r="13" spans="1:24" ht="20.100000000000001" customHeight="1" x14ac:dyDescent="0.25">
      <c r="A13" s="51">
        <v>0.5</v>
      </c>
      <c r="B13" s="121" t="s">
        <v>72</v>
      </c>
      <c r="C13" s="58">
        <v>35</v>
      </c>
      <c r="D13" s="134" t="s">
        <v>73</v>
      </c>
      <c r="E13" s="53"/>
      <c r="F13" s="127" t="s">
        <v>71</v>
      </c>
      <c r="G13" s="32"/>
      <c r="H13" s="19"/>
      <c r="I13" s="20"/>
      <c r="J13" s="33"/>
      <c r="K13" s="19"/>
      <c r="L13" s="20"/>
      <c r="M13" s="102" t="s">
        <v>10</v>
      </c>
      <c r="N13" s="19" t="s">
        <v>10</v>
      </c>
      <c r="O13" s="20" t="s">
        <v>10</v>
      </c>
      <c r="P13" s="38"/>
      <c r="Q13" s="39"/>
      <c r="R13" s="98" t="s">
        <v>10</v>
      </c>
      <c r="S13" s="31">
        <f t="shared" si="0"/>
        <v>0.58333333333333337</v>
      </c>
      <c r="T13" s="66"/>
      <c r="U13" s="67"/>
      <c r="V13" s="68"/>
      <c r="W13" s="68"/>
      <c r="X13" s="69"/>
    </row>
    <row r="14" spans="1:24" ht="20.100000000000001" customHeight="1" x14ac:dyDescent="0.25">
      <c r="A14" s="51">
        <v>0.52083333333333337</v>
      </c>
      <c r="B14" s="121" t="s">
        <v>72</v>
      </c>
      <c r="C14" s="58">
        <v>35</v>
      </c>
      <c r="D14" s="134" t="s">
        <v>73</v>
      </c>
      <c r="E14" s="53"/>
      <c r="F14" s="127" t="s">
        <v>74</v>
      </c>
      <c r="G14" s="32"/>
      <c r="H14" s="19"/>
      <c r="I14" s="20"/>
      <c r="J14" s="33"/>
      <c r="K14" s="19"/>
      <c r="L14" s="20"/>
      <c r="M14" s="102" t="s">
        <v>10</v>
      </c>
      <c r="N14" s="19" t="s">
        <v>10</v>
      </c>
      <c r="O14" s="20" t="s">
        <v>10</v>
      </c>
      <c r="P14" s="38"/>
      <c r="Q14" s="39"/>
      <c r="R14" s="98" t="s">
        <v>10</v>
      </c>
      <c r="S14" s="31">
        <f t="shared" si="0"/>
        <v>0.60416666666666674</v>
      </c>
      <c r="T14" s="66"/>
      <c r="U14" s="67"/>
      <c r="V14" s="68"/>
      <c r="W14" s="68"/>
      <c r="X14" s="69"/>
    </row>
    <row r="15" spans="1:24" ht="20.100000000000001" customHeight="1" x14ac:dyDescent="0.25">
      <c r="A15" s="51">
        <v>4.1666666666666664E-2</v>
      </c>
      <c r="B15" s="121" t="s">
        <v>72</v>
      </c>
      <c r="C15" s="58">
        <v>35</v>
      </c>
      <c r="D15" s="134" t="s">
        <v>73</v>
      </c>
      <c r="E15" s="53"/>
      <c r="F15" s="127" t="s">
        <v>82</v>
      </c>
      <c r="G15" s="32"/>
      <c r="H15" s="19"/>
      <c r="I15" s="20"/>
      <c r="J15" s="33"/>
      <c r="K15" s="19"/>
      <c r="L15" s="20"/>
      <c r="M15" s="102" t="s">
        <v>10</v>
      </c>
      <c r="N15" s="19" t="s">
        <v>10</v>
      </c>
      <c r="O15" s="20" t="s">
        <v>10</v>
      </c>
      <c r="P15" s="38"/>
      <c r="Q15" s="39"/>
      <c r="R15" s="98" t="s">
        <v>10</v>
      </c>
      <c r="S15" s="31">
        <f t="shared" si="0"/>
        <v>0.125</v>
      </c>
      <c r="T15" s="66"/>
      <c r="U15" s="67"/>
      <c r="V15" s="68"/>
      <c r="W15" s="68"/>
      <c r="X15" s="69"/>
    </row>
    <row r="16" spans="1:24" ht="22.5" x14ac:dyDescent="0.25">
      <c r="A16" s="59">
        <v>4.1666666666666664E-2</v>
      </c>
      <c r="B16" s="123" t="s">
        <v>83</v>
      </c>
      <c r="C16" s="61">
        <v>13</v>
      </c>
      <c r="D16" s="137" t="s">
        <v>4</v>
      </c>
      <c r="E16" s="63" t="s">
        <v>94</v>
      </c>
      <c r="F16" s="130" t="s">
        <v>79</v>
      </c>
      <c r="G16" s="32" t="s">
        <v>10</v>
      </c>
      <c r="H16" s="17" t="s">
        <v>10</v>
      </c>
      <c r="I16" s="18" t="s">
        <v>10</v>
      </c>
      <c r="J16" s="33" t="s">
        <v>10</v>
      </c>
      <c r="K16" s="17" t="s">
        <v>10</v>
      </c>
      <c r="L16" s="18" t="s">
        <v>10</v>
      </c>
      <c r="M16" s="102"/>
      <c r="N16" s="17"/>
      <c r="O16" s="18"/>
      <c r="P16" s="38" t="s">
        <v>10</v>
      </c>
      <c r="Q16" s="39" t="s">
        <v>10</v>
      </c>
      <c r="R16" s="98"/>
      <c r="S16" s="13" t="s">
        <v>10</v>
      </c>
      <c r="T16" s="27" t="s">
        <v>10</v>
      </c>
      <c r="U16" s="28" t="s">
        <v>10</v>
      </c>
      <c r="V16" s="29" t="s">
        <v>10</v>
      </c>
      <c r="W16" s="29" t="s">
        <v>10</v>
      </c>
      <c r="X16" s="16" t="s">
        <v>10</v>
      </c>
    </row>
    <row r="17" spans="1:24" ht="22.5" x14ac:dyDescent="0.25">
      <c r="A17" s="59">
        <v>4.1666666666666664E-2</v>
      </c>
      <c r="B17" s="123" t="s">
        <v>85</v>
      </c>
      <c r="C17" s="61">
        <v>14</v>
      </c>
      <c r="D17" s="137" t="s">
        <v>4</v>
      </c>
      <c r="E17" s="63" t="s">
        <v>94</v>
      </c>
      <c r="F17" s="130" t="s">
        <v>87</v>
      </c>
      <c r="G17" s="32" t="s">
        <v>10</v>
      </c>
      <c r="H17" s="17" t="s">
        <v>10</v>
      </c>
      <c r="I17" s="18" t="s">
        <v>10</v>
      </c>
      <c r="J17" s="33" t="s">
        <v>10</v>
      </c>
      <c r="K17" s="17" t="s">
        <v>10</v>
      </c>
      <c r="L17" s="18" t="s">
        <v>10</v>
      </c>
      <c r="M17" s="102"/>
      <c r="N17" s="17"/>
      <c r="O17" s="18"/>
      <c r="P17" s="38" t="s">
        <v>10</v>
      </c>
      <c r="Q17" s="39" t="s">
        <v>10</v>
      </c>
      <c r="R17" s="98"/>
      <c r="S17" s="13" t="s">
        <v>10</v>
      </c>
      <c r="T17" s="27" t="s">
        <v>10</v>
      </c>
      <c r="U17" s="28" t="s">
        <v>10</v>
      </c>
      <c r="V17" s="29" t="s">
        <v>10</v>
      </c>
      <c r="W17" s="29" t="s">
        <v>10</v>
      </c>
      <c r="X17" s="16" t="s">
        <v>10</v>
      </c>
    </row>
    <row r="18" spans="1:24" ht="20.100000000000001" customHeight="1" x14ac:dyDescent="0.25">
      <c r="A18" s="51">
        <v>6.25E-2</v>
      </c>
      <c r="B18" s="121" t="s">
        <v>72</v>
      </c>
      <c r="C18" s="58">
        <v>35</v>
      </c>
      <c r="D18" s="134" t="s">
        <v>73</v>
      </c>
      <c r="E18" s="53"/>
      <c r="F18" s="127" t="s">
        <v>80</v>
      </c>
      <c r="G18" s="32"/>
      <c r="H18" s="19"/>
      <c r="I18" s="20"/>
      <c r="J18" s="33"/>
      <c r="K18" s="19"/>
      <c r="L18" s="20"/>
      <c r="M18" s="102" t="s">
        <v>10</v>
      </c>
      <c r="N18" s="19" t="s">
        <v>10</v>
      </c>
      <c r="O18" s="20" t="s">
        <v>10</v>
      </c>
      <c r="P18" s="38"/>
      <c r="Q18" s="39"/>
      <c r="R18" s="98" t="s">
        <v>10</v>
      </c>
      <c r="S18" s="31">
        <f>A18+TIME(2,0,0)</f>
        <v>0.14583333333333331</v>
      </c>
      <c r="T18" s="66"/>
      <c r="U18" s="67"/>
      <c r="V18" s="68"/>
      <c r="W18" s="68"/>
      <c r="X18" s="69"/>
    </row>
    <row r="19" spans="1:24" ht="20.100000000000001" customHeight="1" x14ac:dyDescent="0.25">
      <c r="A19" s="51">
        <v>8.3333333333333329E-2</v>
      </c>
      <c r="B19" s="121" t="s">
        <v>72</v>
      </c>
      <c r="C19" s="58">
        <v>35</v>
      </c>
      <c r="D19" s="134" t="s">
        <v>73</v>
      </c>
      <c r="E19" s="53"/>
      <c r="F19" s="127" t="s">
        <v>81</v>
      </c>
      <c r="G19" s="32"/>
      <c r="H19" s="19"/>
      <c r="I19" s="20"/>
      <c r="J19" s="33"/>
      <c r="K19" s="19"/>
      <c r="L19" s="20"/>
      <c r="M19" s="102" t="s">
        <v>10</v>
      </c>
      <c r="N19" s="19" t="s">
        <v>10</v>
      </c>
      <c r="O19" s="20" t="s">
        <v>10</v>
      </c>
      <c r="P19" s="38"/>
      <c r="Q19" s="39"/>
      <c r="R19" s="98" t="s">
        <v>10</v>
      </c>
      <c r="S19" s="31">
        <f>A19+TIME(2,0,0)</f>
        <v>0.16666666666666666</v>
      </c>
      <c r="T19" s="66"/>
      <c r="U19" s="67"/>
      <c r="V19" s="68"/>
      <c r="W19" s="68"/>
      <c r="X19" s="69"/>
    </row>
    <row r="20" spans="1:24" ht="20.100000000000001" customHeight="1" x14ac:dyDescent="0.25">
      <c r="A20" s="51">
        <v>0.10416666666666667</v>
      </c>
      <c r="B20" s="121" t="s">
        <v>72</v>
      </c>
      <c r="C20" s="58">
        <v>35</v>
      </c>
      <c r="D20" s="134" t="s">
        <v>73</v>
      </c>
      <c r="E20" s="53"/>
      <c r="F20" s="127" t="s">
        <v>3</v>
      </c>
      <c r="G20" s="32"/>
      <c r="H20" s="19"/>
      <c r="I20" s="20"/>
      <c r="J20" s="33"/>
      <c r="K20" s="19"/>
      <c r="L20" s="20"/>
      <c r="M20" s="102" t="s">
        <v>10</v>
      </c>
      <c r="N20" s="19" t="s">
        <v>10</v>
      </c>
      <c r="O20" s="20" t="s">
        <v>10</v>
      </c>
      <c r="P20" s="38"/>
      <c r="Q20" s="39"/>
      <c r="R20" s="98" t="s">
        <v>10</v>
      </c>
      <c r="S20" s="31">
        <f>A20+TIME(2,0,0)</f>
        <v>0.1875</v>
      </c>
      <c r="T20" s="66"/>
      <c r="U20" s="67"/>
      <c r="V20" s="68"/>
      <c r="W20" s="68"/>
      <c r="X20" s="69"/>
    </row>
    <row r="21" spans="1:24" ht="20.100000000000001" customHeight="1" x14ac:dyDescent="0.25">
      <c r="A21" s="51">
        <v>0.125</v>
      </c>
      <c r="B21" s="121" t="s">
        <v>72</v>
      </c>
      <c r="C21" s="58">
        <v>35</v>
      </c>
      <c r="D21" s="134" t="s">
        <v>73</v>
      </c>
      <c r="E21" s="53"/>
      <c r="F21" s="127" t="s">
        <v>82</v>
      </c>
      <c r="G21" s="32"/>
      <c r="H21" s="19"/>
      <c r="I21" s="20"/>
      <c r="J21" s="33"/>
      <c r="K21" s="19"/>
      <c r="L21" s="20"/>
      <c r="M21" s="102" t="s">
        <v>10</v>
      </c>
      <c r="N21" s="19" t="s">
        <v>10</v>
      </c>
      <c r="O21" s="20" t="s">
        <v>10</v>
      </c>
      <c r="P21" s="38"/>
      <c r="Q21" s="39"/>
      <c r="R21" s="98" t="s">
        <v>10</v>
      </c>
      <c r="S21" s="31">
        <f>A21+TIME(2,0,0)</f>
        <v>0.20833333333333331</v>
      </c>
      <c r="T21" s="66"/>
      <c r="U21" s="67"/>
      <c r="V21" s="68"/>
      <c r="W21" s="68"/>
      <c r="X21" s="69"/>
    </row>
    <row r="22" spans="1:24" ht="20.100000000000001" customHeight="1" x14ac:dyDescent="0.25">
      <c r="A22" s="83">
        <v>0.3125</v>
      </c>
      <c r="B22" s="84" t="s">
        <v>88</v>
      </c>
      <c r="C22" s="85">
        <v>50</v>
      </c>
      <c r="D22" s="136" t="s">
        <v>4</v>
      </c>
      <c r="E22" s="87" t="s">
        <v>89</v>
      </c>
      <c r="F22" s="129" t="s">
        <v>90</v>
      </c>
      <c r="G22" s="89" t="s">
        <v>10</v>
      </c>
      <c r="H22" s="90" t="s">
        <v>10</v>
      </c>
      <c r="I22" s="91" t="s">
        <v>10</v>
      </c>
      <c r="J22" s="89" t="s">
        <v>10</v>
      </c>
      <c r="K22" s="90" t="s">
        <v>10</v>
      </c>
      <c r="L22" s="91" t="s">
        <v>10</v>
      </c>
      <c r="M22" s="89" t="s">
        <v>10</v>
      </c>
      <c r="N22" s="90" t="s">
        <v>10</v>
      </c>
      <c r="O22" s="91" t="s">
        <v>10</v>
      </c>
      <c r="P22" s="92" t="s">
        <v>10</v>
      </c>
      <c r="Q22" s="92" t="s">
        <v>10</v>
      </c>
      <c r="R22" s="92" t="s">
        <v>10</v>
      </c>
      <c r="S22" s="93" t="s">
        <v>10</v>
      </c>
      <c r="T22" s="97" t="s">
        <v>10</v>
      </c>
      <c r="U22" s="94" t="s">
        <v>10</v>
      </c>
      <c r="V22" s="95" t="s">
        <v>10</v>
      </c>
      <c r="W22" s="95" t="s">
        <v>10</v>
      </c>
      <c r="X22" s="96" t="s">
        <v>10</v>
      </c>
    </row>
    <row r="23" spans="1:24" ht="20.100000000000001" customHeight="1" x14ac:dyDescent="0.25">
      <c r="A23" s="83">
        <v>0.3125</v>
      </c>
      <c r="B23" s="84" t="s">
        <v>91</v>
      </c>
      <c r="C23" s="85">
        <v>50</v>
      </c>
      <c r="D23" s="136" t="s">
        <v>4</v>
      </c>
      <c r="E23" s="87" t="s">
        <v>89</v>
      </c>
      <c r="F23" s="129" t="s">
        <v>92</v>
      </c>
      <c r="G23" s="89" t="s">
        <v>10</v>
      </c>
      <c r="H23" s="90" t="s">
        <v>10</v>
      </c>
      <c r="I23" s="91" t="s">
        <v>10</v>
      </c>
      <c r="J23" s="89" t="s">
        <v>10</v>
      </c>
      <c r="K23" s="90" t="s">
        <v>10</v>
      </c>
      <c r="L23" s="91" t="s">
        <v>10</v>
      </c>
      <c r="M23" s="89" t="s">
        <v>10</v>
      </c>
      <c r="N23" s="90" t="s">
        <v>10</v>
      </c>
      <c r="O23" s="91" t="s">
        <v>10</v>
      </c>
      <c r="P23" s="92" t="s">
        <v>10</v>
      </c>
      <c r="Q23" s="92" t="s">
        <v>10</v>
      </c>
      <c r="R23" s="92" t="s">
        <v>10</v>
      </c>
      <c r="S23" s="93" t="s">
        <v>10</v>
      </c>
      <c r="T23" s="97" t="s">
        <v>10</v>
      </c>
      <c r="U23" s="94" t="s">
        <v>10</v>
      </c>
      <c r="V23" s="95" t="s">
        <v>10</v>
      </c>
      <c r="W23" s="95" t="s">
        <v>10</v>
      </c>
      <c r="X23" s="96" t="s">
        <v>10</v>
      </c>
    </row>
    <row r="24" spans="1:24" ht="20.100000000000001" hidden="1" customHeight="1" x14ac:dyDescent="0.25">
      <c r="A24" s="51"/>
      <c r="B24" s="121"/>
      <c r="C24" s="58"/>
      <c r="D24" s="134"/>
      <c r="E24" s="53"/>
      <c r="F24" s="127"/>
      <c r="G24" s="32"/>
      <c r="H24" s="19"/>
      <c r="I24" s="20"/>
      <c r="J24" s="33"/>
      <c r="K24" s="19"/>
      <c r="L24" s="20"/>
      <c r="M24" s="102"/>
      <c r="N24" s="19"/>
      <c r="O24" s="20"/>
      <c r="P24" s="38"/>
      <c r="Q24" s="39"/>
      <c r="R24" s="98"/>
      <c r="S24" s="31">
        <f t="shared" ref="S24:S39" si="1">A24+TIME(2,0,0)</f>
        <v>8.3333333333333329E-2</v>
      </c>
      <c r="T24" s="66"/>
      <c r="U24" s="67"/>
      <c r="V24" s="68"/>
      <c r="W24" s="68"/>
      <c r="X24" s="69"/>
    </row>
    <row r="25" spans="1:24" ht="20.100000000000001" hidden="1" customHeight="1" thickBot="1" x14ac:dyDescent="0.25">
      <c r="A25" s="51"/>
      <c r="B25" s="121"/>
      <c r="C25" s="58"/>
      <c r="D25" s="134"/>
      <c r="E25" s="53"/>
      <c r="F25" s="127"/>
      <c r="G25" s="32"/>
      <c r="H25" s="19"/>
      <c r="I25" s="20"/>
      <c r="J25" s="33"/>
      <c r="K25" s="19"/>
      <c r="L25" s="20"/>
      <c r="M25" s="102"/>
      <c r="N25" s="19"/>
      <c r="O25" s="20"/>
      <c r="P25" s="38"/>
      <c r="Q25" s="39"/>
      <c r="R25" s="98"/>
      <c r="S25" s="31">
        <f t="shared" si="1"/>
        <v>8.3333333333333329E-2</v>
      </c>
      <c r="T25" s="66"/>
      <c r="U25" s="67"/>
      <c r="V25" s="68"/>
      <c r="W25" s="68"/>
      <c r="X25" s="69"/>
    </row>
    <row r="26" spans="1:24" ht="20.100000000000001" hidden="1" customHeight="1" thickBot="1" x14ac:dyDescent="0.25">
      <c r="A26" s="51"/>
      <c r="B26" s="121"/>
      <c r="C26" s="58"/>
      <c r="D26" s="134"/>
      <c r="E26" s="53"/>
      <c r="F26" s="127"/>
      <c r="G26" s="32"/>
      <c r="H26" s="19"/>
      <c r="I26" s="20"/>
      <c r="J26" s="33"/>
      <c r="K26" s="19"/>
      <c r="L26" s="20"/>
      <c r="M26" s="102"/>
      <c r="N26" s="19"/>
      <c r="O26" s="20"/>
      <c r="P26" s="38"/>
      <c r="Q26" s="39"/>
      <c r="R26" s="98"/>
      <c r="S26" s="31">
        <f t="shared" si="1"/>
        <v>8.3333333333333329E-2</v>
      </c>
      <c r="T26" s="66"/>
      <c r="U26" s="67"/>
      <c r="V26" s="68"/>
      <c r="W26" s="68"/>
      <c r="X26" s="69"/>
    </row>
    <row r="27" spans="1:24" ht="20.100000000000001" hidden="1" customHeight="1" thickBot="1" x14ac:dyDescent="0.25">
      <c r="A27" s="51"/>
      <c r="B27" s="121"/>
      <c r="C27" s="58"/>
      <c r="D27" s="134"/>
      <c r="E27" s="53"/>
      <c r="F27" s="127"/>
      <c r="G27" s="32"/>
      <c r="H27" s="19"/>
      <c r="I27" s="20"/>
      <c r="J27" s="33"/>
      <c r="K27" s="19"/>
      <c r="L27" s="20"/>
      <c r="M27" s="102"/>
      <c r="N27" s="19"/>
      <c r="O27" s="20"/>
      <c r="P27" s="38"/>
      <c r="Q27" s="39"/>
      <c r="R27" s="98"/>
      <c r="S27" s="31">
        <f t="shared" si="1"/>
        <v>8.3333333333333329E-2</v>
      </c>
      <c r="T27" s="66"/>
      <c r="U27" s="67"/>
      <c r="V27" s="68"/>
      <c r="W27" s="68"/>
      <c r="X27" s="69"/>
    </row>
    <row r="28" spans="1:24" ht="20.100000000000001" hidden="1" customHeight="1" thickBot="1" x14ac:dyDescent="0.25">
      <c r="A28" s="51"/>
      <c r="B28" s="121"/>
      <c r="C28" s="58"/>
      <c r="D28" s="134"/>
      <c r="E28" s="53"/>
      <c r="F28" s="127"/>
      <c r="G28" s="32"/>
      <c r="H28" s="19"/>
      <c r="I28" s="20"/>
      <c r="J28" s="33"/>
      <c r="K28" s="19"/>
      <c r="L28" s="20"/>
      <c r="M28" s="102"/>
      <c r="N28" s="19"/>
      <c r="O28" s="20"/>
      <c r="P28" s="38"/>
      <c r="Q28" s="39"/>
      <c r="R28" s="98"/>
      <c r="S28" s="31">
        <f t="shared" si="1"/>
        <v>8.3333333333333329E-2</v>
      </c>
      <c r="T28" s="66"/>
      <c r="U28" s="67"/>
      <c r="V28" s="68"/>
      <c r="W28" s="68"/>
      <c r="X28" s="69"/>
    </row>
    <row r="29" spans="1:24" ht="20.100000000000001" hidden="1" customHeight="1" thickBot="1" x14ac:dyDescent="0.25">
      <c r="A29" s="51"/>
      <c r="B29" s="121"/>
      <c r="C29" s="58"/>
      <c r="D29" s="134"/>
      <c r="E29" s="53"/>
      <c r="F29" s="127"/>
      <c r="G29" s="32"/>
      <c r="H29" s="19"/>
      <c r="I29" s="20"/>
      <c r="J29" s="33"/>
      <c r="K29" s="19"/>
      <c r="L29" s="20"/>
      <c r="M29" s="102"/>
      <c r="N29" s="19"/>
      <c r="O29" s="20"/>
      <c r="P29" s="38"/>
      <c r="Q29" s="39"/>
      <c r="R29" s="98"/>
      <c r="S29" s="31">
        <f t="shared" si="1"/>
        <v>8.3333333333333329E-2</v>
      </c>
      <c r="T29" s="66"/>
      <c r="U29" s="67"/>
      <c r="V29" s="68"/>
      <c r="W29" s="68"/>
      <c r="X29" s="69"/>
    </row>
    <row r="30" spans="1:24" ht="20.100000000000001" hidden="1" customHeight="1" thickBot="1" x14ac:dyDescent="0.25">
      <c r="A30" s="51"/>
      <c r="B30" s="121"/>
      <c r="C30" s="58"/>
      <c r="D30" s="134"/>
      <c r="E30" s="53"/>
      <c r="F30" s="127"/>
      <c r="G30" s="32"/>
      <c r="H30" s="19"/>
      <c r="I30" s="20"/>
      <c r="J30" s="33"/>
      <c r="K30" s="19"/>
      <c r="L30" s="20"/>
      <c r="M30" s="102"/>
      <c r="N30" s="19"/>
      <c r="O30" s="20"/>
      <c r="P30" s="38"/>
      <c r="Q30" s="39"/>
      <c r="R30" s="98"/>
      <c r="S30" s="31">
        <f t="shared" si="1"/>
        <v>8.3333333333333329E-2</v>
      </c>
      <c r="T30" s="66"/>
      <c r="U30" s="67"/>
      <c r="V30" s="68"/>
      <c r="W30" s="68"/>
      <c r="X30" s="69"/>
    </row>
    <row r="31" spans="1:24" ht="20.100000000000001" hidden="1" customHeight="1" thickBot="1" x14ac:dyDescent="0.25">
      <c r="A31" s="51"/>
      <c r="B31" s="121"/>
      <c r="C31" s="58"/>
      <c r="D31" s="134"/>
      <c r="E31" s="53"/>
      <c r="F31" s="127"/>
      <c r="G31" s="32"/>
      <c r="H31" s="19"/>
      <c r="I31" s="20"/>
      <c r="J31" s="33"/>
      <c r="K31" s="19"/>
      <c r="L31" s="20"/>
      <c r="M31" s="102"/>
      <c r="N31" s="19"/>
      <c r="O31" s="20"/>
      <c r="P31" s="38"/>
      <c r="Q31" s="39"/>
      <c r="R31" s="98"/>
      <c r="S31" s="31">
        <f t="shared" si="1"/>
        <v>8.3333333333333329E-2</v>
      </c>
      <c r="T31" s="66"/>
      <c r="U31" s="67"/>
      <c r="V31" s="68"/>
      <c r="W31" s="68"/>
      <c r="X31" s="69"/>
    </row>
    <row r="32" spans="1:24" ht="20.100000000000001" hidden="1" customHeight="1" thickBot="1" x14ac:dyDescent="0.25">
      <c r="A32" s="51"/>
      <c r="B32" s="121"/>
      <c r="C32" s="58"/>
      <c r="D32" s="134"/>
      <c r="E32" s="53"/>
      <c r="F32" s="127"/>
      <c r="G32" s="32"/>
      <c r="H32" s="19"/>
      <c r="I32" s="20"/>
      <c r="J32" s="33"/>
      <c r="K32" s="19"/>
      <c r="L32" s="20"/>
      <c r="M32" s="102"/>
      <c r="N32" s="19"/>
      <c r="O32" s="20"/>
      <c r="P32" s="38"/>
      <c r="Q32" s="39"/>
      <c r="R32" s="98"/>
      <c r="S32" s="31">
        <f t="shared" si="1"/>
        <v>8.3333333333333329E-2</v>
      </c>
      <c r="T32" s="66"/>
      <c r="U32" s="67"/>
      <c r="V32" s="68"/>
      <c r="W32" s="68"/>
      <c r="X32" s="69"/>
    </row>
    <row r="33" spans="1:24" ht="20.100000000000001" hidden="1" customHeight="1" thickBot="1" x14ac:dyDescent="0.25">
      <c r="A33" s="51"/>
      <c r="B33" s="121"/>
      <c r="C33" s="58"/>
      <c r="D33" s="134"/>
      <c r="E33" s="53"/>
      <c r="F33" s="127"/>
      <c r="G33" s="32"/>
      <c r="H33" s="19"/>
      <c r="I33" s="20"/>
      <c r="J33" s="33"/>
      <c r="K33" s="19"/>
      <c r="L33" s="20"/>
      <c r="M33" s="102"/>
      <c r="N33" s="19"/>
      <c r="O33" s="20"/>
      <c r="P33" s="38"/>
      <c r="Q33" s="39"/>
      <c r="R33" s="98"/>
      <c r="S33" s="31">
        <f t="shared" si="1"/>
        <v>8.3333333333333329E-2</v>
      </c>
      <c r="T33" s="66"/>
      <c r="U33" s="67"/>
      <c r="V33" s="68"/>
      <c r="W33" s="68"/>
      <c r="X33" s="69"/>
    </row>
    <row r="34" spans="1:24" ht="20.100000000000001" hidden="1" customHeight="1" thickBot="1" x14ac:dyDescent="0.25">
      <c r="A34" s="51"/>
      <c r="B34" s="121"/>
      <c r="C34" s="58"/>
      <c r="D34" s="134"/>
      <c r="E34" s="53"/>
      <c r="F34" s="127"/>
      <c r="G34" s="32"/>
      <c r="H34" s="19"/>
      <c r="I34" s="20"/>
      <c r="J34" s="33"/>
      <c r="K34" s="19"/>
      <c r="L34" s="20"/>
      <c r="M34" s="102"/>
      <c r="N34" s="19"/>
      <c r="O34" s="20"/>
      <c r="P34" s="38"/>
      <c r="Q34" s="39"/>
      <c r="R34" s="98"/>
      <c r="S34" s="31">
        <f t="shared" si="1"/>
        <v>8.3333333333333329E-2</v>
      </c>
      <c r="T34" s="66"/>
      <c r="U34" s="67"/>
      <c r="V34" s="68"/>
      <c r="W34" s="68"/>
      <c r="X34" s="69"/>
    </row>
    <row r="35" spans="1:24" ht="20.100000000000001" hidden="1" customHeight="1" thickBot="1" x14ac:dyDescent="0.25">
      <c r="A35" s="51"/>
      <c r="B35" s="121"/>
      <c r="C35" s="58"/>
      <c r="D35" s="134"/>
      <c r="E35" s="53"/>
      <c r="F35" s="127"/>
      <c r="G35" s="32"/>
      <c r="H35" s="19"/>
      <c r="I35" s="20"/>
      <c r="J35" s="33"/>
      <c r="K35" s="19"/>
      <c r="L35" s="20"/>
      <c r="M35" s="102"/>
      <c r="N35" s="19"/>
      <c r="O35" s="20"/>
      <c r="P35" s="38"/>
      <c r="Q35" s="39"/>
      <c r="R35" s="98"/>
      <c r="S35" s="31">
        <f t="shared" si="1"/>
        <v>8.3333333333333329E-2</v>
      </c>
      <c r="T35" s="66"/>
      <c r="U35" s="67"/>
      <c r="V35" s="68"/>
      <c r="W35" s="68"/>
      <c r="X35" s="69"/>
    </row>
    <row r="36" spans="1:24" ht="20.100000000000001" hidden="1" customHeight="1" thickBot="1" x14ac:dyDescent="0.25">
      <c r="A36" s="51"/>
      <c r="B36" s="121"/>
      <c r="C36" s="58"/>
      <c r="D36" s="134"/>
      <c r="E36" s="53"/>
      <c r="F36" s="127"/>
      <c r="G36" s="32"/>
      <c r="H36" s="19"/>
      <c r="I36" s="20"/>
      <c r="J36" s="33"/>
      <c r="K36" s="19"/>
      <c r="L36" s="20"/>
      <c r="M36" s="102"/>
      <c r="N36" s="19"/>
      <c r="O36" s="20"/>
      <c r="P36" s="38"/>
      <c r="Q36" s="39"/>
      <c r="R36" s="98"/>
      <c r="S36" s="31">
        <f t="shared" si="1"/>
        <v>8.3333333333333329E-2</v>
      </c>
      <c r="T36" s="66"/>
      <c r="U36" s="67"/>
      <c r="V36" s="68"/>
      <c r="W36" s="68"/>
      <c r="X36" s="69"/>
    </row>
    <row r="37" spans="1:24" ht="20.100000000000001" hidden="1" customHeight="1" thickBot="1" x14ac:dyDescent="0.25">
      <c r="A37" s="51"/>
      <c r="B37" s="121"/>
      <c r="C37" s="58"/>
      <c r="D37" s="134"/>
      <c r="E37" s="53"/>
      <c r="F37" s="127"/>
      <c r="G37" s="32"/>
      <c r="H37" s="19"/>
      <c r="I37" s="20"/>
      <c r="J37" s="33"/>
      <c r="K37" s="19"/>
      <c r="L37" s="20"/>
      <c r="M37" s="102"/>
      <c r="N37" s="19"/>
      <c r="O37" s="20"/>
      <c r="P37" s="38"/>
      <c r="Q37" s="39"/>
      <c r="R37" s="98"/>
      <c r="S37" s="31">
        <f t="shared" si="1"/>
        <v>8.3333333333333329E-2</v>
      </c>
      <c r="T37" s="66"/>
      <c r="U37" s="67"/>
      <c r="V37" s="68"/>
      <c r="W37" s="68"/>
      <c r="X37" s="69"/>
    </row>
    <row r="38" spans="1:24" ht="20.100000000000001" hidden="1" customHeight="1" thickBot="1" x14ac:dyDescent="0.25">
      <c r="A38" s="51"/>
      <c r="B38" s="121"/>
      <c r="C38" s="58"/>
      <c r="D38" s="134"/>
      <c r="E38" s="53"/>
      <c r="F38" s="127"/>
      <c r="G38" s="32"/>
      <c r="H38" s="19"/>
      <c r="I38" s="20"/>
      <c r="J38" s="33"/>
      <c r="K38" s="19"/>
      <c r="L38" s="20"/>
      <c r="M38" s="102"/>
      <c r="N38" s="19"/>
      <c r="O38" s="20"/>
      <c r="P38" s="38"/>
      <c r="Q38" s="39"/>
      <c r="R38" s="98"/>
      <c r="S38" s="31">
        <f t="shared" si="1"/>
        <v>8.3333333333333329E-2</v>
      </c>
      <c r="T38" s="66"/>
      <c r="U38" s="67"/>
      <c r="V38" s="68"/>
      <c r="W38" s="68"/>
      <c r="X38" s="69"/>
    </row>
    <row r="39" spans="1:24" ht="20.100000000000001" hidden="1" customHeight="1" thickBot="1" x14ac:dyDescent="0.25">
      <c r="A39" s="51"/>
      <c r="B39" s="121"/>
      <c r="C39" s="58"/>
      <c r="D39" s="134"/>
      <c r="E39" s="53"/>
      <c r="F39" s="127"/>
      <c r="G39" s="32"/>
      <c r="H39" s="19"/>
      <c r="I39" s="20"/>
      <c r="J39" s="33"/>
      <c r="K39" s="19"/>
      <c r="L39" s="20"/>
      <c r="M39" s="102"/>
      <c r="N39" s="19"/>
      <c r="O39" s="20"/>
      <c r="P39" s="38"/>
      <c r="Q39" s="39"/>
      <c r="R39" s="98"/>
      <c r="S39" s="31">
        <f t="shared" si="1"/>
        <v>8.3333333333333329E-2</v>
      </c>
      <c r="T39" s="66"/>
      <c r="U39" s="67"/>
      <c r="V39" s="68"/>
      <c r="W39" s="68"/>
      <c r="X39" s="69"/>
    </row>
    <row r="40" spans="1:24" ht="19.5" hidden="1" customHeight="1" thickBot="1" x14ac:dyDescent="0.25">
      <c r="A40" s="70">
        <v>0.41666666666666669</v>
      </c>
      <c r="B40" s="122" t="s">
        <v>25</v>
      </c>
      <c r="C40" s="72">
        <v>25</v>
      </c>
      <c r="D40" s="135" t="s">
        <v>26</v>
      </c>
      <c r="E40" s="73" t="s">
        <v>27</v>
      </c>
      <c r="F40" s="128" t="s">
        <v>28</v>
      </c>
      <c r="G40" s="75" t="s">
        <v>10</v>
      </c>
      <c r="H40" s="76" t="s">
        <v>10</v>
      </c>
      <c r="I40" s="77" t="s">
        <v>10</v>
      </c>
      <c r="J40" s="75" t="s">
        <v>10</v>
      </c>
      <c r="K40" s="76" t="s">
        <v>10</v>
      </c>
      <c r="L40" s="77" t="s">
        <v>10</v>
      </c>
      <c r="M40" s="75" t="s">
        <v>10</v>
      </c>
      <c r="N40" s="76" t="s">
        <v>10</v>
      </c>
      <c r="O40" s="77" t="s">
        <v>10</v>
      </c>
      <c r="P40" s="38" t="s">
        <v>10</v>
      </c>
      <c r="Q40" s="39" t="s">
        <v>10</v>
      </c>
      <c r="R40" s="98" t="s">
        <v>10</v>
      </c>
      <c r="S40" s="78" t="s">
        <v>10</v>
      </c>
      <c r="T40" s="79" t="s">
        <v>10</v>
      </c>
      <c r="U40" s="80" t="s">
        <v>10</v>
      </c>
      <c r="V40" s="81" t="s">
        <v>10</v>
      </c>
      <c r="W40" s="81" t="s">
        <v>10</v>
      </c>
      <c r="X40" s="82" t="s">
        <v>10</v>
      </c>
    </row>
    <row r="41" spans="1:24" ht="19.5" hidden="1" customHeight="1" thickBot="1" x14ac:dyDescent="0.25">
      <c r="A41" s="70">
        <v>0.41666666666666669</v>
      </c>
      <c r="B41" s="122" t="s">
        <v>25</v>
      </c>
      <c r="C41" s="72">
        <v>24</v>
      </c>
      <c r="D41" s="135" t="s">
        <v>26</v>
      </c>
      <c r="E41" s="73" t="s">
        <v>29</v>
      </c>
      <c r="F41" s="128" t="s">
        <v>3</v>
      </c>
      <c r="G41" s="75" t="s">
        <v>10</v>
      </c>
      <c r="H41" s="76" t="s">
        <v>10</v>
      </c>
      <c r="I41" s="77" t="s">
        <v>10</v>
      </c>
      <c r="J41" s="75" t="s">
        <v>10</v>
      </c>
      <c r="K41" s="76" t="s">
        <v>10</v>
      </c>
      <c r="L41" s="77" t="s">
        <v>10</v>
      </c>
      <c r="M41" s="75" t="s">
        <v>10</v>
      </c>
      <c r="N41" s="76" t="s">
        <v>10</v>
      </c>
      <c r="O41" s="77" t="s">
        <v>10</v>
      </c>
      <c r="P41" s="38" t="s">
        <v>10</v>
      </c>
      <c r="Q41" s="39" t="s">
        <v>10</v>
      </c>
      <c r="R41" s="98" t="s">
        <v>10</v>
      </c>
      <c r="S41" s="78" t="s">
        <v>10</v>
      </c>
      <c r="T41" s="79" t="s">
        <v>10</v>
      </c>
      <c r="U41" s="80" t="s">
        <v>10</v>
      </c>
      <c r="V41" s="81" t="s">
        <v>10</v>
      </c>
      <c r="W41" s="81" t="s">
        <v>10</v>
      </c>
      <c r="X41" s="82" t="s">
        <v>10</v>
      </c>
    </row>
    <row r="42" spans="1:24" ht="19.5" hidden="1" customHeight="1" thickBot="1" x14ac:dyDescent="0.25">
      <c r="A42" s="70">
        <v>0.41666666666666669</v>
      </c>
      <c r="B42" s="122" t="s">
        <v>25</v>
      </c>
      <c r="C42" s="72">
        <v>24</v>
      </c>
      <c r="D42" s="135" t="s">
        <v>26</v>
      </c>
      <c r="E42" s="73" t="s">
        <v>30</v>
      </c>
      <c r="F42" s="128" t="s">
        <v>31</v>
      </c>
      <c r="G42" s="75" t="s">
        <v>10</v>
      </c>
      <c r="H42" s="76" t="s">
        <v>10</v>
      </c>
      <c r="I42" s="77" t="s">
        <v>10</v>
      </c>
      <c r="J42" s="75" t="s">
        <v>10</v>
      </c>
      <c r="K42" s="76" t="s">
        <v>10</v>
      </c>
      <c r="L42" s="77" t="s">
        <v>10</v>
      </c>
      <c r="M42" s="75" t="s">
        <v>10</v>
      </c>
      <c r="N42" s="76" t="s">
        <v>10</v>
      </c>
      <c r="O42" s="77" t="s">
        <v>10</v>
      </c>
      <c r="P42" s="38" t="s">
        <v>10</v>
      </c>
      <c r="Q42" s="39" t="s">
        <v>10</v>
      </c>
      <c r="R42" s="98" t="s">
        <v>10</v>
      </c>
      <c r="S42" s="78" t="s">
        <v>10</v>
      </c>
      <c r="T42" s="79" t="s">
        <v>10</v>
      </c>
      <c r="U42" s="80" t="s">
        <v>10</v>
      </c>
      <c r="V42" s="81" t="s">
        <v>10</v>
      </c>
      <c r="W42" s="81" t="s">
        <v>10</v>
      </c>
      <c r="X42" s="82" t="s">
        <v>10</v>
      </c>
    </row>
    <row r="43" spans="1:24" ht="19.5" hidden="1" customHeight="1" thickBot="1" x14ac:dyDescent="0.25">
      <c r="A43" s="70">
        <v>0.5</v>
      </c>
      <c r="B43" s="122" t="s">
        <v>32</v>
      </c>
      <c r="C43" s="72">
        <v>36</v>
      </c>
      <c r="D43" s="135" t="s">
        <v>26</v>
      </c>
      <c r="E43" s="73" t="s">
        <v>33</v>
      </c>
      <c r="F43" s="128" t="s">
        <v>28</v>
      </c>
      <c r="G43" s="75" t="s">
        <v>10</v>
      </c>
      <c r="H43" s="76" t="s">
        <v>10</v>
      </c>
      <c r="I43" s="77" t="s">
        <v>10</v>
      </c>
      <c r="J43" s="75" t="s">
        <v>10</v>
      </c>
      <c r="K43" s="76" t="s">
        <v>10</v>
      </c>
      <c r="L43" s="77" t="s">
        <v>10</v>
      </c>
      <c r="M43" s="75" t="s">
        <v>10</v>
      </c>
      <c r="N43" s="76" t="s">
        <v>10</v>
      </c>
      <c r="O43" s="77" t="s">
        <v>10</v>
      </c>
      <c r="P43" s="38" t="s">
        <v>10</v>
      </c>
      <c r="Q43" s="39" t="s">
        <v>10</v>
      </c>
      <c r="R43" s="98" t="s">
        <v>10</v>
      </c>
      <c r="S43" s="78" t="s">
        <v>10</v>
      </c>
      <c r="T43" s="79" t="s">
        <v>10</v>
      </c>
      <c r="U43" s="80" t="s">
        <v>10</v>
      </c>
      <c r="V43" s="81" t="s">
        <v>10</v>
      </c>
      <c r="W43" s="81" t="s">
        <v>10</v>
      </c>
      <c r="X43" s="82" t="s">
        <v>10</v>
      </c>
    </row>
    <row r="44" spans="1:24" ht="19.5" hidden="1" customHeight="1" thickBot="1" x14ac:dyDescent="0.25">
      <c r="A44" s="70">
        <v>0.5</v>
      </c>
      <c r="B44" s="122" t="s">
        <v>32</v>
      </c>
      <c r="C44" s="72">
        <v>36</v>
      </c>
      <c r="D44" s="135" t="s">
        <v>26</v>
      </c>
      <c r="E44" s="73" t="s">
        <v>34</v>
      </c>
      <c r="F44" s="128" t="s">
        <v>3</v>
      </c>
      <c r="G44" s="75" t="s">
        <v>10</v>
      </c>
      <c r="H44" s="76" t="s">
        <v>10</v>
      </c>
      <c r="I44" s="77" t="s">
        <v>10</v>
      </c>
      <c r="J44" s="75" t="s">
        <v>10</v>
      </c>
      <c r="K44" s="76" t="s">
        <v>10</v>
      </c>
      <c r="L44" s="77" t="s">
        <v>10</v>
      </c>
      <c r="M44" s="75" t="s">
        <v>10</v>
      </c>
      <c r="N44" s="76" t="s">
        <v>10</v>
      </c>
      <c r="O44" s="77" t="s">
        <v>10</v>
      </c>
      <c r="P44" s="38" t="s">
        <v>10</v>
      </c>
      <c r="Q44" s="39" t="s">
        <v>10</v>
      </c>
      <c r="R44" s="98" t="s">
        <v>10</v>
      </c>
      <c r="S44" s="78" t="s">
        <v>10</v>
      </c>
      <c r="T44" s="79" t="s">
        <v>10</v>
      </c>
      <c r="U44" s="80" t="s">
        <v>10</v>
      </c>
      <c r="V44" s="81" t="s">
        <v>10</v>
      </c>
      <c r="W44" s="81" t="s">
        <v>10</v>
      </c>
      <c r="X44" s="82" t="s">
        <v>10</v>
      </c>
    </row>
    <row r="45" spans="1:24" ht="19.5" hidden="1" customHeight="1" thickBot="1" x14ac:dyDescent="0.25">
      <c r="A45" s="70">
        <v>0.5</v>
      </c>
      <c r="B45" s="122" t="s">
        <v>32</v>
      </c>
      <c r="C45" s="72">
        <v>36</v>
      </c>
      <c r="D45" s="135" t="s">
        <v>26</v>
      </c>
      <c r="E45" s="73" t="s">
        <v>35</v>
      </c>
      <c r="F45" s="128" t="s">
        <v>31</v>
      </c>
      <c r="G45" s="75" t="s">
        <v>10</v>
      </c>
      <c r="H45" s="76" t="s">
        <v>10</v>
      </c>
      <c r="I45" s="77" t="s">
        <v>10</v>
      </c>
      <c r="J45" s="75" t="s">
        <v>10</v>
      </c>
      <c r="K45" s="76" t="s">
        <v>10</v>
      </c>
      <c r="L45" s="77" t="s">
        <v>10</v>
      </c>
      <c r="M45" s="75" t="s">
        <v>10</v>
      </c>
      <c r="N45" s="76" t="s">
        <v>10</v>
      </c>
      <c r="O45" s="77" t="s">
        <v>10</v>
      </c>
      <c r="P45" s="38" t="s">
        <v>10</v>
      </c>
      <c r="Q45" s="39" t="s">
        <v>10</v>
      </c>
      <c r="R45" s="98" t="s">
        <v>10</v>
      </c>
      <c r="S45" s="78" t="s">
        <v>10</v>
      </c>
      <c r="T45" s="79" t="s">
        <v>10</v>
      </c>
      <c r="U45" s="80" t="s">
        <v>10</v>
      </c>
      <c r="V45" s="81" t="s">
        <v>10</v>
      </c>
      <c r="W45" s="81" t="s">
        <v>10</v>
      </c>
      <c r="X45" s="82" t="s">
        <v>10</v>
      </c>
    </row>
    <row r="46" spans="1:24" ht="20.100000000000001" hidden="1" customHeight="1" thickBot="1" x14ac:dyDescent="0.25">
      <c r="A46" s="83" t="s">
        <v>36</v>
      </c>
      <c r="B46" s="84" t="s">
        <v>37</v>
      </c>
      <c r="C46" s="85">
        <v>100</v>
      </c>
      <c r="D46" s="136" t="s">
        <v>4</v>
      </c>
      <c r="E46" s="87" t="s">
        <v>38</v>
      </c>
      <c r="F46" s="129" t="s">
        <v>39</v>
      </c>
      <c r="G46" s="89" t="s">
        <v>10</v>
      </c>
      <c r="H46" s="90" t="s">
        <v>10</v>
      </c>
      <c r="I46" s="91" t="s">
        <v>10</v>
      </c>
      <c r="J46" s="89" t="s">
        <v>10</v>
      </c>
      <c r="K46" s="90" t="s">
        <v>10</v>
      </c>
      <c r="L46" s="91" t="s">
        <v>10</v>
      </c>
      <c r="M46" s="89" t="s">
        <v>10</v>
      </c>
      <c r="N46" s="90" t="s">
        <v>10</v>
      </c>
      <c r="O46" s="91" t="s">
        <v>10</v>
      </c>
      <c r="P46" s="92" t="s">
        <v>10</v>
      </c>
      <c r="Q46" s="92" t="s">
        <v>10</v>
      </c>
      <c r="R46" s="92" t="s">
        <v>10</v>
      </c>
      <c r="S46" s="93" t="s">
        <v>10</v>
      </c>
      <c r="T46" s="97" t="s">
        <v>10</v>
      </c>
      <c r="U46" s="94" t="s">
        <v>10</v>
      </c>
      <c r="V46" s="95" t="s">
        <v>10</v>
      </c>
      <c r="W46" s="95" t="s">
        <v>10</v>
      </c>
      <c r="X46" s="96" t="s">
        <v>10</v>
      </c>
    </row>
    <row r="47" spans="1:24" ht="30" hidden="1" customHeight="1" thickBot="1" x14ac:dyDescent="0.25">
      <c r="A47" s="59"/>
      <c r="B47" s="123"/>
      <c r="C47" s="61"/>
      <c r="D47" s="137"/>
      <c r="E47" s="63"/>
      <c r="F47" s="130"/>
      <c r="G47" s="32" t="s">
        <v>10</v>
      </c>
      <c r="H47" s="17" t="s">
        <v>10</v>
      </c>
      <c r="I47" s="18" t="s">
        <v>10</v>
      </c>
      <c r="J47" s="33" t="s">
        <v>10</v>
      </c>
      <c r="K47" s="17" t="s">
        <v>10</v>
      </c>
      <c r="L47" s="18" t="s">
        <v>10</v>
      </c>
      <c r="M47" s="102"/>
      <c r="N47" s="17"/>
      <c r="O47" s="18"/>
      <c r="P47" s="38" t="s">
        <v>10</v>
      </c>
      <c r="Q47" s="39" t="s">
        <v>10</v>
      </c>
      <c r="R47" s="98"/>
      <c r="S47" s="13" t="s">
        <v>10</v>
      </c>
      <c r="T47" s="27" t="s">
        <v>10</v>
      </c>
      <c r="U47" s="28" t="s">
        <v>10</v>
      </c>
      <c r="V47" s="29" t="s">
        <v>10</v>
      </c>
      <c r="W47" s="29" t="s">
        <v>10</v>
      </c>
      <c r="X47" s="16" t="s">
        <v>10</v>
      </c>
    </row>
    <row r="48" spans="1:24" ht="5.25" customHeight="1" thickBot="1" x14ac:dyDescent="0.3">
      <c r="A48" s="2"/>
      <c r="B48" s="120"/>
      <c r="C48" s="55"/>
      <c r="D48" s="133"/>
      <c r="E48" s="8"/>
      <c r="F48" s="126"/>
      <c r="G48" s="7"/>
      <c r="H48" s="15"/>
      <c r="I48" s="9"/>
      <c r="J48" s="7"/>
      <c r="K48" s="15"/>
      <c r="L48" s="9"/>
      <c r="M48" s="7"/>
      <c r="N48" s="15"/>
      <c r="O48" s="9"/>
      <c r="P48" s="11"/>
      <c r="Q48" s="11"/>
      <c r="R48" s="11"/>
      <c r="S48" s="12"/>
      <c r="T48" s="3"/>
      <c r="U48" s="4"/>
      <c r="V48" s="5"/>
      <c r="W48" s="5"/>
      <c r="X48" s="5"/>
    </row>
    <row r="49" spans="2:25" ht="15.75" thickBot="1" x14ac:dyDescent="0.3">
      <c r="B49" s="124"/>
      <c r="C49"/>
      <c r="E49" s="22"/>
      <c r="F49" s="131"/>
      <c r="G49" s="377" t="str">
        <f>G2</f>
        <v># Shot</v>
      </c>
      <c r="J49" s="396" t="str">
        <f>J2</f>
        <v># Shot</v>
      </c>
      <c r="M49" s="380" t="str">
        <f>M2</f>
        <v># Shot</v>
      </c>
      <c r="P49" s="383" t="s">
        <v>9</v>
      </c>
      <c r="Q49" s="384"/>
      <c r="R49" s="385"/>
      <c r="T49" s="386" t="str">
        <f>T2</f>
        <v>Bypass</v>
      </c>
      <c r="U49" s="389" t="str">
        <f>U2</f>
        <v>No Show</v>
      </c>
      <c r="V49" s="401" t="str">
        <f>V2</f>
        <v>Decline</v>
      </c>
      <c r="W49" s="401" t="str">
        <f>W2</f>
        <v>Xtra Sheets</v>
      </c>
      <c r="X49" s="375" t="str">
        <f>X2</f>
        <v># Sales 
(if known)</v>
      </c>
    </row>
    <row r="50" spans="2:25" x14ac:dyDescent="0.25">
      <c r="F50" s="131"/>
      <c r="G50" s="378"/>
      <c r="J50" s="397"/>
      <c r="M50" s="381"/>
      <c r="P50" s="416" t="str">
        <f>P3</f>
        <v>Green 
Screen</v>
      </c>
      <c r="Q50" s="399" t="str">
        <f>Q3</f>
        <v>Star</v>
      </c>
      <c r="R50" s="418" t="str">
        <f>R3</f>
        <v>Private</v>
      </c>
      <c r="T50" s="387"/>
      <c r="U50" s="390"/>
      <c r="V50" s="402"/>
      <c r="W50" s="402"/>
      <c r="X50" s="414"/>
    </row>
    <row r="51" spans="2:25" ht="15.75" thickBot="1" x14ac:dyDescent="0.3">
      <c r="F51" s="131"/>
      <c r="G51" s="379"/>
      <c r="J51" s="398"/>
      <c r="M51" s="382"/>
      <c r="P51" s="417"/>
      <c r="Q51" s="400"/>
      <c r="R51" s="419"/>
      <c r="T51" s="388"/>
      <c r="U51" s="391"/>
      <c r="V51" s="403"/>
      <c r="W51" s="403"/>
      <c r="X51" s="415"/>
    </row>
    <row r="52" spans="2:25" ht="37.5" customHeight="1" thickBot="1" x14ac:dyDescent="0.3">
      <c r="F52" s="131"/>
      <c r="G52" s="23"/>
      <c r="J52" s="23"/>
      <c r="M52" s="23"/>
      <c r="P52" s="50"/>
      <c r="Q52" s="10"/>
      <c r="R52" s="10"/>
      <c r="T52" s="24"/>
      <c r="U52" s="25"/>
      <c r="V52" s="26"/>
      <c r="W52" s="26"/>
      <c r="X52" s="25"/>
    </row>
    <row r="53" spans="2:25" ht="4.5" customHeight="1" x14ac:dyDescent="0.25">
      <c r="B53"/>
      <c r="D53" s="54"/>
      <c r="F53"/>
      <c r="Y53" s="54"/>
    </row>
    <row r="54" spans="2:25" ht="4.5" customHeight="1" thickBot="1" x14ac:dyDescent="0.3">
      <c r="B54"/>
      <c r="D54" s="54"/>
      <c r="F54"/>
      <c r="Y54" s="54"/>
    </row>
    <row r="55" spans="2:25" ht="27.75" customHeight="1" thickBot="1" x14ac:dyDescent="0.3">
      <c r="B55"/>
      <c r="D55" s="139"/>
      <c r="E55" s="140" t="s">
        <v>40</v>
      </c>
      <c r="F55"/>
      <c r="G55" s="141"/>
      <c r="H55" s="411" t="s">
        <v>41</v>
      </c>
      <c r="I55" s="412"/>
      <c r="O55" s="141"/>
      <c r="P55" s="411" t="s">
        <v>42</v>
      </c>
      <c r="Q55" s="413"/>
      <c r="R55" s="412"/>
      <c r="T55" s="142"/>
      <c r="U55" s="411" t="s">
        <v>43</v>
      </c>
      <c r="V55" s="413"/>
      <c r="W55" s="412"/>
      <c r="Y55" s="54"/>
    </row>
    <row r="56" spans="2:25" ht="27.75" customHeight="1" x14ac:dyDescent="0.25"/>
    <row r="57" spans="2:25" ht="27.75" customHeight="1" x14ac:dyDescent="0.25"/>
    <row r="61" spans="2:25" ht="6" customHeight="1" x14ac:dyDescent="0.25"/>
  </sheetData>
  <mergeCells count="29">
    <mergeCell ref="H55:I55"/>
    <mergeCell ref="U55:W55"/>
    <mergeCell ref="W49:W51"/>
    <mergeCell ref="X49:X51"/>
    <mergeCell ref="P50:P51"/>
    <mergeCell ref="R50:R51"/>
    <mergeCell ref="P55:R55"/>
    <mergeCell ref="W2:W3"/>
    <mergeCell ref="X2:X3"/>
    <mergeCell ref="G49:G51"/>
    <mergeCell ref="M49:M51"/>
    <mergeCell ref="P49:R49"/>
    <mergeCell ref="T49:T51"/>
    <mergeCell ref="U49:U51"/>
    <mergeCell ref="J2:J3"/>
    <mergeCell ref="K2:L2"/>
    <mergeCell ref="J49:J51"/>
    <mergeCell ref="Q50:Q51"/>
    <mergeCell ref="V49:V51"/>
    <mergeCell ref="P2:R2"/>
    <mergeCell ref="T2:T3"/>
    <mergeCell ref="U2:U3"/>
    <mergeCell ref="V2:V3"/>
    <mergeCell ref="A1:F2"/>
    <mergeCell ref="G1:O1"/>
    <mergeCell ref="G2:G3"/>
    <mergeCell ref="H2:I2"/>
    <mergeCell ref="M2:M3"/>
    <mergeCell ref="N2:O2"/>
  </mergeCells>
  <printOptions horizontalCentered="1"/>
  <pageMargins left="0.25" right="0.25" top="0.28999999999999998" bottom="0.21" header="0.3" footer="0.2"/>
  <pageSetup scale="72" fitToHeight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AE789-3651-404C-9836-29546B958295}">
  <sheetPr>
    <tabColor rgb="FF7030A0"/>
    <pageSetUpPr fitToPage="1"/>
  </sheetPr>
  <dimension ref="A1:Y61"/>
  <sheetViews>
    <sheetView zoomScaleNormal="100" workbookViewId="0">
      <selection activeCell="Y20" sqref="Y20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54" customWidth="1"/>
    <col min="4" max="4" width="5.85546875" style="54" bestFit="1" customWidth="1"/>
    <col min="5" max="5" width="20.28515625" style="54" customWidth="1"/>
    <col min="6" max="6" width="8.42578125" bestFit="1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3" width="3.42578125" customWidth="1"/>
    <col min="24" max="24" width="8.42578125" customWidth="1"/>
    <col min="25" max="25" width="26.7109375" style="54" customWidth="1"/>
  </cols>
  <sheetData>
    <row r="1" spans="1:25" ht="16.5" thickBot="1" x14ac:dyDescent="0.3">
      <c r="A1" s="358" t="str">
        <f>'03.01 (v2)'!A1</f>
        <v>Friday, March 1st</v>
      </c>
      <c r="B1" s="358"/>
      <c r="C1" s="358"/>
      <c r="D1" s="358"/>
      <c r="E1" s="358"/>
      <c r="F1" s="359"/>
      <c r="G1" s="362" t="s">
        <v>19</v>
      </c>
      <c r="H1" s="363"/>
      <c r="I1" s="363"/>
      <c r="J1" s="363"/>
      <c r="K1" s="363"/>
      <c r="L1" s="363"/>
      <c r="M1" s="363"/>
      <c r="N1" s="363"/>
      <c r="O1" s="364"/>
      <c r="Y1"/>
    </row>
    <row r="2" spans="1:25" ht="24.75" customHeight="1" thickBot="1" x14ac:dyDescent="0.3">
      <c r="A2" s="360"/>
      <c r="B2" s="360"/>
      <c r="C2" s="360"/>
      <c r="D2" s="360"/>
      <c r="E2" s="360"/>
      <c r="F2" s="361"/>
      <c r="G2" s="365" t="s">
        <v>8</v>
      </c>
      <c r="H2" s="367" t="s">
        <v>21</v>
      </c>
      <c r="I2" s="368"/>
      <c r="J2" s="392" t="s">
        <v>8</v>
      </c>
      <c r="K2" s="424" t="s">
        <v>20</v>
      </c>
      <c r="L2" s="395"/>
      <c r="M2" s="369" t="s">
        <v>8</v>
      </c>
      <c r="N2" s="371" t="s">
        <v>4</v>
      </c>
      <c r="O2" s="372"/>
      <c r="P2" s="404" t="s">
        <v>9</v>
      </c>
      <c r="Q2" s="405"/>
      <c r="R2" s="406"/>
      <c r="S2" s="42"/>
      <c r="T2" s="407" t="s">
        <v>5</v>
      </c>
      <c r="U2" s="409" t="s">
        <v>6</v>
      </c>
      <c r="V2" s="373" t="s">
        <v>7</v>
      </c>
      <c r="W2" s="373" t="s">
        <v>24</v>
      </c>
      <c r="X2" s="375" t="s">
        <v>23</v>
      </c>
      <c r="Y2"/>
    </row>
    <row r="3" spans="1:25" ht="22.5" customHeight="1" x14ac:dyDescent="0.25">
      <c r="A3" s="43" t="s">
        <v>0</v>
      </c>
      <c r="B3" s="44" t="s">
        <v>16</v>
      </c>
      <c r="C3" s="45" t="s">
        <v>2</v>
      </c>
      <c r="D3" s="46" t="s">
        <v>1</v>
      </c>
      <c r="E3" s="47" t="s">
        <v>18</v>
      </c>
      <c r="F3" s="48" t="s">
        <v>15</v>
      </c>
      <c r="G3" s="366"/>
      <c r="H3" s="34" t="s">
        <v>13</v>
      </c>
      <c r="I3" s="35" t="s">
        <v>14</v>
      </c>
      <c r="J3" s="393"/>
      <c r="K3" s="36" t="s">
        <v>13</v>
      </c>
      <c r="L3" s="37" t="s">
        <v>14</v>
      </c>
      <c r="M3" s="370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408"/>
      <c r="U3" s="410"/>
      <c r="V3" s="374"/>
      <c r="W3" s="374"/>
      <c r="X3" s="376"/>
      <c r="Y3" s="47" t="s">
        <v>44</v>
      </c>
    </row>
    <row r="4" spans="1:25" ht="5.25" customHeight="1" x14ac:dyDescent="0.25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5"/>
      <c r="Y4" s="345"/>
    </row>
    <row r="5" spans="1:25" ht="45" x14ac:dyDescent="0.25">
      <c r="A5" s="59">
        <v>0.41666666666666669</v>
      </c>
      <c r="B5" s="123" t="s">
        <v>95</v>
      </c>
      <c r="C5" s="61">
        <v>45</v>
      </c>
      <c r="D5" s="137" t="s">
        <v>4</v>
      </c>
      <c r="E5" s="63" t="s">
        <v>94</v>
      </c>
      <c r="F5" s="130" t="s">
        <v>71</v>
      </c>
      <c r="G5" s="103" t="s">
        <v>10</v>
      </c>
      <c r="H5" s="278" t="s">
        <v>10</v>
      </c>
      <c r="I5" s="279" t="s">
        <v>10</v>
      </c>
      <c r="J5" s="104" t="s">
        <v>10</v>
      </c>
      <c r="K5" s="278" t="s">
        <v>10</v>
      </c>
      <c r="L5" s="279" t="s">
        <v>10</v>
      </c>
      <c r="M5" s="105">
        <f>IF(ISBLANK(O5),0,(O5-N5+1))</f>
        <v>6</v>
      </c>
      <c r="N5" s="278">
        <v>2752</v>
      </c>
      <c r="O5" s="279">
        <v>2757</v>
      </c>
      <c r="P5" s="108" t="s">
        <v>10</v>
      </c>
      <c r="Q5" s="109" t="s">
        <v>10</v>
      </c>
      <c r="R5" s="110">
        <v>2</v>
      </c>
      <c r="S5" s="13" t="s">
        <v>10</v>
      </c>
      <c r="T5" s="275" t="s">
        <v>10</v>
      </c>
      <c r="U5" s="190" t="s">
        <v>10</v>
      </c>
      <c r="V5" s="276" t="s">
        <v>10</v>
      </c>
      <c r="W5" s="276" t="s">
        <v>10</v>
      </c>
      <c r="X5" s="341" t="s">
        <v>10</v>
      </c>
      <c r="Y5" s="347" t="s">
        <v>119</v>
      </c>
    </row>
    <row r="6" spans="1:25" ht="20.100000000000001" customHeight="1" x14ac:dyDescent="0.25">
      <c r="A6" s="51">
        <v>0.41666666666666669</v>
      </c>
      <c r="B6" s="121" t="s">
        <v>72</v>
      </c>
      <c r="C6" s="58">
        <v>35</v>
      </c>
      <c r="D6" s="134" t="s">
        <v>73</v>
      </c>
      <c r="E6" s="53"/>
      <c r="F6" s="127" t="s">
        <v>74</v>
      </c>
      <c r="G6" s="103">
        <f t="shared" ref="G6:G15" si="0">IF(ISBLANK(I6),0,(I6-H6+1))</f>
        <v>24</v>
      </c>
      <c r="H6" s="106">
        <v>3526</v>
      </c>
      <c r="I6" s="107">
        <v>3549</v>
      </c>
      <c r="J6" s="104" t="s">
        <v>10</v>
      </c>
      <c r="K6" s="106" t="s">
        <v>10</v>
      </c>
      <c r="L6" s="107" t="s">
        <v>10</v>
      </c>
      <c r="M6" s="105" t="s">
        <v>10</v>
      </c>
      <c r="N6" s="106" t="s">
        <v>10</v>
      </c>
      <c r="O6" s="107" t="s">
        <v>10</v>
      </c>
      <c r="P6" s="108">
        <v>23</v>
      </c>
      <c r="Q6" s="109" t="s">
        <v>10</v>
      </c>
      <c r="R6" s="110" t="s">
        <v>10</v>
      </c>
      <c r="S6" s="31">
        <f t="shared" ref="S6:S15" si="1">A6+TIME(2,0,0)</f>
        <v>0.5</v>
      </c>
      <c r="T6" s="111">
        <v>0</v>
      </c>
      <c r="U6" s="112">
        <v>0</v>
      </c>
      <c r="V6" s="113">
        <v>6</v>
      </c>
      <c r="W6" s="113">
        <v>3</v>
      </c>
      <c r="X6" s="342">
        <v>14</v>
      </c>
      <c r="Y6" s="348" t="s">
        <v>115</v>
      </c>
    </row>
    <row r="7" spans="1:25" ht="20.100000000000001" customHeight="1" x14ac:dyDescent="0.25">
      <c r="A7" s="70">
        <v>0.41666666666666669</v>
      </c>
      <c r="B7" s="122" t="s">
        <v>75</v>
      </c>
      <c r="C7" s="72">
        <v>24</v>
      </c>
      <c r="D7" s="135" t="s">
        <v>26</v>
      </c>
      <c r="E7" s="73" t="s">
        <v>27</v>
      </c>
      <c r="F7" s="128" t="s">
        <v>3</v>
      </c>
      <c r="G7" s="75" t="s">
        <v>10</v>
      </c>
      <c r="H7" s="76" t="s">
        <v>10</v>
      </c>
      <c r="I7" s="77" t="s">
        <v>10</v>
      </c>
      <c r="J7" s="75" t="s">
        <v>10</v>
      </c>
      <c r="K7" s="76" t="s">
        <v>10</v>
      </c>
      <c r="L7" s="77" t="s">
        <v>10</v>
      </c>
      <c r="M7" s="75" t="s">
        <v>10</v>
      </c>
      <c r="N7" s="76" t="s">
        <v>10</v>
      </c>
      <c r="O7" s="77" t="s">
        <v>10</v>
      </c>
      <c r="P7" s="108" t="s">
        <v>10</v>
      </c>
      <c r="Q7" s="109" t="s">
        <v>10</v>
      </c>
      <c r="R7" s="110" t="s">
        <v>10</v>
      </c>
      <c r="S7" s="78" t="s">
        <v>10</v>
      </c>
      <c r="T7" s="269" t="s">
        <v>10</v>
      </c>
      <c r="U7" s="270" t="s">
        <v>10</v>
      </c>
      <c r="V7" s="258" t="s">
        <v>10</v>
      </c>
      <c r="W7" s="258" t="s">
        <v>10</v>
      </c>
      <c r="X7" s="343" t="s">
        <v>10</v>
      </c>
      <c r="Y7" s="349" t="s">
        <v>89</v>
      </c>
    </row>
    <row r="8" spans="1:25" ht="20.100000000000001" customHeight="1" x14ac:dyDescent="0.25">
      <c r="A8" s="70">
        <v>0.41666666666666669</v>
      </c>
      <c r="B8" s="122" t="s">
        <v>75</v>
      </c>
      <c r="C8" s="72">
        <v>24</v>
      </c>
      <c r="D8" s="135" t="s">
        <v>26</v>
      </c>
      <c r="E8" s="73" t="s">
        <v>29</v>
      </c>
      <c r="F8" s="128" t="s">
        <v>77</v>
      </c>
      <c r="G8" s="75" t="s">
        <v>10</v>
      </c>
      <c r="H8" s="76" t="s">
        <v>10</v>
      </c>
      <c r="I8" s="77" t="s">
        <v>10</v>
      </c>
      <c r="J8" s="75" t="s">
        <v>10</v>
      </c>
      <c r="K8" s="76" t="s">
        <v>10</v>
      </c>
      <c r="L8" s="77" t="s">
        <v>10</v>
      </c>
      <c r="M8" s="75" t="s">
        <v>10</v>
      </c>
      <c r="N8" s="76" t="s">
        <v>10</v>
      </c>
      <c r="O8" s="77" t="s">
        <v>10</v>
      </c>
      <c r="P8" s="108" t="s">
        <v>10</v>
      </c>
      <c r="Q8" s="109" t="s">
        <v>10</v>
      </c>
      <c r="R8" s="110" t="s">
        <v>10</v>
      </c>
      <c r="S8" s="78" t="s">
        <v>10</v>
      </c>
      <c r="T8" s="269" t="s">
        <v>10</v>
      </c>
      <c r="U8" s="270" t="s">
        <v>10</v>
      </c>
      <c r="V8" s="258" t="s">
        <v>10</v>
      </c>
      <c r="W8" s="258" t="s">
        <v>10</v>
      </c>
      <c r="X8" s="343" t="s">
        <v>10</v>
      </c>
      <c r="Y8" s="349" t="s">
        <v>89</v>
      </c>
    </row>
    <row r="9" spans="1:25" ht="20.100000000000001" customHeight="1" x14ac:dyDescent="0.25">
      <c r="A9" s="70">
        <v>0.41666666666666669</v>
      </c>
      <c r="B9" s="122" t="s">
        <v>75</v>
      </c>
      <c r="C9" s="72">
        <v>24</v>
      </c>
      <c r="D9" s="135" t="s">
        <v>26</v>
      </c>
      <c r="E9" s="73" t="s">
        <v>30</v>
      </c>
      <c r="F9" s="128" t="s">
        <v>78</v>
      </c>
      <c r="G9" s="75" t="s">
        <v>10</v>
      </c>
      <c r="H9" s="76" t="s">
        <v>10</v>
      </c>
      <c r="I9" s="77" t="s">
        <v>10</v>
      </c>
      <c r="J9" s="75" t="s">
        <v>10</v>
      </c>
      <c r="K9" s="76" t="s">
        <v>10</v>
      </c>
      <c r="L9" s="77" t="s">
        <v>10</v>
      </c>
      <c r="M9" s="75" t="s">
        <v>10</v>
      </c>
      <c r="N9" s="76" t="s">
        <v>10</v>
      </c>
      <c r="O9" s="77" t="s">
        <v>10</v>
      </c>
      <c r="P9" s="108" t="s">
        <v>10</v>
      </c>
      <c r="Q9" s="109" t="s">
        <v>10</v>
      </c>
      <c r="R9" s="110" t="s">
        <v>10</v>
      </c>
      <c r="S9" s="78" t="s">
        <v>10</v>
      </c>
      <c r="T9" s="269" t="s">
        <v>10</v>
      </c>
      <c r="U9" s="270" t="s">
        <v>10</v>
      </c>
      <c r="V9" s="258" t="s">
        <v>10</v>
      </c>
      <c r="W9" s="258" t="s">
        <v>10</v>
      </c>
      <c r="X9" s="343" t="s">
        <v>10</v>
      </c>
      <c r="Y9" s="349" t="s">
        <v>89</v>
      </c>
    </row>
    <row r="10" spans="1:25" ht="20.100000000000001" customHeight="1" x14ac:dyDescent="0.25">
      <c r="A10" s="51">
        <v>0.4375</v>
      </c>
      <c r="B10" s="121" t="s">
        <v>72</v>
      </c>
      <c r="C10" s="58">
        <v>35</v>
      </c>
      <c r="D10" s="134" t="s">
        <v>73</v>
      </c>
      <c r="E10" s="53"/>
      <c r="F10" s="127" t="s">
        <v>79</v>
      </c>
      <c r="G10" s="103">
        <f t="shared" si="0"/>
        <v>16</v>
      </c>
      <c r="H10" s="106">
        <v>3550</v>
      </c>
      <c r="I10" s="107">
        <v>3565</v>
      </c>
      <c r="J10" s="104" t="s">
        <v>10</v>
      </c>
      <c r="K10" s="106" t="s">
        <v>10</v>
      </c>
      <c r="L10" s="107" t="s">
        <v>10</v>
      </c>
      <c r="M10" s="105" t="s">
        <v>10</v>
      </c>
      <c r="N10" s="106" t="s">
        <v>10</v>
      </c>
      <c r="O10" s="107" t="s">
        <v>10</v>
      </c>
      <c r="P10" s="108">
        <v>16</v>
      </c>
      <c r="Q10" s="109" t="s">
        <v>10</v>
      </c>
      <c r="R10" s="110" t="s">
        <v>10</v>
      </c>
      <c r="S10" s="31">
        <f t="shared" si="1"/>
        <v>0.52083333333333337</v>
      </c>
      <c r="T10" s="111">
        <v>0</v>
      </c>
      <c r="U10" s="112">
        <v>0</v>
      </c>
      <c r="V10" s="113">
        <v>6</v>
      </c>
      <c r="W10" s="113">
        <v>0</v>
      </c>
      <c r="X10" s="342">
        <v>11</v>
      </c>
      <c r="Y10" s="350"/>
    </row>
    <row r="11" spans="1:25" ht="20.100000000000001" customHeight="1" x14ac:dyDescent="0.25">
      <c r="A11" s="51">
        <v>0.45833333333333331</v>
      </c>
      <c r="B11" s="121" t="s">
        <v>72</v>
      </c>
      <c r="C11" s="58">
        <v>35</v>
      </c>
      <c r="D11" s="134" t="s">
        <v>73</v>
      </c>
      <c r="E11" s="53"/>
      <c r="F11" s="127" t="s">
        <v>80</v>
      </c>
      <c r="G11" s="103">
        <f t="shared" si="0"/>
        <v>7</v>
      </c>
      <c r="H11" s="106">
        <v>3566</v>
      </c>
      <c r="I11" s="107">
        <v>3572</v>
      </c>
      <c r="J11" s="104" t="s">
        <v>10</v>
      </c>
      <c r="K11" s="106" t="s">
        <v>10</v>
      </c>
      <c r="L11" s="107" t="s">
        <v>10</v>
      </c>
      <c r="M11" s="105" t="s">
        <v>10</v>
      </c>
      <c r="N11" s="106" t="s">
        <v>10</v>
      </c>
      <c r="O11" s="107" t="s">
        <v>10</v>
      </c>
      <c r="P11" s="108">
        <v>7</v>
      </c>
      <c r="Q11" s="109" t="s">
        <v>10</v>
      </c>
      <c r="R11" s="110" t="s">
        <v>10</v>
      </c>
      <c r="S11" s="31">
        <f t="shared" si="1"/>
        <v>0.54166666666666663</v>
      </c>
      <c r="T11" s="111">
        <v>0</v>
      </c>
      <c r="U11" s="112">
        <v>0</v>
      </c>
      <c r="V11" s="113">
        <v>2</v>
      </c>
      <c r="W11" s="113">
        <v>0</v>
      </c>
      <c r="X11" s="342">
        <v>5</v>
      </c>
      <c r="Y11" s="350"/>
    </row>
    <row r="12" spans="1:25" ht="20.100000000000001" customHeight="1" x14ac:dyDescent="0.25">
      <c r="A12" s="51">
        <v>0.47916666666666669</v>
      </c>
      <c r="B12" s="121" t="s">
        <v>72</v>
      </c>
      <c r="C12" s="58">
        <v>35</v>
      </c>
      <c r="D12" s="134" t="s">
        <v>73</v>
      </c>
      <c r="E12" s="53"/>
      <c r="F12" s="127" t="s">
        <v>81</v>
      </c>
      <c r="G12" s="103">
        <f t="shared" si="0"/>
        <v>9</v>
      </c>
      <c r="H12" s="106">
        <v>3573</v>
      </c>
      <c r="I12" s="107">
        <v>3581</v>
      </c>
      <c r="J12" s="104" t="s">
        <v>10</v>
      </c>
      <c r="K12" s="106" t="s">
        <v>10</v>
      </c>
      <c r="L12" s="107" t="s">
        <v>10</v>
      </c>
      <c r="M12" s="105" t="s">
        <v>10</v>
      </c>
      <c r="N12" s="106" t="s">
        <v>10</v>
      </c>
      <c r="O12" s="107" t="s">
        <v>10</v>
      </c>
      <c r="P12" s="108">
        <v>7</v>
      </c>
      <c r="Q12" s="109" t="s">
        <v>10</v>
      </c>
      <c r="R12" s="110" t="s">
        <v>10</v>
      </c>
      <c r="S12" s="31">
        <f t="shared" si="1"/>
        <v>0.5625</v>
      </c>
      <c r="T12" s="111">
        <v>0</v>
      </c>
      <c r="U12" s="112">
        <v>0</v>
      </c>
      <c r="V12" s="113">
        <v>2</v>
      </c>
      <c r="W12" s="113">
        <v>1</v>
      </c>
      <c r="X12" s="342">
        <v>4</v>
      </c>
      <c r="Y12" s="348" t="s">
        <v>116</v>
      </c>
    </row>
    <row r="13" spans="1:25" ht="20.100000000000001" customHeight="1" x14ac:dyDescent="0.25">
      <c r="A13" s="51">
        <v>0.5</v>
      </c>
      <c r="B13" s="121" t="s">
        <v>72</v>
      </c>
      <c r="C13" s="58">
        <v>35</v>
      </c>
      <c r="D13" s="134" t="s">
        <v>73</v>
      </c>
      <c r="E13" s="53"/>
      <c r="F13" s="127" t="s">
        <v>71</v>
      </c>
      <c r="G13" s="103">
        <f t="shared" si="0"/>
        <v>13</v>
      </c>
      <c r="H13" s="106">
        <v>3582</v>
      </c>
      <c r="I13" s="107">
        <v>3594</v>
      </c>
      <c r="J13" s="104" t="s">
        <v>10</v>
      </c>
      <c r="K13" s="106" t="s">
        <v>10</v>
      </c>
      <c r="L13" s="107" t="s">
        <v>10</v>
      </c>
      <c r="M13" s="105" t="s">
        <v>10</v>
      </c>
      <c r="N13" s="106" t="s">
        <v>10</v>
      </c>
      <c r="O13" s="107" t="s">
        <v>10</v>
      </c>
      <c r="P13" s="108">
        <v>13</v>
      </c>
      <c r="Q13" s="109" t="s">
        <v>10</v>
      </c>
      <c r="R13" s="110" t="s">
        <v>10</v>
      </c>
      <c r="S13" s="31">
        <f t="shared" si="1"/>
        <v>0.58333333333333337</v>
      </c>
      <c r="T13" s="111">
        <v>0</v>
      </c>
      <c r="U13" s="112">
        <v>0</v>
      </c>
      <c r="V13" s="113">
        <v>6</v>
      </c>
      <c r="W13" s="113">
        <v>1</v>
      </c>
      <c r="X13" s="342">
        <v>6</v>
      </c>
      <c r="Y13" s="350"/>
    </row>
    <row r="14" spans="1:25" ht="20.100000000000001" customHeight="1" x14ac:dyDescent="0.25">
      <c r="A14" s="51">
        <v>0.52083333333333337</v>
      </c>
      <c r="B14" s="121" t="s">
        <v>72</v>
      </c>
      <c r="C14" s="58">
        <v>35</v>
      </c>
      <c r="D14" s="134" t="s">
        <v>73</v>
      </c>
      <c r="E14" s="53"/>
      <c r="F14" s="127" t="s">
        <v>74</v>
      </c>
      <c r="G14" s="103">
        <f t="shared" si="0"/>
        <v>2</v>
      </c>
      <c r="H14" s="106">
        <v>3595</v>
      </c>
      <c r="I14" s="107">
        <v>3596</v>
      </c>
      <c r="J14" s="104" t="s">
        <v>10</v>
      </c>
      <c r="K14" s="106" t="s">
        <v>10</v>
      </c>
      <c r="L14" s="107" t="s">
        <v>10</v>
      </c>
      <c r="M14" s="105" t="s">
        <v>10</v>
      </c>
      <c r="N14" s="106" t="s">
        <v>10</v>
      </c>
      <c r="O14" s="107" t="s">
        <v>10</v>
      </c>
      <c r="P14" s="108">
        <v>2</v>
      </c>
      <c r="Q14" s="109" t="s">
        <v>10</v>
      </c>
      <c r="R14" s="110" t="s">
        <v>10</v>
      </c>
      <c r="S14" s="31">
        <f t="shared" si="1"/>
        <v>0.60416666666666674</v>
      </c>
      <c r="T14" s="111">
        <v>0</v>
      </c>
      <c r="U14" s="112">
        <v>0</v>
      </c>
      <c r="V14" s="113">
        <v>1</v>
      </c>
      <c r="W14" s="113">
        <v>0</v>
      </c>
      <c r="X14" s="342">
        <v>1</v>
      </c>
      <c r="Y14" s="350"/>
    </row>
    <row r="15" spans="1:25" ht="20.100000000000001" customHeight="1" x14ac:dyDescent="0.25">
      <c r="A15" s="51">
        <v>4.1666666666666664E-2</v>
      </c>
      <c r="B15" s="121" t="s">
        <v>72</v>
      </c>
      <c r="C15" s="58">
        <v>35</v>
      </c>
      <c r="D15" s="134" t="s">
        <v>73</v>
      </c>
      <c r="E15" s="53"/>
      <c r="F15" s="127" t="s">
        <v>82</v>
      </c>
      <c r="G15" s="103">
        <f t="shared" si="0"/>
        <v>10</v>
      </c>
      <c r="H15" s="106">
        <v>3597</v>
      </c>
      <c r="I15" s="337">
        <v>3606</v>
      </c>
      <c r="J15" s="104" t="s">
        <v>10</v>
      </c>
      <c r="K15" s="106" t="s">
        <v>10</v>
      </c>
      <c r="L15" s="107" t="s">
        <v>10</v>
      </c>
      <c r="M15" s="105" t="s">
        <v>10</v>
      </c>
      <c r="N15" s="106" t="s">
        <v>10</v>
      </c>
      <c r="O15" s="107" t="s">
        <v>10</v>
      </c>
      <c r="P15" s="108">
        <v>10</v>
      </c>
      <c r="Q15" s="109" t="s">
        <v>10</v>
      </c>
      <c r="R15" s="110" t="s">
        <v>10</v>
      </c>
      <c r="S15" s="31">
        <f t="shared" si="1"/>
        <v>0.125</v>
      </c>
      <c r="T15" s="111">
        <v>0</v>
      </c>
      <c r="U15" s="112">
        <v>1</v>
      </c>
      <c r="V15" s="113">
        <v>4</v>
      </c>
      <c r="W15" s="113">
        <v>3</v>
      </c>
      <c r="X15" s="342">
        <v>2</v>
      </c>
      <c r="Y15" s="351" t="s">
        <v>117</v>
      </c>
    </row>
    <row r="16" spans="1:25" ht="27" x14ac:dyDescent="0.25">
      <c r="A16" s="59">
        <v>4.1666666666666664E-2</v>
      </c>
      <c r="B16" s="123" t="s">
        <v>96</v>
      </c>
      <c r="C16" s="61">
        <v>13</v>
      </c>
      <c r="D16" s="137" t="s">
        <v>4</v>
      </c>
      <c r="E16" s="63" t="s">
        <v>94</v>
      </c>
      <c r="F16" s="130" t="s">
        <v>79</v>
      </c>
      <c r="G16" s="103" t="s">
        <v>10</v>
      </c>
      <c r="H16" s="278" t="s">
        <v>10</v>
      </c>
      <c r="I16" s="279" t="s">
        <v>10</v>
      </c>
      <c r="J16" s="104" t="s">
        <v>10</v>
      </c>
      <c r="K16" s="278" t="s">
        <v>10</v>
      </c>
      <c r="L16" s="279" t="s">
        <v>10</v>
      </c>
      <c r="M16" s="105">
        <f>IF(ISBLANK(O16),0,(O16-N16+1))</f>
        <v>3</v>
      </c>
      <c r="N16" s="278">
        <v>2758</v>
      </c>
      <c r="O16" s="279">
        <v>2760</v>
      </c>
      <c r="P16" s="108" t="s">
        <v>10</v>
      </c>
      <c r="Q16" s="109" t="s">
        <v>10</v>
      </c>
      <c r="R16" s="110">
        <v>1</v>
      </c>
      <c r="S16" s="13" t="s">
        <v>10</v>
      </c>
      <c r="T16" s="275" t="s">
        <v>10</v>
      </c>
      <c r="U16" s="190" t="s">
        <v>10</v>
      </c>
      <c r="V16" s="276" t="s">
        <v>10</v>
      </c>
      <c r="W16" s="276" t="s">
        <v>10</v>
      </c>
      <c r="X16" s="341" t="s">
        <v>10</v>
      </c>
      <c r="Y16" s="347" t="s">
        <v>120</v>
      </c>
    </row>
    <row r="17" spans="1:25" ht="45" x14ac:dyDescent="0.25">
      <c r="A17" s="59">
        <v>4.1666666666666664E-2</v>
      </c>
      <c r="B17" s="123" t="s">
        <v>85</v>
      </c>
      <c r="C17" s="61">
        <v>14</v>
      </c>
      <c r="D17" s="137" t="s">
        <v>4</v>
      </c>
      <c r="E17" s="63" t="s">
        <v>94</v>
      </c>
      <c r="F17" s="130" t="s">
        <v>87</v>
      </c>
      <c r="G17" s="103" t="s">
        <v>10</v>
      </c>
      <c r="H17" s="278" t="s">
        <v>10</v>
      </c>
      <c r="I17" s="279" t="s">
        <v>10</v>
      </c>
      <c r="J17" s="104" t="s">
        <v>10</v>
      </c>
      <c r="K17" s="278" t="s">
        <v>10</v>
      </c>
      <c r="L17" s="279" t="s">
        <v>10</v>
      </c>
      <c r="M17" s="105">
        <f>IF(ISBLANK(O17),0,(O17-N17+1))</f>
        <v>2</v>
      </c>
      <c r="N17" s="340">
        <v>3607</v>
      </c>
      <c r="O17" s="279">
        <v>3608</v>
      </c>
      <c r="P17" s="108" t="s">
        <v>10</v>
      </c>
      <c r="Q17" s="109" t="s">
        <v>10</v>
      </c>
      <c r="R17" s="110">
        <v>1</v>
      </c>
      <c r="S17" s="13" t="s">
        <v>10</v>
      </c>
      <c r="T17" s="275" t="s">
        <v>10</v>
      </c>
      <c r="U17" s="190" t="s">
        <v>10</v>
      </c>
      <c r="V17" s="276" t="s">
        <v>10</v>
      </c>
      <c r="W17" s="276" t="s">
        <v>10</v>
      </c>
      <c r="X17" s="341" t="s">
        <v>10</v>
      </c>
      <c r="Y17" s="347" t="s">
        <v>121</v>
      </c>
    </row>
    <row r="18" spans="1:25" ht="20.100000000000001" customHeight="1" x14ac:dyDescent="0.25">
      <c r="A18" s="51">
        <v>6.25E-2</v>
      </c>
      <c r="B18" s="121" t="s">
        <v>72</v>
      </c>
      <c r="C18" s="58">
        <v>35</v>
      </c>
      <c r="D18" s="134" t="s">
        <v>73</v>
      </c>
      <c r="E18" s="53"/>
      <c r="F18" s="127" t="s">
        <v>80</v>
      </c>
      <c r="G18" s="103">
        <f t="shared" ref="G18:G39" si="2">IF(ISBLANK(I18),0,(I18-H18+1))</f>
        <v>2</v>
      </c>
      <c r="H18" s="339">
        <v>3609</v>
      </c>
      <c r="I18" s="107">
        <v>3610</v>
      </c>
      <c r="J18" s="104" t="s">
        <v>10</v>
      </c>
      <c r="K18" s="106" t="s">
        <v>10</v>
      </c>
      <c r="L18" s="107" t="s">
        <v>10</v>
      </c>
      <c r="M18" s="105" t="s">
        <v>10</v>
      </c>
      <c r="N18" s="106" t="s">
        <v>10</v>
      </c>
      <c r="O18" s="107" t="s">
        <v>10</v>
      </c>
      <c r="P18" s="108">
        <v>2</v>
      </c>
      <c r="Q18" s="109" t="s">
        <v>10</v>
      </c>
      <c r="R18" s="110" t="s">
        <v>10</v>
      </c>
      <c r="S18" s="31">
        <f t="shared" ref="S18:S39" si="3">A18+TIME(2,0,0)</f>
        <v>0.14583333333333331</v>
      </c>
      <c r="T18" s="111">
        <v>0</v>
      </c>
      <c r="U18" s="112">
        <v>0</v>
      </c>
      <c r="V18" s="113">
        <v>0</v>
      </c>
      <c r="W18" s="113">
        <v>0</v>
      </c>
      <c r="X18" s="342">
        <v>2</v>
      </c>
      <c r="Y18" s="350"/>
    </row>
    <row r="19" spans="1:25" ht="20.100000000000001" customHeight="1" x14ac:dyDescent="0.25">
      <c r="A19" s="51">
        <v>8.3333333333333329E-2</v>
      </c>
      <c r="B19" s="121" t="s">
        <v>72</v>
      </c>
      <c r="C19" s="58">
        <v>35</v>
      </c>
      <c r="D19" s="134" t="s">
        <v>73</v>
      </c>
      <c r="E19" s="53"/>
      <c r="F19" s="127" t="s">
        <v>81</v>
      </c>
      <c r="G19" s="103">
        <f t="shared" si="2"/>
        <v>6</v>
      </c>
      <c r="H19" s="106">
        <v>3611</v>
      </c>
      <c r="I19" s="107">
        <v>3616</v>
      </c>
      <c r="J19" s="104" t="s">
        <v>10</v>
      </c>
      <c r="K19" s="106" t="s">
        <v>10</v>
      </c>
      <c r="L19" s="107" t="s">
        <v>10</v>
      </c>
      <c r="M19" s="105" t="s">
        <v>10</v>
      </c>
      <c r="N19" s="106" t="s">
        <v>10</v>
      </c>
      <c r="O19" s="107" t="s">
        <v>10</v>
      </c>
      <c r="P19" s="108">
        <v>5</v>
      </c>
      <c r="Q19" s="109" t="s">
        <v>10</v>
      </c>
      <c r="R19" s="110" t="s">
        <v>10</v>
      </c>
      <c r="S19" s="31">
        <f t="shared" si="3"/>
        <v>0.16666666666666666</v>
      </c>
      <c r="T19" s="111">
        <v>0</v>
      </c>
      <c r="U19" s="112">
        <v>0</v>
      </c>
      <c r="V19" s="113">
        <v>0</v>
      </c>
      <c r="W19" s="113">
        <v>0</v>
      </c>
      <c r="X19" s="342">
        <v>5</v>
      </c>
      <c r="Y19" s="348" t="s">
        <v>118</v>
      </c>
    </row>
    <row r="20" spans="1:25" ht="20.100000000000001" customHeight="1" x14ac:dyDescent="0.25">
      <c r="A20" s="51">
        <v>0.10416666666666667</v>
      </c>
      <c r="B20" s="121" t="s">
        <v>72</v>
      </c>
      <c r="C20" s="58">
        <v>35</v>
      </c>
      <c r="D20" s="134" t="s">
        <v>73</v>
      </c>
      <c r="E20" s="338" t="s">
        <v>114</v>
      </c>
      <c r="F20" s="127" t="s">
        <v>3</v>
      </c>
      <c r="G20" s="103">
        <f t="shared" ref="G20" si="4">IF(ISBLANK(I20),0,(I20-H20+1))</f>
        <v>7</v>
      </c>
      <c r="H20" s="106">
        <v>3617</v>
      </c>
      <c r="I20" s="107">
        <v>3623</v>
      </c>
      <c r="J20" s="104" t="s">
        <v>10</v>
      </c>
      <c r="K20" s="106" t="s">
        <v>10</v>
      </c>
      <c r="L20" s="107" t="s">
        <v>10</v>
      </c>
      <c r="M20" s="105" t="s">
        <v>10</v>
      </c>
      <c r="N20" s="106" t="s">
        <v>10</v>
      </c>
      <c r="O20" s="107" t="s">
        <v>10</v>
      </c>
      <c r="P20" s="108">
        <v>7</v>
      </c>
      <c r="Q20" s="109" t="s">
        <v>10</v>
      </c>
      <c r="R20" s="110" t="s">
        <v>10</v>
      </c>
      <c r="S20" s="31">
        <f t="shared" ref="S20" si="5">A20+TIME(2,0,0)</f>
        <v>0.1875</v>
      </c>
      <c r="T20" s="111">
        <v>0</v>
      </c>
      <c r="U20" s="112">
        <v>0</v>
      </c>
      <c r="V20" s="113">
        <v>3</v>
      </c>
      <c r="W20" s="113">
        <v>0</v>
      </c>
      <c r="X20" s="342">
        <v>4</v>
      </c>
      <c r="Y20" s="352" t="s">
        <v>114</v>
      </c>
    </row>
    <row r="21" spans="1:25" ht="20.100000000000001" customHeight="1" x14ac:dyDescent="0.25">
      <c r="A21" s="51">
        <v>0.125</v>
      </c>
      <c r="B21" s="121" t="s">
        <v>72</v>
      </c>
      <c r="C21" s="58">
        <v>35</v>
      </c>
      <c r="D21" s="134" t="s">
        <v>73</v>
      </c>
      <c r="E21" s="53"/>
      <c r="F21" s="127" t="s">
        <v>82</v>
      </c>
      <c r="G21" s="103">
        <f t="shared" si="2"/>
        <v>6</v>
      </c>
      <c r="H21" s="106">
        <v>3624</v>
      </c>
      <c r="I21" s="107">
        <v>3629</v>
      </c>
      <c r="J21" s="104" t="s">
        <v>10</v>
      </c>
      <c r="K21" s="106" t="s">
        <v>10</v>
      </c>
      <c r="L21" s="107" t="s">
        <v>10</v>
      </c>
      <c r="M21" s="105" t="s">
        <v>10</v>
      </c>
      <c r="N21" s="106" t="s">
        <v>10</v>
      </c>
      <c r="O21" s="107" t="s">
        <v>10</v>
      </c>
      <c r="P21" s="108">
        <v>6</v>
      </c>
      <c r="Q21" s="109" t="s">
        <v>10</v>
      </c>
      <c r="R21" s="110" t="s">
        <v>10</v>
      </c>
      <c r="S21" s="31">
        <f t="shared" si="3"/>
        <v>0.20833333333333331</v>
      </c>
      <c r="T21" s="111">
        <v>0</v>
      </c>
      <c r="U21" s="112">
        <v>0</v>
      </c>
      <c r="V21" s="113">
        <v>1</v>
      </c>
      <c r="W21" s="113">
        <v>2</v>
      </c>
      <c r="X21" s="342">
        <v>3</v>
      </c>
      <c r="Y21" s="350"/>
    </row>
    <row r="22" spans="1:25" ht="20.100000000000001" customHeight="1" x14ac:dyDescent="0.25">
      <c r="A22" s="83">
        <v>0.3125</v>
      </c>
      <c r="B22" s="84" t="s">
        <v>97</v>
      </c>
      <c r="C22" s="85">
        <v>50</v>
      </c>
      <c r="D22" s="136" t="s">
        <v>4</v>
      </c>
      <c r="E22" s="87" t="s">
        <v>89</v>
      </c>
      <c r="F22" s="129" t="s">
        <v>90</v>
      </c>
      <c r="G22" s="89" t="s">
        <v>10</v>
      </c>
      <c r="H22" s="90"/>
      <c r="I22" s="91"/>
      <c r="J22" s="89" t="s">
        <v>10</v>
      </c>
      <c r="K22" s="90" t="s">
        <v>10</v>
      </c>
      <c r="L22" s="91" t="s">
        <v>10</v>
      </c>
      <c r="M22" s="89" t="s">
        <v>10</v>
      </c>
      <c r="N22" s="90" t="s">
        <v>10</v>
      </c>
      <c r="O22" s="91" t="s">
        <v>10</v>
      </c>
      <c r="P22" s="92" t="s">
        <v>10</v>
      </c>
      <c r="Q22" s="92" t="s">
        <v>10</v>
      </c>
      <c r="R22" s="92" t="s">
        <v>10</v>
      </c>
      <c r="S22" s="93" t="s">
        <v>10</v>
      </c>
      <c r="T22" s="97" t="s">
        <v>10</v>
      </c>
      <c r="U22" s="94" t="s">
        <v>10</v>
      </c>
      <c r="V22" s="95" t="s">
        <v>10</v>
      </c>
      <c r="W22" s="95" t="s">
        <v>10</v>
      </c>
      <c r="X22" s="344" t="s">
        <v>10</v>
      </c>
      <c r="Y22" s="353" t="s">
        <v>89</v>
      </c>
    </row>
    <row r="23" spans="1:25" ht="20.100000000000001" customHeight="1" x14ac:dyDescent="0.25">
      <c r="A23" s="83">
        <v>0.3125</v>
      </c>
      <c r="B23" s="84" t="s">
        <v>98</v>
      </c>
      <c r="C23" s="85">
        <v>50</v>
      </c>
      <c r="D23" s="136" t="s">
        <v>4</v>
      </c>
      <c r="E23" s="87" t="s">
        <v>89</v>
      </c>
      <c r="F23" s="129" t="s">
        <v>92</v>
      </c>
      <c r="G23" s="89" t="s">
        <v>10</v>
      </c>
      <c r="H23" s="90" t="s">
        <v>10</v>
      </c>
      <c r="I23" s="91" t="s">
        <v>10</v>
      </c>
      <c r="J23" s="89" t="s">
        <v>10</v>
      </c>
      <c r="K23" s="90" t="s">
        <v>10</v>
      </c>
      <c r="L23" s="91" t="s">
        <v>10</v>
      </c>
      <c r="M23" s="89" t="s">
        <v>10</v>
      </c>
      <c r="N23" s="90" t="s">
        <v>10</v>
      </c>
      <c r="O23" s="91" t="s">
        <v>10</v>
      </c>
      <c r="P23" s="92" t="s">
        <v>10</v>
      </c>
      <c r="Q23" s="92" t="s">
        <v>10</v>
      </c>
      <c r="R23" s="92" t="s">
        <v>10</v>
      </c>
      <c r="S23" s="93" t="s">
        <v>10</v>
      </c>
      <c r="T23" s="97" t="s">
        <v>10</v>
      </c>
      <c r="U23" s="94" t="s">
        <v>10</v>
      </c>
      <c r="V23" s="95" t="s">
        <v>10</v>
      </c>
      <c r="W23" s="95" t="s">
        <v>10</v>
      </c>
      <c r="X23" s="344" t="s">
        <v>10</v>
      </c>
      <c r="Y23" s="353" t="s">
        <v>89</v>
      </c>
    </row>
    <row r="24" spans="1:25" ht="20.100000000000001" hidden="1" customHeight="1" x14ac:dyDescent="0.25">
      <c r="A24" s="51">
        <f>'03.01 (v2)'!A24</f>
        <v>0</v>
      </c>
      <c r="B24" s="52">
        <f>'03.01 (v2)'!B24</f>
        <v>0</v>
      </c>
      <c r="C24" s="58">
        <f>'03.01 (v2)'!C24</f>
        <v>0</v>
      </c>
      <c r="D24" s="58">
        <f>'03.01 (v2)'!D24</f>
        <v>0</v>
      </c>
      <c r="E24" s="53">
        <f>'03.01 (v2)'!E24</f>
        <v>0</v>
      </c>
      <c r="F24" s="65">
        <f>'03.01 (v2)'!F24</f>
        <v>0</v>
      </c>
      <c r="G24" s="103">
        <f t="shared" si="2"/>
        <v>0</v>
      </c>
      <c r="H24" s="106"/>
      <c r="I24" s="107"/>
      <c r="J24" s="104">
        <f t="shared" ref="J24:J39" si="6">IF(ISBLANK(L24),0,(L24-K24+1))</f>
        <v>0</v>
      </c>
      <c r="K24" s="106"/>
      <c r="L24" s="107"/>
      <c r="M24" s="105">
        <f t="shared" ref="M24:M39" si="7">IF(ISBLANK(O24),0,(O24-N24+1))</f>
        <v>0</v>
      </c>
      <c r="N24" s="106"/>
      <c r="O24" s="107"/>
      <c r="P24" s="108"/>
      <c r="Q24" s="109"/>
      <c r="R24" s="110"/>
      <c r="S24" s="31">
        <f t="shared" si="3"/>
        <v>8.3333333333333329E-2</v>
      </c>
      <c r="T24" s="111"/>
      <c r="U24" s="112"/>
      <c r="V24" s="113"/>
      <c r="W24" s="113"/>
      <c r="X24" s="114"/>
      <c r="Y24" s="346"/>
    </row>
    <row r="25" spans="1:25" ht="20.100000000000001" hidden="1" customHeight="1" x14ac:dyDescent="0.25">
      <c r="A25" s="51">
        <f>'03.01 (v2)'!A25</f>
        <v>0</v>
      </c>
      <c r="B25" s="52">
        <f>'03.01 (v2)'!B25</f>
        <v>0</v>
      </c>
      <c r="C25" s="58">
        <f>'03.01 (v2)'!C25</f>
        <v>0</v>
      </c>
      <c r="D25" s="58">
        <f>'03.01 (v2)'!D25</f>
        <v>0</v>
      </c>
      <c r="E25" s="53">
        <f>'03.01 (v2)'!E25</f>
        <v>0</v>
      </c>
      <c r="F25" s="65">
        <f>'03.01 (v2)'!F25</f>
        <v>0</v>
      </c>
      <c r="G25" s="103">
        <f t="shared" si="2"/>
        <v>0</v>
      </c>
      <c r="H25" s="106"/>
      <c r="I25" s="107"/>
      <c r="J25" s="104">
        <f t="shared" si="6"/>
        <v>0</v>
      </c>
      <c r="K25" s="106"/>
      <c r="L25" s="107"/>
      <c r="M25" s="105">
        <f t="shared" si="7"/>
        <v>0</v>
      </c>
      <c r="N25" s="106"/>
      <c r="O25" s="107"/>
      <c r="P25" s="108"/>
      <c r="Q25" s="109"/>
      <c r="R25" s="110"/>
      <c r="S25" s="31">
        <f t="shared" si="3"/>
        <v>8.3333333333333329E-2</v>
      </c>
      <c r="T25" s="111"/>
      <c r="U25" s="112"/>
      <c r="V25" s="113"/>
      <c r="W25" s="113"/>
      <c r="X25" s="114"/>
      <c r="Y25" s="53"/>
    </row>
    <row r="26" spans="1:25" ht="20.100000000000001" hidden="1" customHeight="1" x14ac:dyDescent="0.25">
      <c r="A26" s="51">
        <f>'03.01 (v2)'!A26</f>
        <v>0</v>
      </c>
      <c r="B26" s="52">
        <f>'03.01 (v2)'!B26</f>
        <v>0</v>
      </c>
      <c r="C26" s="58">
        <f>'03.01 (v2)'!C26</f>
        <v>0</v>
      </c>
      <c r="D26" s="58">
        <f>'03.01 (v2)'!D26</f>
        <v>0</v>
      </c>
      <c r="E26" s="53">
        <f>'03.01 (v2)'!E26</f>
        <v>0</v>
      </c>
      <c r="F26" s="65">
        <f>'03.01 (v2)'!F26</f>
        <v>0</v>
      </c>
      <c r="G26" s="103">
        <f t="shared" si="2"/>
        <v>0</v>
      </c>
      <c r="H26" s="106"/>
      <c r="I26" s="107"/>
      <c r="J26" s="104">
        <f t="shared" si="6"/>
        <v>0</v>
      </c>
      <c r="K26" s="106"/>
      <c r="L26" s="107"/>
      <c r="M26" s="105">
        <f t="shared" si="7"/>
        <v>0</v>
      </c>
      <c r="N26" s="106"/>
      <c r="O26" s="107"/>
      <c r="P26" s="108"/>
      <c r="Q26" s="109"/>
      <c r="R26" s="110"/>
      <c r="S26" s="31">
        <f t="shared" si="3"/>
        <v>8.3333333333333329E-2</v>
      </c>
      <c r="T26" s="111"/>
      <c r="U26" s="112"/>
      <c r="V26" s="113"/>
      <c r="W26" s="113"/>
      <c r="X26" s="114"/>
      <c r="Y26" s="53"/>
    </row>
    <row r="27" spans="1:25" ht="20.100000000000001" hidden="1" customHeight="1" x14ac:dyDescent="0.25">
      <c r="A27" s="51">
        <f>'03.01 (v2)'!A27</f>
        <v>0</v>
      </c>
      <c r="B27" s="52">
        <f>'03.01 (v2)'!B27</f>
        <v>0</v>
      </c>
      <c r="C27" s="58">
        <f>'03.01 (v2)'!C27</f>
        <v>0</v>
      </c>
      <c r="D27" s="58">
        <f>'03.01 (v2)'!D27</f>
        <v>0</v>
      </c>
      <c r="E27" s="53">
        <f>'03.01 (v2)'!E27</f>
        <v>0</v>
      </c>
      <c r="F27" s="65">
        <f>'03.01 (v2)'!F27</f>
        <v>0</v>
      </c>
      <c r="G27" s="103">
        <f t="shared" si="2"/>
        <v>0</v>
      </c>
      <c r="H27" s="106"/>
      <c r="I27" s="107"/>
      <c r="J27" s="104">
        <f t="shared" si="6"/>
        <v>0</v>
      </c>
      <c r="K27" s="106"/>
      <c r="L27" s="107"/>
      <c r="M27" s="105">
        <f t="shared" si="7"/>
        <v>0</v>
      </c>
      <c r="N27" s="106"/>
      <c r="O27" s="107"/>
      <c r="P27" s="108"/>
      <c r="Q27" s="109"/>
      <c r="R27" s="110"/>
      <c r="S27" s="31">
        <f t="shared" si="3"/>
        <v>8.3333333333333329E-2</v>
      </c>
      <c r="T27" s="111"/>
      <c r="U27" s="112"/>
      <c r="V27" s="113"/>
      <c r="W27" s="113"/>
      <c r="X27" s="114"/>
      <c r="Y27" s="53"/>
    </row>
    <row r="28" spans="1:25" ht="20.100000000000001" hidden="1" customHeight="1" x14ac:dyDescent="0.25">
      <c r="A28" s="51">
        <f>'03.01 (v2)'!A28</f>
        <v>0</v>
      </c>
      <c r="B28" s="52">
        <f>'03.01 (v2)'!B28</f>
        <v>0</v>
      </c>
      <c r="C28" s="58">
        <f>'03.01 (v2)'!C28</f>
        <v>0</v>
      </c>
      <c r="D28" s="58">
        <f>'03.01 (v2)'!D28</f>
        <v>0</v>
      </c>
      <c r="E28" s="53">
        <f>'03.01 (v2)'!E28</f>
        <v>0</v>
      </c>
      <c r="F28" s="65">
        <f>'03.01 (v2)'!F28</f>
        <v>0</v>
      </c>
      <c r="G28" s="103">
        <f t="shared" si="2"/>
        <v>0</v>
      </c>
      <c r="H28" s="106"/>
      <c r="I28" s="107"/>
      <c r="J28" s="104">
        <f t="shared" si="6"/>
        <v>0</v>
      </c>
      <c r="K28" s="106"/>
      <c r="L28" s="107"/>
      <c r="M28" s="105">
        <f t="shared" si="7"/>
        <v>0</v>
      </c>
      <c r="N28" s="106"/>
      <c r="O28" s="107"/>
      <c r="P28" s="108"/>
      <c r="Q28" s="109"/>
      <c r="R28" s="110"/>
      <c r="S28" s="31">
        <f t="shared" si="3"/>
        <v>8.3333333333333329E-2</v>
      </c>
      <c r="T28" s="111"/>
      <c r="U28" s="112"/>
      <c r="V28" s="113"/>
      <c r="W28" s="113"/>
      <c r="X28" s="114"/>
      <c r="Y28" s="53"/>
    </row>
    <row r="29" spans="1:25" ht="20.100000000000001" hidden="1" customHeight="1" x14ac:dyDescent="0.25">
      <c r="A29" s="51">
        <f>'03.01 (v2)'!A29</f>
        <v>0</v>
      </c>
      <c r="B29" s="52">
        <f>'03.01 (v2)'!B29</f>
        <v>0</v>
      </c>
      <c r="C29" s="58">
        <f>'03.01 (v2)'!C29</f>
        <v>0</v>
      </c>
      <c r="D29" s="58">
        <f>'03.01 (v2)'!D29</f>
        <v>0</v>
      </c>
      <c r="E29" s="53">
        <f>'03.01 (v2)'!E29</f>
        <v>0</v>
      </c>
      <c r="F29" s="65">
        <f>'03.01 (v2)'!F29</f>
        <v>0</v>
      </c>
      <c r="G29" s="103">
        <f t="shared" si="2"/>
        <v>0</v>
      </c>
      <c r="H29" s="106"/>
      <c r="I29" s="107"/>
      <c r="J29" s="104">
        <f t="shared" si="6"/>
        <v>0</v>
      </c>
      <c r="K29" s="106"/>
      <c r="L29" s="107"/>
      <c r="M29" s="105">
        <f t="shared" si="7"/>
        <v>0</v>
      </c>
      <c r="N29" s="106"/>
      <c r="O29" s="107"/>
      <c r="P29" s="108"/>
      <c r="Q29" s="109"/>
      <c r="R29" s="110"/>
      <c r="S29" s="31">
        <f t="shared" si="3"/>
        <v>8.3333333333333329E-2</v>
      </c>
      <c r="T29" s="111"/>
      <c r="U29" s="112"/>
      <c r="V29" s="113"/>
      <c r="W29" s="113"/>
      <c r="X29" s="114"/>
      <c r="Y29" s="53"/>
    </row>
    <row r="30" spans="1:25" ht="20.100000000000001" hidden="1" customHeight="1" x14ac:dyDescent="0.25">
      <c r="A30" s="51">
        <f>'03.01 (v2)'!A30</f>
        <v>0</v>
      </c>
      <c r="B30" s="52">
        <f>'03.01 (v2)'!B30</f>
        <v>0</v>
      </c>
      <c r="C30" s="58">
        <f>'03.01 (v2)'!C30</f>
        <v>0</v>
      </c>
      <c r="D30" s="58">
        <f>'03.01 (v2)'!D30</f>
        <v>0</v>
      </c>
      <c r="E30" s="53">
        <f>'03.01 (v2)'!E30</f>
        <v>0</v>
      </c>
      <c r="F30" s="65">
        <f>'03.01 (v2)'!F30</f>
        <v>0</v>
      </c>
      <c r="G30" s="103">
        <f t="shared" si="2"/>
        <v>0</v>
      </c>
      <c r="H30" s="106"/>
      <c r="I30" s="107"/>
      <c r="J30" s="104">
        <f t="shared" si="6"/>
        <v>0</v>
      </c>
      <c r="K30" s="106"/>
      <c r="L30" s="107"/>
      <c r="M30" s="105">
        <f t="shared" si="7"/>
        <v>0</v>
      </c>
      <c r="N30" s="106"/>
      <c r="O30" s="107"/>
      <c r="P30" s="108"/>
      <c r="Q30" s="109"/>
      <c r="R30" s="110"/>
      <c r="S30" s="31">
        <f t="shared" si="3"/>
        <v>8.3333333333333329E-2</v>
      </c>
      <c r="T30" s="111"/>
      <c r="U30" s="112"/>
      <c r="V30" s="113"/>
      <c r="W30" s="113"/>
      <c r="X30" s="114"/>
      <c r="Y30" s="53"/>
    </row>
    <row r="31" spans="1:25" ht="20.100000000000001" hidden="1" customHeight="1" x14ac:dyDescent="0.25">
      <c r="A31" s="51">
        <f>'03.01 (v2)'!A31</f>
        <v>0</v>
      </c>
      <c r="B31" s="52">
        <f>'03.01 (v2)'!B31</f>
        <v>0</v>
      </c>
      <c r="C31" s="58">
        <f>'03.01 (v2)'!C31</f>
        <v>0</v>
      </c>
      <c r="D31" s="58">
        <f>'03.01 (v2)'!D31</f>
        <v>0</v>
      </c>
      <c r="E31" s="53">
        <f>'03.01 (v2)'!E31</f>
        <v>0</v>
      </c>
      <c r="F31" s="65">
        <f>'03.01 (v2)'!F31</f>
        <v>0</v>
      </c>
      <c r="G31" s="103">
        <f t="shared" si="2"/>
        <v>0</v>
      </c>
      <c r="H31" s="106"/>
      <c r="I31" s="107"/>
      <c r="J31" s="104">
        <f t="shared" si="6"/>
        <v>0</v>
      </c>
      <c r="K31" s="106"/>
      <c r="L31" s="107"/>
      <c r="M31" s="105">
        <f t="shared" si="7"/>
        <v>0</v>
      </c>
      <c r="N31" s="106"/>
      <c r="O31" s="107"/>
      <c r="P31" s="108"/>
      <c r="Q31" s="109"/>
      <c r="R31" s="110"/>
      <c r="S31" s="31">
        <f t="shared" si="3"/>
        <v>8.3333333333333329E-2</v>
      </c>
      <c r="T31" s="111"/>
      <c r="U31" s="112"/>
      <c r="V31" s="113"/>
      <c r="W31" s="113"/>
      <c r="X31" s="114"/>
      <c r="Y31" s="53"/>
    </row>
    <row r="32" spans="1:25" ht="20.100000000000001" hidden="1" customHeight="1" x14ac:dyDescent="0.25">
      <c r="A32" s="51">
        <f>'03.01 (v2)'!A32</f>
        <v>0</v>
      </c>
      <c r="B32" s="52">
        <f>'03.01 (v2)'!B32</f>
        <v>0</v>
      </c>
      <c r="C32" s="58">
        <f>'03.01 (v2)'!C32</f>
        <v>0</v>
      </c>
      <c r="D32" s="58">
        <f>'03.01 (v2)'!D32</f>
        <v>0</v>
      </c>
      <c r="E32" s="53">
        <f>'03.01 (v2)'!E32</f>
        <v>0</v>
      </c>
      <c r="F32" s="65">
        <f>'03.01 (v2)'!F32</f>
        <v>0</v>
      </c>
      <c r="G32" s="103">
        <f t="shared" si="2"/>
        <v>0</v>
      </c>
      <c r="H32" s="106"/>
      <c r="I32" s="107"/>
      <c r="J32" s="104">
        <f t="shared" si="6"/>
        <v>0</v>
      </c>
      <c r="K32" s="106"/>
      <c r="L32" s="107"/>
      <c r="M32" s="105">
        <f t="shared" si="7"/>
        <v>0</v>
      </c>
      <c r="N32" s="106"/>
      <c r="O32" s="107"/>
      <c r="P32" s="108"/>
      <c r="Q32" s="109"/>
      <c r="R32" s="110"/>
      <c r="S32" s="31">
        <f t="shared" si="3"/>
        <v>8.3333333333333329E-2</v>
      </c>
      <c r="T32" s="111"/>
      <c r="U32" s="112"/>
      <c r="V32" s="113"/>
      <c r="W32" s="113"/>
      <c r="X32" s="114"/>
      <c r="Y32" s="53"/>
    </row>
    <row r="33" spans="1:25" ht="20.100000000000001" hidden="1" customHeight="1" x14ac:dyDescent="0.25">
      <c r="A33" s="51">
        <f>'03.01 (v2)'!A33</f>
        <v>0</v>
      </c>
      <c r="B33" s="52">
        <f>'03.01 (v2)'!B33</f>
        <v>0</v>
      </c>
      <c r="C33" s="58">
        <f>'03.01 (v2)'!C33</f>
        <v>0</v>
      </c>
      <c r="D33" s="58">
        <f>'03.01 (v2)'!D33</f>
        <v>0</v>
      </c>
      <c r="E33" s="53">
        <f>'03.01 (v2)'!E33</f>
        <v>0</v>
      </c>
      <c r="F33" s="65">
        <f>'03.01 (v2)'!F33</f>
        <v>0</v>
      </c>
      <c r="G33" s="103">
        <f t="shared" si="2"/>
        <v>0</v>
      </c>
      <c r="H33" s="106"/>
      <c r="I33" s="107"/>
      <c r="J33" s="104">
        <f t="shared" si="6"/>
        <v>0</v>
      </c>
      <c r="K33" s="106"/>
      <c r="L33" s="107"/>
      <c r="M33" s="105">
        <f t="shared" si="7"/>
        <v>0</v>
      </c>
      <c r="N33" s="106"/>
      <c r="O33" s="107"/>
      <c r="P33" s="108"/>
      <c r="Q33" s="109"/>
      <c r="R33" s="110"/>
      <c r="S33" s="31">
        <f t="shared" si="3"/>
        <v>8.3333333333333329E-2</v>
      </c>
      <c r="T33" s="111"/>
      <c r="U33" s="112"/>
      <c r="V33" s="113"/>
      <c r="W33" s="113"/>
      <c r="X33" s="114"/>
      <c r="Y33" s="53"/>
    </row>
    <row r="34" spans="1:25" ht="20.100000000000001" hidden="1" customHeight="1" x14ac:dyDescent="0.25">
      <c r="A34" s="51">
        <f>'03.01 (v2)'!A34</f>
        <v>0</v>
      </c>
      <c r="B34" s="52">
        <f>'03.01 (v2)'!B34</f>
        <v>0</v>
      </c>
      <c r="C34" s="58">
        <f>'03.01 (v2)'!C34</f>
        <v>0</v>
      </c>
      <c r="D34" s="58">
        <f>'03.01 (v2)'!D34</f>
        <v>0</v>
      </c>
      <c r="E34" s="53">
        <f>'03.01 (v2)'!E34</f>
        <v>0</v>
      </c>
      <c r="F34" s="65">
        <f>'03.01 (v2)'!F34</f>
        <v>0</v>
      </c>
      <c r="G34" s="103">
        <f t="shared" si="2"/>
        <v>0</v>
      </c>
      <c r="H34" s="106"/>
      <c r="I34" s="107"/>
      <c r="J34" s="104">
        <f t="shared" si="6"/>
        <v>0</v>
      </c>
      <c r="K34" s="106"/>
      <c r="L34" s="107"/>
      <c r="M34" s="105">
        <f t="shared" si="7"/>
        <v>0</v>
      </c>
      <c r="N34" s="106"/>
      <c r="O34" s="107"/>
      <c r="P34" s="108"/>
      <c r="Q34" s="109"/>
      <c r="R34" s="110"/>
      <c r="S34" s="31">
        <f t="shared" si="3"/>
        <v>8.3333333333333329E-2</v>
      </c>
      <c r="T34" s="111"/>
      <c r="U34" s="112"/>
      <c r="V34" s="113"/>
      <c r="W34" s="113"/>
      <c r="X34" s="114"/>
      <c r="Y34" s="53"/>
    </row>
    <row r="35" spans="1:25" ht="20.100000000000001" hidden="1" customHeight="1" x14ac:dyDescent="0.25">
      <c r="A35" s="51">
        <f>'03.01 (v2)'!A35</f>
        <v>0</v>
      </c>
      <c r="B35" s="52">
        <f>'03.01 (v2)'!B35</f>
        <v>0</v>
      </c>
      <c r="C35" s="58">
        <f>'03.01 (v2)'!C35</f>
        <v>0</v>
      </c>
      <c r="D35" s="58">
        <f>'03.01 (v2)'!D35</f>
        <v>0</v>
      </c>
      <c r="E35" s="53">
        <f>'03.01 (v2)'!E35</f>
        <v>0</v>
      </c>
      <c r="F35" s="65">
        <f>'03.01 (v2)'!F35</f>
        <v>0</v>
      </c>
      <c r="G35" s="103">
        <f t="shared" si="2"/>
        <v>0</v>
      </c>
      <c r="H35" s="106"/>
      <c r="I35" s="107"/>
      <c r="J35" s="104">
        <f t="shared" si="6"/>
        <v>0</v>
      </c>
      <c r="K35" s="106"/>
      <c r="L35" s="107"/>
      <c r="M35" s="105">
        <f t="shared" si="7"/>
        <v>0</v>
      </c>
      <c r="N35" s="106"/>
      <c r="O35" s="107"/>
      <c r="P35" s="108"/>
      <c r="Q35" s="109"/>
      <c r="R35" s="110"/>
      <c r="S35" s="31">
        <f t="shared" si="3"/>
        <v>8.3333333333333329E-2</v>
      </c>
      <c r="T35" s="111"/>
      <c r="U35" s="112"/>
      <c r="V35" s="113"/>
      <c r="W35" s="113"/>
      <c r="X35" s="114"/>
      <c r="Y35" s="53"/>
    </row>
    <row r="36" spans="1:25" ht="20.100000000000001" hidden="1" customHeight="1" x14ac:dyDescent="0.25">
      <c r="A36" s="51">
        <f>'03.01 (v2)'!A36</f>
        <v>0</v>
      </c>
      <c r="B36" s="52">
        <f>'03.01 (v2)'!B36</f>
        <v>0</v>
      </c>
      <c r="C36" s="58">
        <f>'03.01 (v2)'!C36</f>
        <v>0</v>
      </c>
      <c r="D36" s="58">
        <f>'03.01 (v2)'!D36</f>
        <v>0</v>
      </c>
      <c r="E36" s="53">
        <f>'03.01 (v2)'!E36</f>
        <v>0</v>
      </c>
      <c r="F36" s="65">
        <f>'03.01 (v2)'!F36</f>
        <v>0</v>
      </c>
      <c r="G36" s="103">
        <f t="shared" si="2"/>
        <v>0</v>
      </c>
      <c r="H36" s="106"/>
      <c r="I36" s="107"/>
      <c r="J36" s="104">
        <f t="shared" si="6"/>
        <v>0</v>
      </c>
      <c r="K36" s="106"/>
      <c r="L36" s="107"/>
      <c r="M36" s="105">
        <f t="shared" si="7"/>
        <v>0</v>
      </c>
      <c r="N36" s="106"/>
      <c r="O36" s="107"/>
      <c r="P36" s="108"/>
      <c r="Q36" s="109"/>
      <c r="R36" s="110"/>
      <c r="S36" s="31">
        <f t="shared" si="3"/>
        <v>8.3333333333333329E-2</v>
      </c>
      <c r="T36" s="111"/>
      <c r="U36" s="112"/>
      <c r="V36" s="113"/>
      <c r="W36" s="113"/>
      <c r="X36" s="114"/>
      <c r="Y36" s="53"/>
    </row>
    <row r="37" spans="1:25" ht="20.100000000000001" hidden="1" customHeight="1" x14ac:dyDescent="0.25">
      <c r="A37" s="51">
        <f>'03.01 (v2)'!A37</f>
        <v>0</v>
      </c>
      <c r="B37" s="52">
        <f>'03.01 (v2)'!B37</f>
        <v>0</v>
      </c>
      <c r="C37" s="58">
        <f>'03.01 (v2)'!C37</f>
        <v>0</v>
      </c>
      <c r="D37" s="58">
        <f>'03.01 (v2)'!D37</f>
        <v>0</v>
      </c>
      <c r="E37" s="53">
        <f>'03.01 (v2)'!E37</f>
        <v>0</v>
      </c>
      <c r="F37" s="65">
        <f>'03.01 (v2)'!F37</f>
        <v>0</v>
      </c>
      <c r="G37" s="103">
        <f t="shared" si="2"/>
        <v>0</v>
      </c>
      <c r="H37" s="106"/>
      <c r="I37" s="107"/>
      <c r="J37" s="104">
        <f t="shared" si="6"/>
        <v>0</v>
      </c>
      <c r="K37" s="106"/>
      <c r="L37" s="107"/>
      <c r="M37" s="105">
        <f t="shared" si="7"/>
        <v>0</v>
      </c>
      <c r="N37" s="106"/>
      <c r="O37" s="107"/>
      <c r="P37" s="108"/>
      <c r="Q37" s="109"/>
      <c r="R37" s="110"/>
      <c r="S37" s="31">
        <f t="shared" si="3"/>
        <v>8.3333333333333329E-2</v>
      </c>
      <c r="T37" s="111"/>
      <c r="U37" s="112"/>
      <c r="V37" s="113"/>
      <c r="W37" s="113"/>
      <c r="X37" s="114"/>
      <c r="Y37" s="53"/>
    </row>
    <row r="38" spans="1:25" ht="20.100000000000001" hidden="1" customHeight="1" x14ac:dyDescent="0.25">
      <c r="A38" s="51">
        <f>'03.01 (v2)'!A38</f>
        <v>0</v>
      </c>
      <c r="B38" s="52">
        <f>'03.01 (v2)'!B38</f>
        <v>0</v>
      </c>
      <c r="C38" s="58">
        <f>'03.01 (v2)'!C38</f>
        <v>0</v>
      </c>
      <c r="D38" s="58">
        <f>'03.01 (v2)'!D38</f>
        <v>0</v>
      </c>
      <c r="E38" s="53">
        <f>'03.01 (v2)'!E38</f>
        <v>0</v>
      </c>
      <c r="F38" s="65">
        <f>'03.01 (v2)'!F38</f>
        <v>0</v>
      </c>
      <c r="G38" s="103">
        <f t="shared" si="2"/>
        <v>0</v>
      </c>
      <c r="H38" s="106"/>
      <c r="I38" s="107"/>
      <c r="J38" s="104">
        <f t="shared" si="6"/>
        <v>0</v>
      </c>
      <c r="K38" s="106"/>
      <c r="L38" s="107"/>
      <c r="M38" s="105">
        <f t="shared" si="7"/>
        <v>0</v>
      </c>
      <c r="N38" s="106"/>
      <c r="O38" s="107"/>
      <c r="P38" s="108"/>
      <c r="Q38" s="109"/>
      <c r="R38" s="110"/>
      <c r="S38" s="31">
        <f t="shared" si="3"/>
        <v>8.3333333333333329E-2</v>
      </c>
      <c r="T38" s="111"/>
      <c r="U38" s="112"/>
      <c r="V38" s="113"/>
      <c r="W38" s="113"/>
      <c r="X38" s="114"/>
      <c r="Y38" s="53"/>
    </row>
    <row r="39" spans="1:25" ht="20.100000000000001" hidden="1" customHeight="1" x14ac:dyDescent="0.25">
      <c r="A39" s="51">
        <f>'03.01 (v2)'!A39</f>
        <v>0</v>
      </c>
      <c r="B39" s="52">
        <f>'03.01 (v2)'!B39</f>
        <v>0</v>
      </c>
      <c r="C39" s="58">
        <f>'03.01 (v2)'!C39</f>
        <v>0</v>
      </c>
      <c r="D39" s="58">
        <f>'03.01 (v2)'!D39</f>
        <v>0</v>
      </c>
      <c r="E39" s="53">
        <f>'03.01 (v2)'!E39</f>
        <v>0</v>
      </c>
      <c r="F39" s="65">
        <f>'03.01 (v2)'!F39</f>
        <v>0</v>
      </c>
      <c r="G39" s="103">
        <f t="shared" si="2"/>
        <v>0</v>
      </c>
      <c r="H39" s="106"/>
      <c r="I39" s="107"/>
      <c r="J39" s="104">
        <f t="shared" si="6"/>
        <v>0</v>
      </c>
      <c r="K39" s="106"/>
      <c r="L39" s="107"/>
      <c r="M39" s="105">
        <f t="shared" si="7"/>
        <v>0</v>
      </c>
      <c r="N39" s="106"/>
      <c r="O39" s="107"/>
      <c r="P39" s="108"/>
      <c r="Q39" s="109"/>
      <c r="R39" s="110"/>
      <c r="S39" s="31">
        <f t="shared" si="3"/>
        <v>8.3333333333333329E-2</v>
      </c>
      <c r="T39" s="111"/>
      <c r="U39" s="112"/>
      <c r="V39" s="113"/>
      <c r="W39" s="113"/>
      <c r="X39" s="114"/>
      <c r="Y39" s="53"/>
    </row>
    <row r="40" spans="1:25" ht="19.5" hidden="1" customHeight="1" x14ac:dyDescent="0.25">
      <c r="A40" s="70">
        <v>0.41666666666666669</v>
      </c>
      <c r="B40" s="71" t="s">
        <v>25</v>
      </c>
      <c r="C40" s="72">
        <v>25</v>
      </c>
      <c r="D40" s="72" t="s">
        <v>26</v>
      </c>
      <c r="E40" s="73" t="s">
        <v>27</v>
      </c>
      <c r="F40" s="74" t="s">
        <v>28</v>
      </c>
      <c r="G40" s="75" t="s">
        <v>10</v>
      </c>
      <c r="H40" s="76" t="s">
        <v>10</v>
      </c>
      <c r="I40" s="77" t="s">
        <v>10</v>
      </c>
      <c r="J40" s="75" t="s">
        <v>10</v>
      </c>
      <c r="K40" s="76" t="s">
        <v>10</v>
      </c>
      <c r="L40" s="77" t="s">
        <v>10</v>
      </c>
      <c r="M40" s="75" t="s">
        <v>10</v>
      </c>
      <c r="N40" s="76" t="s">
        <v>10</v>
      </c>
      <c r="O40" s="77" t="s">
        <v>10</v>
      </c>
      <c r="P40" s="108" t="s">
        <v>10</v>
      </c>
      <c r="Q40" s="109" t="s">
        <v>10</v>
      </c>
      <c r="R40" s="110" t="s">
        <v>10</v>
      </c>
      <c r="S40" s="78" t="s">
        <v>10</v>
      </c>
      <c r="T40" s="269" t="s">
        <v>10</v>
      </c>
      <c r="U40" s="270" t="s">
        <v>10</v>
      </c>
      <c r="V40" s="258" t="s">
        <v>10</v>
      </c>
      <c r="W40" s="258" t="s">
        <v>10</v>
      </c>
      <c r="X40" s="271" t="s">
        <v>10</v>
      </c>
      <c r="Y40" s="73" t="s">
        <v>27</v>
      </c>
    </row>
    <row r="41" spans="1:25" ht="19.5" hidden="1" customHeight="1" x14ac:dyDescent="0.25">
      <c r="A41" s="70">
        <v>0.41666666666666669</v>
      </c>
      <c r="B41" s="71" t="s">
        <v>25</v>
      </c>
      <c r="C41" s="72">
        <v>24</v>
      </c>
      <c r="D41" s="72" t="s">
        <v>26</v>
      </c>
      <c r="E41" s="73" t="s">
        <v>29</v>
      </c>
      <c r="F41" s="74" t="s">
        <v>3</v>
      </c>
      <c r="G41" s="75" t="s">
        <v>10</v>
      </c>
      <c r="H41" s="76" t="s">
        <v>10</v>
      </c>
      <c r="I41" s="77" t="s">
        <v>10</v>
      </c>
      <c r="J41" s="75" t="s">
        <v>10</v>
      </c>
      <c r="K41" s="76" t="s">
        <v>10</v>
      </c>
      <c r="L41" s="77" t="s">
        <v>10</v>
      </c>
      <c r="M41" s="75" t="s">
        <v>10</v>
      </c>
      <c r="N41" s="76" t="s">
        <v>10</v>
      </c>
      <c r="O41" s="77" t="s">
        <v>10</v>
      </c>
      <c r="P41" s="108" t="s">
        <v>10</v>
      </c>
      <c r="Q41" s="109" t="s">
        <v>10</v>
      </c>
      <c r="R41" s="110" t="s">
        <v>10</v>
      </c>
      <c r="S41" s="78" t="s">
        <v>10</v>
      </c>
      <c r="T41" s="269" t="s">
        <v>10</v>
      </c>
      <c r="U41" s="270" t="s">
        <v>10</v>
      </c>
      <c r="V41" s="258" t="s">
        <v>10</v>
      </c>
      <c r="W41" s="258" t="s">
        <v>10</v>
      </c>
      <c r="X41" s="271" t="s">
        <v>10</v>
      </c>
      <c r="Y41" s="73" t="s">
        <v>29</v>
      </c>
    </row>
    <row r="42" spans="1:25" ht="19.5" hidden="1" customHeight="1" x14ac:dyDescent="0.25">
      <c r="A42" s="70">
        <v>0.41666666666666669</v>
      </c>
      <c r="B42" s="71" t="s">
        <v>25</v>
      </c>
      <c r="C42" s="72">
        <v>24</v>
      </c>
      <c r="D42" s="72" t="s">
        <v>26</v>
      </c>
      <c r="E42" s="73" t="s">
        <v>30</v>
      </c>
      <c r="F42" s="74" t="s">
        <v>31</v>
      </c>
      <c r="G42" s="75" t="s">
        <v>10</v>
      </c>
      <c r="H42" s="76" t="s">
        <v>10</v>
      </c>
      <c r="I42" s="77" t="s">
        <v>10</v>
      </c>
      <c r="J42" s="75" t="s">
        <v>10</v>
      </c>
      <c r="K42" s="76" t="s">
        <v>10</v>
      </c>
      <c r="L42" s="77" t="s">
        <v>10</v>
      </c>
      <c r="M42" s="75" t="s">
        <v>10</v>
      </c>
      <c r="N42" s="76" t="s">
        <v>10</v>
      </c>
      <c r="O42" s="77" t="s">
        <v>10</v>
      </c>
      <c r="P42" s="108" t="s">
        <v>10</v>
      </c>
      <c r="Q42" s="109" t="s">
        <v>10</v>
      </c>
      <c r="R42" s="110" t="s">
        <v>10</v>
      </c>
      <c r="S42" s="78" t="s">
        <v>10</v>
      </c>
      <c r="T42" s="269" t="s">
        <v>10</v>
      </c>
      <c r="U42" s="270" t="s">
        <v>10</v>
      </c>
      <c r="V42" s="258" t="s">
        <v>10</v>
      </c>
      <c r="W42" s="258" t="s">
        <v>10</v>
      </c>
      <c r="X42" s="271" t="s">
        <v>10</v>
      </c>
      <c r="Y42" s="73" t="s">
        <v>30</v>
      </c>
    </row>
    <row r="43" spans="1:25" ht="19.5" hidden="1" customHeight="1" x14ac:dyDescent="0.25">
      <c r="A43" s="70">
        <v>0.5</v>
      </c>
      <c r="B43" s="71" t="s">
        <v>32</v>
      </c>
      <c r="C43" s="72">
        <v>36</v>
      </c>
      <c r="D43" s="72" t="s">
        <v>26</v>
      </c>
      <c r="E43" s="73" t="s">
        <v>33</v>
      </c>
      <c r="F43" s="74" t="s">
        <v>28</v>
      </c>
      <c r="G43" s="75" t="s">
        <v>10</v>
      </c>
      <c r="H43" s="76" t="s">
        <v>10</v>
      </c>
      <c r="I43" s="77" t="s">
        <v>10</v>
      </c>
      <c r="J43" s="75" t="s">
        <v>10</v>
      </c>
      <c r="K43" s="76" t="s">
        <v>10</v>
      </c>
      <c r="L43" s="77" t="s">
        <v>10</v>
      </c>
      <c r="M43" s="75" t="s">
        <v>10</v>
      </c>
      <c r="N43" s="76" t="s">
        <v>10</v>
      </c>
      <c r="O43" s="77" t="s">
        <v>10</v>
      </c>
      <c r="P43" s="108" t="s">
        <v>10</v>
      </c>
      <c r="Q43" s="109" t="s">
        <v>10</v>
      </c>
      <c r="R43" s="110" t="s">
        <v>10</v>
      </c>
      <c r="S43" s="78" t="s">
        <v>10</v>
      </c>
      <c r="T43" s="269" t="s">
        <v>10</v>
      </c>
      <c r="U43" s="270" t="s">
        <v>10</v>
      </c>
      <c r="V43" s="258" t="s">
        <v>10</v>
      </c>
      <c r="W43" s="258" t="s">
        <v>10</v>
      </c>
      <c r="X43" s="271" t="s">
        <v>10</v>
      </c>
      <c r="Y43" s="73" t="s">
        <v>33</v>
      </c>
    </row>
    <row r="44" spans="1:25" ht="19.5" hidden="1" customHeight="1" x14ac:dyDescent="0.25">
      <c r="A44" s="70">
        <v>0.5</v>
      </c>
      <c r="B44" s="71" t="s">
        <v>32</v>
      </c>
      <c r="C44" s="72">
        <v>36</v>
      </c>
      <c r="D44" s="72" t="s">
        <v>26</v>
      </c>
      <c r="E44" s="73" t="s">
        <v>34</v>
      </c>
      <c r="F44" s="74" t="s">
        <v>3</v>
      </c>
      <c r="G44" s="75" t="s">
        <v>10</v>
      </c>
      <c r="H44" s="76" t="s">
        <v>10</v>
      </c>
      <c r="I44" s="77" t="s">
        <v>10</v>
      </c>
      <c r="J44" s="75" t="s">
        <v>10</v>
      </c>
      <c r="K44" s="76" t="s">
        <v>10</v>
      </c>
      <c r="L44" s="77" t="s">
        <v>10</v>
      </c>
      <c r="M44" s="75" t="s">
        <v>10</v>
      </c>
      <c r="N44" s="76" t="s">
        <v>10</v>
      </c>
      <c r="O44" s="77" t="s">
        <v>10</v>
      </c>
      <c r="P44" s="108" t="s">
        <v>10</v>
      </c>
      <c r="Q44" s="109" t="s">
        <v>10</v>
      </c>
      <c r="R44" s="110" t="s">
        <v>10</v>
      </c>
      <c r="S44" s="78" t="s">
        <v>10</v>
      </c>
      <c r="T44" s="269" t="s">
        <v>10</v>
      </c>
      <c r="U44" s="270" t="s">
        <v>10</v>
      </c>
      <c r="V44" s="258" t="s">
        <v>10</v>
      </c>
      <c r="W44" s="258" t="s">
        <v>10</v>
      </c>
      <c r="X44" s="271" t="s">
        <v>10</v>
      </c>
      <c r="Y44" s="73" t="s">
        <v>34</v>
      </c>
    </row>
    <row r="45" spans="1:25" ht="19.5" hidden="1" customHeight="1" x14ac:dyDescent="0.25">
      <c r="A45" s="70">
        <v>0.5</v>
      </c>
      <c r="B45" s="71" t="s">
        <v>32</v>
      </c>
      <c r="C45" s="72">
        <v>36</v>
      </c>
      <c r="D45" s="72" t="s">
        <v>26</v>
      </c>
      <c r="E45" s="73" t="s">
        <v>35</v>
      </c>
      <c r="F45" s="74" t="s">
        <v>31</v>
      </c>
      <c r="G45" s="75" t="s">
        <v>10</v>
      </c>
      <c r="H45" s="76" t="s">
        <v>10</v>
      </c>
      <c r="I45" s="77" t="s">
        <v>10</v>
      </c>
      <c r="J45" s="75" t="s">
        <v>10</v>
      </c>
      <c r="K45" s="76" t="s">
        <v>10</v>
      </c>
      <c r="L45" s="77" t="s">
        <v>10</v>
      </c>
      <c r="M45" s="75" t="s">
        <v>10</v>
      </c>
      <c r="N45" s="76" t="s">
        <v>10</v>
      </c>
      <c r="O45" s="77" t="s">
        <v>10</v>
      </c>
      <c r="P45" s="108" t="s">
        <v>10</v>
      </c>
      <c r="Q45" s="109" t="s">
        <v>10</v>
      </c>
      <c r="R45" s="110" t="s">
        <v>10</v>
      </c>
      <c r="S45" s="78" t="s">
        <v>10</v>
      </c>
      <c r="T45" s="269" t="s">
        <v>10</v>
      </c>
      <c r="U45" s="270" t="s">
        <v>10</v>
      </c>
      <c r="V45" s="258" t="s">
        <v>10</v>
      </c>
      <c r="W45" s="258" t="s">
        <v>10</v>
      </c>
      <c r="X45" s="271" t="s">
        <v>10</v>
      </c>
      <c r="Y45" s="73" t="s">
        <v>35</v>
      </c>
    </row>
    <row r="46" spans="1:25" ht="20.100000000000001" hidden="1" customHeight="1" x14ac:dyDescent="0.25">
      <c r="A46" s="83" t="s">
        <v>36</v>
      </c>
      <c r="B46" s="84" t="s">
        <v>37</v>
      </c>
      <c r="C46" s="85">
        <v>100</v>
      </c>
      <c r="D46" s="86" t="s">
        <v>4</v>
      </c>
      <c r="E46" s="87" t="s">
        <v>38</v>
      </c>
      <c r="F46" s="88" t="s">
        <v>39</v>
      </c>
      <c r="G46" s="89" t="s">
        <v>10</v>
      </c>
      <c r="H46" s="90" t="s">
        <v>10</v>
      </c>
      <c r="I46" s="91" t="s">
        <v>10</v>
      </c>
      <c r="J46" s="89" t="s">
        <v>10</v>
      </c>
      <c r="K46" s="90" t="s">
        <v>10</v>
      </c>
      <c r="L46" s="91" t="s">
        <v>10</v>
      </c>
      <c r="M46" s="89" t="s">
        <v>10</v>
      </c>
      <c r="N46" s="90" t="s">
        <v>10</v>
      </c>
      <c r="O46" s="91" t="s">
        <v>10</v>
      </c>
      <c r="P46" s="268" t="s">
        <v>10</v>
      </c>
      <c r="Q46" s="268" t="s">
        <v>10</v>
      </c>
      <c r="R46" s="268" t="s">
        <v>10</v>
      </c>
      <c r="S46" s="93" t="s">
        <v>10</v>
      </c>
      <c r="T46" s="272" t="s">
        <v>10</v>
      </c>
      <c r="U46" s="273" t="s">
        <v>10</v>
      </c>
      <c r="V46" s="251" t="s">
        <v>10</v>
      </c>
      <c r="W46" s="251" t="s">
        <v>10</v>
      </c>
      <c r="X46" s="274" t="s">
        <v>10</v>
      </c>
      <c r="Y46" s="87" t="s">
        <v>38</v>
      </c>
    </row>
    <row r="47" spans="1:25" ht="30" hidden="1" customHeight="1" x14ac:dyDescent="0.25">
      <c r="A47" s="59"/>
      <c r="B47" s="60"/>
      <c r="C47" s="61"/>
      <c r="D47" s="62"/>
      <c r="E47" s="63"/>
      <c r="F47" s="64"/>
      <c r="G47" s="103">
        <f>IF(ISBLANK(I47),0,(I47-H47+1))</f>
        <v>0</v>
      </c>
      <c r="H47" s="106"/>
      <c r="I47" s="107"/>
      <c r="J47" s="104">
        <f>IF(ISBLANK(L47),0,(L47-K47+1))</f>
        <v>0</v>
      </c>
      <c r="K47" s="106"/>
      <c r="L47" s="107"/>
      <c r="M47" s="105">
        <f>IF(ISBLANK(O47),0,(O47-N47+1))</f>
        <v>0</v>
      </c>
      <c r="N47" s="106"/>
      <c r="O47" s="107"/>
      <c r="P47" s="108"/>
      <c r="Q47" s="109"/>
      <c r="R47" s="110"/>
      <c r="S47" s="13" t="s">
        <v>10</v>
      </c>
      <c r="T47" s="275" t="s">
        <v>10</v>
      </c>
      <c r="U47" s="190" t="s">
        <v>10</v>
      </c>
      <c r="V47" s="276" t="s">
        <v>10</v>
      </c>
      <c r="W47" s="276" t="s">
        <v>10</v>
      </c>
      <c r="X47" s="277" t="s">
        <v>10</v>
      </c>
      <c r="Y47" s="63"/>
    </row>
    <row r="48" spans="1:25" ht="5.25" customHeight="1" thickBot="1" x14ac:dyDescent="0.3">
      <c r="A48" s="2"/>
      <c r="B48" s="6"/>
      <c r="C48" s="55"/>
      <c r="D48" s="56"/>
      <c r="E48" s="8"/>
      <c r="F48" s="57"/>
      <c r="G48" s="7"/>
      <c r="H48" s="15"/>
      <c r="I48" s="9"/>
      <c r="J48" s="7"/>
      <c r="K48" s="15"/>
      <c r="L48" s="9"/>
      <c r="M48" s="7"/>
      <c r="N48" s="15"/>
      <c r="O48" s="9"/>
      <c r="P48" s="11"/>
      <c r="Q48" s="11"/>
      <c r="R48" s="11"/>
      <c r="S48" s="12"/>
      <c r="T48" s="3"/>
      <c r="U48" s="4"/>
      <c r="V48" s="5"/>
      <c r="W48" s="5"/>
      <c r="X48" s="5"/>
      <c r="Y48" s="8"/>
    </row>
    <row r="49" spans="2:25" ht="15" customHeight="1" thickBot="1" x14ac:dyDescent="0.3">
      <c r="B49" s="21"/>
      <c r="C49"/>
      <c r="E49" s="22"/>
      <c r="F49" s="49"/>
      <c r="G49" s="377" t="str">
        <f>G2</f>
        <v># Shot</v>
      </c>
      <c r="J49" s="421" t="str">
        <f>J2</f>
        <v># Shot</v>
      </c>
      <c r="M49" s="380" t="str">
        <f>M2</f>
        <v># Shot</v>
      </c>
      <c r="P49" s="383" t="s">
        <v>9</v>
      </c>
      <c r="Q49" s="384"/>
      <c r="R49" s="385"/>
      <c r="T49" s="386" t="str">
        <f>T2</f>
        <v>Bypass</v>
      </c>
      <c r="U49" s="389" t="str">
        <f>U2</f>
        <v>No Show</v>
      </c>
      <c r="V49" s="401" t="str">
        <f>V2</f>
        <v>Decline</v>
      </c>
      <c r="W49" s="401" t="str">
        <f>W2</f>
        <v>Xtra Sheets</v>
      </c>
      <c r="X49" s="375" t="str">
        <f>X2</f>
        <v># Sales 
(if known)</v>
      </c>
      <c r="Y49" s="22"/>
    </row>
    <row r="50" spans="2:25" ht="15.75" customHeight="1" x14ac:dyDescent="0.25">
      <c r="F50" s="49"/>
      <c r="G50" s="378"/>
      <c r="J50" s="422"/>
      <c r="M50" s="381"/>
      <c r="P50" s="416" t="str">
        <f>P3</f>
        <v>Green 
Screen</v>
      </c>
      <c r="Q50" s="420" t="str">
        <f>Q3</f>
        <v>Star</v>
      </c>
      <c r="R50" s="418" t="str">
        <f>R3</f>
        <v>Private</v>
      </c>
      <c r="T50" s="387"/>
      <c r="U50" s="390"/>
      <c r="V50" s="402"/>
      <c r="W50" s="402"/>
      <c r="X50" s="414"/>
    </row>
    <row r="51" spans="2:25" ht="15.75" customHeight="1" thickBot="1" x14ac:dyDescent="0.3">
      <c r="F51" s="49"/>
      <c r="G51" s="379"/>
      <c r="J51" s="423"/>
      <c r="M51" s="382"/>
      <c r="P51" s="417"/>
      <c r="Q51" s="400"/>
      <c r="R51" s="419"/>
      <c r="T51" s="388"/>
      <c r="U51" s="391"/>
      <c r="V51" s="403"/>
      <c r="W51" s="403"/>
      <c r="X51" s="415"/>
    </row>
    <row r="52" spans="2:25" ht="37.5" customHeight="1" thickBot="1" x14ac:dyDescent="0.3">
      <c r="F52" s="49"/>
      <c r="G52" s="115">
        <f>SUM(G4:G48)</f>
        <v>102</v>
      </c>
      <c r="J52" s="115">
        <f>SUM(J4:J48)</f>
        <v>0</v>
      </c>
      <c r="M52" s="115">
        <f>SUM(M4:M48)</f>
        <v>11</v>
      </c>
      <c r="P52" s="115">
        <f>SUM(P4:P48)</f>
        <v>98</v>
      </c>
      <c r="Q52" s="115">
        <f>SUM(Q4:Q48)</f>
        <v>0</v>
      </c>
      <c r="R52" s="115">
        <f>SUM(R4:R48)</f>
        <v>4</v>
      </c>
      <c r="T52" s="116">
        <f>SUM(T4:T48)</f>
        <v>0</v>
      </c>
      <c r="U52" s="117">
        <f>SUM(U4:U48)</f>
        <v>1</v>
      </c>
      <c r="V52" s="118">
        <f>SUM(V4:V48)</f>
        <v>31</v>
      </c>
      <c r="W52" s="118">
        <f>SUM(W4:W48)</f>
        <v>10</v>
      </c>
      <c r="X52" s="117">
        <f>SUM(X4:X48)</f>
        <v>57</v>
      </c>
    </row>
    <row r="53" spans="2:25" ht="4.5" customHeight="1" x14ac:dyDescent="0.25"/>
    <row r="54" spans="2:25" ht="4.5" customHeight="1" thickBot="1" x14ac:dyDescent="0.3"/>
    <row r="55" spans="2:25" ht="27.75" customHeight="1" thickBot="1" x14ac:dyDescent="0.3">
      <c r="D55" s="139">
        <f>C5+17+C17</f>
        <v>76</v>
      </c>
      <c r="E55" s="140" t="s">
        <v>40</v>
      </c>
      <c r="G55" s="141">
        <f>G52+J52+M52</f>
        <v>113</v>
      </c>
      <c r="H55" s="411" t="s">
        <v>41</v>
      </c>
      <c r="I55" s="412"/>
      <c r="O55" s="141">
        <f>P52+Q52+R52</f>
        <v>102</v>
      </c>
      <c r="P55" s="411" t="s">
        <v>42</v>
      </c>
      <c r="Q55" s="413"/>
      <c r="R55" s="412"/>
      <c r="T55" s="142">
        <f>SUM(T52:W52)</f>
        <v>42</v>
      </c>
      <c r="U55" s="411" t="s">
        <v>43</v>
      </c>
      <c r="V55" s="413"/>
      <c r="W55" s="412"/>
    </row>
    <row r="56" spans="2:25" ht="27.75" customHeight="1" x14ac:dyDescent="0.25"/>
    <row r="57" spans="2:25" ht="27.75" customHeight="1" x14ac:dyDescent="0.25"/>
    <row r="61" spans="2:25" ht="6" customHeight="1" x14ac:dyDescent="0.25"/>
  </sheetData>
  <mergeCells count="29">
    <mergeCell ref="X2:X3"/>
    <mergeCell ref="A1:F2"/>
    <mergeCell ref="G1:O1"/>
    <mergeCell ref="G2:G3"/>
    <mergeCell ref="H2:I2"/>
    <mergeCell ref="J2:J3"/>
    <mergeCell ref="K2:L2"/>
    <mergeCell ref="M2:M3"/>
    <mergeCell ref="N2:O2"/>
    <mergeCell ref="P2:R2"/>
    <mergeCell ref="T2:T3"/>
    <mergeCell ref="U2:U3"/>
    <mergeCell ref="V2:V3"/>
    <mergeCell ref="W2:W3"/>
    <mergeCell ref="X49:X51"/>
    <mergeCell ref="P50:P51"/>
    <mergeCell ref="Q50:Q51"/>
    <mergeCell ref="R50:R51"/>
    <mergeCell ref="G49:G51"/>
    <mergeCell ref="J49:J51"/>
    <mergeCell ref="M49:M51"/>
    <mergeCell ref="P49:R49"/>
    <mergeCell ref="T49:T51"/>
    <mergeCell ref="U49:U51"/>
    <mergeCell ref="H55:I55"/>
    <mergeCell ref="U55:W55"/>
    <mergeCell ref="V49:V51"/>
    <mergeCell ref="W49:W51"/>
    <mergeCell ref="P55:R55"/>
  </mergeCells>
  <printOptions horizontalCentered="1"/>
  <pageMargins left="0.25" right="0.25" top="0.28999999999999998" bottom="0.21" header="0.3" footer="0.2"/>
  <pageSetup scale="79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4135C-1054-4D88-A1EB-D5F177A68573}">
  <sheetPr>
    <tabColor rgb="FFFF0000"/>
    <pageSetUpPr fitToPage="1"/>
  </sheetPr>
  <dimension ref="A1:Z45"/>
  <sheetViews>
    <sheetView zoomScale="80" zoomScaleNormal="80" workbookViewId="0">
      <pane ySplit="2" topLeftCell="A3" activePane="bottomLeft" state="frozen"/>
      <selection activeCell="R10" sqref="R10:V10"/>
      <selection pane="bottomLeft" activeCell="W3" sqref="W3:Y21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9" customWidth="1"/>
    <col min="5" max="5" width="6.5703125" style="229" customWidth="1"/>
    <col min="6" max="7" width="4.140625" style="229" bestFit="1" customWidth="1"/>
    <col min="8" max="8" width="6.28515625" style="229" customWidth="1"/>
    <col min="9" max="9" width="7.5703125" style="241" customWidth="1"/>
    <col min="10" max="10" width="3.5703125" style="214" customWidth="1"/>
    <col min="11" max="11" width="7.5703125" style="242" customWidth="1"/>
    <col min="12" max="12" width="3.85546875" style="229" bestFit="1" customWidth="1"/>
    <col min="13" max="13" width="3.85546875" style="229" customWidth="1"/>
    <col min="14" max="14" width="3.7109375" style="229" bestFit="1" customWidth="1"/>
    <col min="15" max="15" width="3.7109375" style="229" customWidth="1"/>
    <col min="16" max="17" width="3.7109375" style="229" bestFit="1" customWidth="1"/>
    <col min="18" max="21" width="12.42578125" style="243" customWidth="1"/>
    <col min="22" max="22" width="16.5703125" style="243" customWidth="1"/>
    <col min="23" max="25" width="4.140625" style="214" bestFit="1" customWidth="1"/>
  </cols>
  <sheetData>
    <row r="1" spans="1:25" s="157" customFormat="1" ht="66.75" x14ac:dyDescent="0.25">
      <c r="A1" s="143">
        <v>45352</v>
      </c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64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427" t="s">
        <v>57</v>
      </c>
      <c r="S1" s="428"/>
      <c r="T1" s="428"/>
      <c r="U1" s="428"/>
      <c r="V1" s="428"/>
      <c r="W1" s="246" t="s">
        <v>58</v>
      </c>
      <c r="X1" s="246" t="s">
        <v>59</v>
      </c>
      <c r="Y1" s="246" t="s">
        <v>60</v>
      </c>
    </row>
    <row r="2" spans="1:25" ht="7.5" customHeight="1" x14ac:dyDescent="0.25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429"/>
      <c r="S2" s="430"/>
      <c r="T2" s="430"/>
      <c r="U2" s="430"/>
      <c r="V2" s="430"/>
      <c r="W2" s="248"/>
      <c r="X2" s="248"/>
      <c r="Y2" s="248"/>
    </row>
    <row r="3" spans="1:25" s="187" customFormat="1" ht="37.5" customHeight="1" x14ac:dyDescent="0.25">
      <c r="A3" s="245">
        <f>'03.01 (v2)'!A5</f>
        <v>0.41666666666666669</v>
      </c>
      <c r="B3" s="256" t="str">
        <f>'03.01 (v2)'!F5</f>
        <v>Bart</v>
      </c>
      <c r="C3" s="188" t="s">
        <v>10</v>
      </c>
      <c r="D3" s="189" t="s">
        <v>10</v>
      </c>
      <c r="E3" s="176" t="s">
        <v>10</v>
      </c>
      <c r="F3" s="190" t="s">
        <v>10</v>
      </c>
      <c r="G3" s="191" t="s">
        <v>10</v>
      </c>
      <c r="H3" s="178" t="s">
        <v>10</v>
      </c>
      <c r="I3" s="192" t="s">
        <v>10</v>
      </c>
      <c r="J3" s="180" t="e">
        <f t="shared" ref="J3" si="0">IF(ISBLANK(I3),-90,(-((I3)-SUM(L3:Q3,K3))))</f>
        <v>#VALUE!</v>
      </c>
      <c r="K3" s="193" t="s">
        <v>10</v>
      </c>
      <c r="L3" s="194" t="s">
        <v>10</v>
      </c>
      <c r="M3" s="195" t="s">
        <v>10</v>
      </c>
      <c r="N3" s="196" t="s">
        <v>10</v>
      </c>
      <c r="O3" s="197" t="s">
        <v>10</v>
      </c>
      <c r="P3" s="194" t="s">
        <v>10</v>
      </c>
      <c r="Q3" s="198" t="s">
        <v>10</v>
      </c>
      <c r="R3" s="431" t="s">
        <v>122</v>
      </c>
      <c r="S3" s="432"/>
      <c r="T3" s="432"/>
      <c r="U3" s="432"/>
      <c r="V3" s="432"/>
      <c r="W3" s="191">
        <v>45</v>
      </c>
      <c r="X3" s="191" t="s">
        <v>10</v>
      </c>
      <c r="Y3" s="191" t="s">
        <v>10</v>
      </c>
    </row>
    <row r="4" spans="1:25" s="187" customFormat="1" ht="26.25" customHeight="1" x14ac:dyDescent="0.25">
      <c r="A4" s="173">
        <f>'03.01 (v2)'!A6</f>
        <v>0.41666666666666669</v>
      </c>
      <c r="B4" s="257" t="str">
        <f>'03.01 (v2)'!F6</f>
        <v>Cliff</v>
      </c>
      <c r="C4" s="174">
        <f>'03.01 (v3)'!H6</f>
        <v>3526</v>
      </c>
      <c r="D4" s="175">
        <f>'03.01 (v3)'!I6</f>
        <v>3549</v>
      </c>
      <c r="E4" s="176">
        <f t="shared" ref="E4" si="1">IF(ISBLANK(D4),0,(D4-C4+1))</f>
        <v>24</v>
      </c>
      <c r="F4" s="177">
        <v>1</v>
      </c>
      <c r="G4" s="177">
        <v>6</v>
      </c>
      <c r="H4" s="178">
        <f t="shared" ref="H4" si="2">E4-G4-F4</f>
        <v>17</v>
      </c>
      <c r="I4" s="267">
        <f>17+6</f>
        <v>23</v>
      </c>
      <c r="J4" s="180">
        <f t="shared" ref="J4:J21" si="3">IF(ISBLANK(I4),-90,(-((I4)-SUM(L4:Q4,K4))))</f>
        <v>0</v>
      </c>
      <c r="K4" s="181">
        <f>11+4</f>
        <v>15</v>
      </c>
      <c r="L4" s="182">
        <f>'03.01 (v3)'!T6</f>
        <v>0</v>
      </c>
      <c r="M4" s="183">
        <f>'03.01 (v3)'!U6</f>
        <v>0</v>
      </c>
      <c r="N4" s="184">
        <f>'03.01 (v3)'!V6</f>
        <v>6</v>
      </c>
      <c r="O4" s="446">
        <v>2</v>
      </c>
      <c r="P4" s="182">
        <v>0</v>
      </c>
      <c r="Q4" s="186">
        <v>0</v>
      </c>
      <c r="R4" s="444" t="s">
        <v>125</v>
      </c>
      <c r="S4" s="445"/>
      <c r="T4" s="445"/>
      <c r="U4" s="445"/>
      <c r="V4" s="445"/>
      <c r="W4" s="183" t="s">
        <v>10</v>
      </c>
      <c r="X4" s="183">
        <f>(1+1)+(1+1)+1+(1+1)+1+1</f>
        <v>9</v>
      </c>
      <c r="Y4" s="183">
        <f>1+1+1+(1+1)+1</f>
        <v>6</v>
      </c>
    </row>
    <row r="5" spans="1:25" s="187" customFormat="1" ht="26.25" customHeight="1" x14ac:dyDescent="0.25">
      <c r="A5" s="70">
        <f>'03.01 (v2)'!A7</f>
        <v>0.41666666666666669</v>
      </c>
      <c r="B5" s="74" t="str">
        <f>'03.01 (v2)'!F7</f>
        <v>Kim</v>
      </c>
      <c r="C5" s="76" t="s">
        <v>10</v>
      </c>
      <c r="D5" s="77" t="s">
        <v>10</v>
      </c>
      <c r="E5" s="176" t="s">
        <v>10</v>
      </c>
      <c r="F5" s="260" t="s">
        <v>10</v>
      </c>
      <c r="G5" s="260" t="s">
        <v>10</v>
      </c>
      <c r="H5" s="178" t="s">
        <v>10</v>
      </c>
      <c r="I5" s="179" t="s">
        <v>10</v>
      </c>
      <c r="J5" s="180" t="e">
        <v>#VALUE!</v>
      </c>
      <c r="K5" s="258" t="s">
        <v>10</v>
      </c>
      <c r="L5" s="259" t="s">
        <v>10</v>
      </c>
      <c r="M5" s="260" t="s">
        <v>10</v>
      </c>
      <c r="N5" s="261" t="s">
        <v>10</v>
      </c>
      <c r="O5" s="262" t="s">
        <v>10</v>
      </c>
      <c r="P5" s="259" t="s">
        <v>10</v>
      </c>
      <c r="Q5" s="263" t="s">
        <v>10</v>
      </c>
      <c r="R5" s="425" t="s">
        <v>89</v>
      </c>
      <c r="S5" s="426"/>
      <c r="T5" s="426"/>
      <c r="U5" s="426"/>
      <c r="V5" s="426"/>
      <c r="W5" s="260" t="s">
        <v>10</v>
      </c>
      <c r="X5" s="260" t="s">
        <v>10</v>
      </c>
      <c r="Y5" s="260" t="s">
        <v>10</v>
      </c>
    </row>
    <row r="6" spans="1:25" s="187" customFormat="1" ht="26.25" customHeight="1" x14ac:dyDescent="0.25">
      <c r="A6" s="70">
        <f>'03.01 (v2)'!A8</f>
        <v>0.41666666666666669</v>
      </c>
      <c r="B6" s="74" t="str">
        <f>'03.01 (v2)'!F8</f>
        <v>Suzanne</v>
      </c>
      <c r="C6" s="76" t="s">
        <v>10</v>
      </c>
      <c r="D6" s="77" t="s">
        <v>10</v>
      </c>
      <c r="E6" s="176" t="s">
        <v>10</v>
      </c>
      <c r="F6" s="260" t="s">
        <v>10</v>
      </c>
      <c r="G6" s="260" t="s">
        <v>10</v>
      </c>
      <c r="H6" s="178" t="s">
        <v>10</v>
      </c>
      <c r="I6" s="179" t="s">
        <v>10</v>
      </c>
      <c r="J6" s="180" t="e">
        <v>#VALUE!</v>
      </c>
      <c r="K6" s="258" t="s">
        <v>10</v>
      </c>
      <c r="L6" s="259" t="s">
        <v>10</v>
      </c>
      <c r="M6" s="260" t="s">
        <v>10</v>
      </c>
      <c r="N6" s="261" t="s">
        <v>10</v>
      </c>
      <c r="O6" s="262" t="s">
        <v>10</v>
      </c>
      <c r="P6" s="259" t="s">
        <v>10</v>
      </c>
      <c r="Q6" s="263" t="s">
        <v>10</v>
      </c>
      <c r="R6" s="425" t="s">
        <v>89</v>
      </c>
      <c r="S6" s="426"/>
      <c r="T6" s="426"/>
      <c r="U6" s="426"/>
      <c r="V6" s="426"/>
      <c r="W6" s="260" t="s">
        <v>10</v>
      </c>
      <c r="X6" s="260" t="s">
        <v>10</v>
      </c>
      <c r="Y6" s="260" t="s">
        <v>10</v>
      </c>
    </row>
    <row r="7" spans="1:25" s="187" customFormat="1" ht="26.25" customHeight="1" x14ac:dyDescent="0.25">
      <c r="A7" s="70">
        <f>'03.01 (v2)'!A9</f>
        <v>0.41666666666666669</v>
      </c>
      <c r="B7" s="74" t="str">
        <f>'03.01 (v2)'!F9</f>
        <v>Sandra</v>
      </c>
      <c r="C7" s="76" t="s">
        <v>10</v>
      </c>
      <c r="D7" s="77" t="s">
        <v>10</v>
      </c>
      <c r="E7" s="176" t="s">
        <v>10</v>
      </c>
      <c r="F7" s="260" t="s">
        <v>10</v>
      </c>
      <c r="G7" s="260" t="s">
        <v>10</v>
      </c>
      <c r="H7" s="178" t="s">
        <v>10</v>
      </c>
      <c r="I7" s="179" t="s">
        <v>10</v>
      </c>
      <c r="J7" s="180" t="e">
        <v>#VALUE!</v>
      </c>
      <c r="K7" s="258" t="s">
        <v>10</v>
      </c>
      <c r="L7" s="259" t="s">
        <v>10</v>
      </c>
      <c r="M7" s="260" t="s">
        <v>10</v>
      </c>
      <c r="N7" s="261" t="s">
        <v>10</v>
      </c>
      <c r="O7" s="262" t="s">
        <v>10</v>
      </c>
      <c r="P7" s="259" t="s">
        <v>10</v>
      </c>
      <c r="Q7" s="263" t="s">
        <v>10</v>
      </c>
      <c r="R7" s="425" t="s">
        <v>89</v>
      </c>
      <c r="S7" s="426"/>
      <c r="T7" s="426"/>
      <c r="U7" s="426"/>
      <c r="V7" s="426"/>
      <c r="W7" s="260" t="s">
        <v>10</v>
      </c>
      <c r="X7" s="260" t="s">
        <v>10</v>
      </c>
      <c r="Y7" s="260" t="s">
        <v>10</v>
      </c>
    </row>
    <row r="8" spans="1:25" s="187" customFormat="1" ht="26.25" customHeight="1" x14ac:dyDescent="0.25">
      <c r="A8" s="173">
        <f>'03.01 (v2)'!A10</f>
        <v>0.4375</v>
      </c>
      <c r="B8" s="257" t="str">
        <f>'03.01 (v2)'!F10</f>
        <v>Tony</v>
      </c>
      <c r="C8" s="174">
        <f>'03.01 (v3)'!H10</f>
        <v>3550</v>
      </c>
      <c r="D8" s="175">
        <f>'03.01 (v3)'!I10</f>
        <v>3565</v>
      </c>
      <c r="E8" s="176">
        <f t="shared" ref="E8" si="4">IF(ISBLANK(D8),0,(D8-C8+1))</f>
        <v>16</v>
      </c>
      <c r="F8" s="177">
        <v>0</v>
      </c>
      <c r="G8" s="177">
        <v>1</v>
      </c>
      <c r="H8" s="178">
        <f t="shared" ref="H8" si="5">E8-G8-F8</f>
        <v>15</v>
      </c>
      <c r="I8" s="267">
        <f>15+1</f>
        <v>16</v>
      </c>
      <c r="J8" s="180">
        <f t="shared" si="3"/>
        <v>1</v>
      </c>
      <c r="K8" s="181">
        <f>9+2</f>
        <v>11</v>
      </c>
      <c r="L8" s="182">
        <f>'03.01 (v3)'!T10</f>
        <v>0</v>
      </c>
      <c r="M8" s="183">
        <f>'03.01 (v3)'!U10</f>
        <v>0</v>
      </c>
      <c r="N8" s="184">
        <f>'03.01 (v3)'!V10</f>
        <v>6</v>
      </c>
      <c r="O8" s="185">
        <f>'03.01 (v3)'!W10</f>
        <v>0</v>
      </c>
      <c r="P8" s="182">
        <v>0</v>
      </c>
      <c r="Q8" s="186">
        <v>0</v>
      </c>
      <c r="R8" s="433" t="s">
        <v>128</v>
      </c>
      <c r="S8" s="434"/>
      <c r="T8" s="434"/>
      <c r="U8" s="434"/>
      <c r="V8" s="434"/>
      <c r="W8" s="183" t="s">
        <v>10</v>
      </c>
      <c r="X8" s="183">
        <f>1+(1+1)+(1+1)+1+1</f>
        <v>7</v>
      </c>
      <c r="Y8" s="183">
        <f>1+1+1+1</f>
        <v>4</v>
      </c>
    </row>
    <row r="9" spans="1:25" s="187" customFormat="1" ht="26.25" customHeight="1" x14ac:dyDescent="0.25">
      <c r="A9" s="173">
        <f>'03.01 (v2)'!A11</f>
        <v>0.45833333333333331</v>
      </c>
      <c r="B9" s="257" t="str">
        <f>'03.01 (v2)'!F11</f>
        <v>Sammye</v>
      </c>
      <c r="C9" s="174">
        <f>'03.01 (v3)'!H11</f>
        <v>3566</v>
      </c>
      <c r="D9" s="175">
        <f>'03.01 (v3)'!I11</f>
        <v>3572</v>
      </c>
      <c r="E9" s="176">
        <f t="shared" ref="E9" si="6">IF(ISBLANK(D9),0,(D9-C9+1))</f>
        <v>7</v>
      </c>
      <c r="F9" s="177">
        <v>0</v>
      </c>
      <c r="G9" s="177">
        <v>2</v>
      </c>
      <c r="H9" s="178">
        <f t="shared" ref="H9" si="7">E9-G9-F9</f>
        <v>5</v>
      </c>
      <c r="I9" s="267">
        <f>5+2</f>
        <v>7</v>
      </c>
      <c r="J9" s="180">
        <f t="shared" si="3"/>
        <v>0</v>
      </c>
      <c r="K9" s="181">
        <f>3+2</f>
        <v>5</v>
      </c>
      <c r="L9" s="182">
        <f>'03.01 (v3)'!T11</f>
        <v>0</v>
      </c>
      <c r="M9" s="183">
        <f>'03.01 (v3)'!U11</f>
        <v>0</v>
      </c>
      <c r="N9" s="184">
        <f>'03.01 (v3)'!V11</f>
        <v>2</v>
      </c>
      <c r="O9" s="185">
        <f>'03.01 (v3)'!W11</f>
        <v>0</v>
      </c>
      <c r="P9" s="182">
        <v>0</v>
      </c>
      <c r="Q9" s="186">
        <v>0</v>
      </c>
      <c r="R9" s="444" t="s">
        <v>126</v>
      </c>
      <c r="S9" s="445"/>
      <c r="T9" s="445"/>
      <c r="U9" s="445"/>
      <c r="V9" s="445"/>
      <c r="W9" s="183" t="s">
        <v>10</v>
      </c>
      <c r="X9" s="183">
        <f>1+(1+2)+1</f>
        <v>5</v>
      </c>
      <c r="Y9" s="183">
        <v>0</v>
      </c>
    </row>
    <row r="10" spans="1:25" s="187" customFormat="1" ht="26.25" customHeight="1" x14ac:dyDescent="0.25">
      <c r="A10" s="173">
        <f>'03.01 (v2)'!A12</f>
        <v>0.47916666666666669</v>
      </c>
      <c r="B10" s="257" t="str">
        <f>'03.01 (v2)'!F12</f>
        <v>Sam</v>
      </c>
      <c r="C10" s="174">
        <f>'03.01 (v3)'!H12</f>
        <v>3573</v>
      </c>
      <c r="D10" s="175">
        <f>'03.01 (v3)'!I12</f>
        <v>3581</v>
      </c>
      <c r="E10" s="176">
        <f t="shared" ref="E10:E37" si="8">IF(ISBLANK(D10),0,(D10-C10+1))</f>
        <v>9</v>
      </c>
      <c r="F10" s="177">
        <v>2</v>
      </c>
      <c r="G10" s="177">
        <v>1</v>
      </c>
      <c r="H10" s="178">
        <f t="shared" ref="H10:H37" si="9">E10-G10-F10</f>
        <v>6</v>
      </c>
      <c r="I10" s="267">
        <f>6+1</f>
        <v>7</v>
      </c>
      <c r="J10" s="180">
        <f t="shared" si="3"/>
        <v>0</v>
      </c>
      <c r="K10" s="181">
        <v>5</v>
      </c>
      <c r="L10" s="182">
        <f>'03.01 (v3)'!T12</f>
        <v>0</v>
      </c>
      <c r="M10" s="183">
        <f>'03.01 (v3)'!U12</f>
        <v>0</v>
      </c>
      <c r="N10" s="447">
        <v>1</v>
      </c>
      <c r="O10" s="185">
        <f>'03.01 (v3)'!W12</f>
        <v>1</v>
      </c>
      <c r="P10" s="182">
        <v>0</v>
      </c>
      <c r="Q10" s="186">
        <v>0</v>
      </c>
      <c r="R10" s="444" t="s">
        <v>116</v>
      </c>
      <c r="S10" s="445"/>
      <c r="T10" s="445"/>
      <c r="U10" s="445"/>
      <c r="V10" s="445"/>
      <c r="W10" s="183" t="s">
        <v>10</v>
      </c>
      <c r="X10" s="183">
        <f>1+1+1+1</f>
        <v>4</v>
      </c>
      <c r="Y10" s="183">
        <f>1</f>
        <v>1</v>
      </c>
    </row>
    <row r="11" spans="1:25" s="187" customFormat="1" ht="26.25" customHeight="1" x14ac:dyDescent="0.25">
      <c r="A11" s="173">
        <f>'03.01 (v2)'!A13</f>
        <v>0.5</v>
      </c>
      <c r="B11" s="257" t="str">
        <f>'03.01 (v2)'!F13</f>
        <v>Bart</v>
      </c>
      <c r="C11" s="174">
        <f>'03.01 (v3)'!H13</f>
        <v>3582</v>
      </c>
      <c r="D11" s="175">
        <f>'03.01 (v3)'!I13</f>
        <v>3594</v>
      </c>
      <c r="E11" s="176">
        <f t="shared" si="8"/>
        <v>13</v>
      </c>
      <c r="F11" s="177">
        <v>0</v>
      </c>
      <c r="G11" s="177">
        <v>2</v>
      </c>
      <c r="H11" s="178">
        <f t="shared" si="9"/>
        <v>11</v>
      </c>
      <c r="I11" s="267">
        <f>11+2</f>
        <v>13</v>
      </c>
      <c r="J11" s="180">
        <f t="shared" si="3"/>
        <v>0</v>
      </c>
      <c r="K11" s="181">
        <f>5+1</f>
        <v>6</v>
      </c>
      <c r="L11" s="182">
        <f>'03.01 (v3)'!T13</f>
        <v>0</v>
      </c>
      <c r="M11" s="183">
        <f>'03.01 (v3)'!U13</f>
        <v>0</v>
      </c>
      <c r="N11" s="184">
        <f>'03.01 (v3)'!V13</f>
        <v>6</v>
      </c>
      <c r="O11" s="185">
        <f>'03.01 (v3)'!W13</f>
        <v>1</v>
      </c>
      <c r="P11" s="182">
        <v>0</v>
      </c>
      <c r="Q11" s="186">
        <v>0</v>
      </c>
      <c r="R11" s="444" t="s">
        <v>127</v>
      </c>
      <c r="S11" s="445"/>
      <c r="T11" s="445"/>
      <c r="U11" s="445"/>
      <c r="V11" s="445"/>
      <c r="W11" s="183" t="s">
        <v>10</v>
      </c>
      <c r="X11" s="183">
        <f>1+1+1+1</f>
        <v>4</v>
      </c>
      <c r="Y11" s="183">
        <f>(1+1)</f>
        <v>2</v>
      </c>
    </row>
    <row r="12" spans="1:25" s="187" customFormat="1" ht="26.25" customHeight="1" x14ac:dyDescent="0.25">
      <c r="A12" s="173">
        <f>'03.01 (v2)'!A14</f>
        <v>0.52083333333333337</v>
      </c>
      <c r="B12" s="257" t="str">
        <f>'03.01 (v2)'!F14</f>
        <v>Cliff</v>
      </c>
      <c r="C12" s="174">
        <f>'03.01 (v3)'!H14</f>
        <v>3595</v>
      </c>
      <c r="D12" s="175">
        <f>'03.01 (v3)'!I14</f>
        <v>3596</v>
      </c>
      <c r="E12" s="176">
        <f t="shared" si="8"/>
        <v>2</v>
      </c>
      <c r="F12" s="177">
        <v>0</v>
      </c>
      <c r="G12" s="177">
        <v>0</v>
      </c>
      <c r="H12" s="178">
        <f t="shared" si="9"/>
        <v>2</v>
      </c>
      <c r="I12" s="267">
        <f>2+0</f>
        <v>2</v>
      </c>
      <c r="J12" s="180">
        <f t="shared" si="3"/>
        <v>0</v>
      </c>
      <c r="K12" s="181">
        <f>1+0</f>
        <v>1</v>
      </c>
      <c r="L12" s="182">
        <f>'03.01 (v3)'!T14</f>
        <v>0</v>
      </c>
      <c r="M12" s="183">
        <f>'03.01 (v3)'!U14</f>
        <v>0</v>
      </c>
      <c r="N12" s="184">
        <f>'03.01 (v3)'!V14</f>
        <v>1</v>
      </c>
      <c r="O12" s="185">
        <f>'03.01 (v3)'!W14</f>
        <v>0</v>
      </c>
      <c r="P12" s="182">
        <v>0</v>
      </c>
      <c r="Q12" s="186">
        <v>0</v>
      </c>
      <c r="R12" s="433"/>
      <c r="S12" s="434"/>
      <c r="T12" s="434"/>
      <c r="U12" s="434"/>
      <c r="V12" s="434"/>
      <c r="W12" s="183" t="s">
        <v>10</v>
      </c>
      <c r="X12" s="183">
        <v>1</v>
      </c>
      <c r="Y12" s="183">
        <v>0</v>
      </c>
    </row>
    <row r="13" spans="1:25" s="187" customFormat="1" ht="26.25" customHeight="1" x14ac:dyDescent="0.25">
      <c r="A13" s="173">
        <f>'03.01 (v2)'!A15</f>
        <v>4.1666666666666664E-2</v>
      </c>
      <c r="B13" s="257" t="str">
        <f>'03.01 (v2)'!F15</f>
        <v>Todd</v>
      </c>
      <c r="C13" s="174">
        <f>'03.01 (v3)'!H15</f>
        <v>3597</v>
      </c>
      <c r="D13" s="175">
        <f>'03.01 (v3)'!I15</f>
        <v>3606</v>
      </c>
      <c r="E13" s="176">
        <f t="shared" si="8"/>
        <v>10</v>
      </c>
      <c r="F13" s="177">
        <v>0</v>
      </c>
      <c r="G13" s="177">
        <v>3</v>
      </c>
      <c r="H13" s="178">
        <f t="shared" si="9"/>
        <v>7</v>
      </c>
      <c r="I13" s="267">
        <f>7+3</f>
        <v>10</v>
      </c>
      <c r="J13" s="180">
        <f t="shared" si="3"/>
        <v>0</v>
      </c>
      <c r="K13" s="181">
        <f>2+0</f>
        <v>2</v>
      </c>
      <c r="L13" s="182">
        <f>'03.01 (v3)'!T15</f>
        <v>0</v>
      </c>
      <c r="M13" s="183">
        <f>'03.01 (v3)'!U15</f>
        <v>1</v>
      </c>
      <c r="N13" s="184">
        <f>'03.01 (v3)'!V15</f>
        <v>4</v>
      </c>
      <c r="O13" s="185">
        <f>'03.01 (v3)'!W15</f>
        <v>3</v>
      </c>
      <c r="P13" s="182">
        <v>0</v>
      </c>
      <c r="Q13" s="186">
        <v>0</v>
      </c>
      <c r="R13" s="433" t="s">
        <v>117</v>
      </c>
      <c r="S13" s="434"/>
      <c r="T13" s="434"/>
      <c r="U13" s="434"/>
      <c r="V13" s="434"/>
      <c r="W13" s="183" t="s">
        <v>10</v>
      </c>
      <c r="X13" s="183">
        <f>1+1</f>
        <v>2</v>
      </c>
      <c r="Y13" s="183">
        <v>0</v>
      </c>
    </row>
    <row r="14" spans="1:25" s="187" customFormat="1" ht="37.5" customHeight="1" x14ac:dyDescent="0.25">
      <c r="A14" s="245">
        <f>'03.01 (v2)'!A16</f>
        <v>4.1666666666666664E-2</v>
      </c>
      <c r="B14" s="256" t="str">
        <f>'03.01 (v2)'!F16</f>
        <v>Tony</v>
      </c>
      <c r="C14" s="188" t="s">
        <v>10</v>
      </c>
      <c r="D14" s="189" t="s">
        <v>10</v>
      </c>
      <c r="E14" s="176" t="s">
        <v>10</v>
      </c>
      <c r="F14" s="190" t="s">
        <v>10</v>
      </c>
      <c r="G14" s="191" t="s">
        <v>10</v>
      </c>
      <c r="H14" s="178" t="s">
        <v>10</v>
      </c>
      <c r="I14" s="192" t="s">
        <v>10</v>
      </c>
      <c r="J14" s="180" t="e">
        <f t="shared" si="3"/>
        <v>#VALUE!</v>
      </c>
      <c r="K14" s="193" t="s">
        <v>10</v>
      </c>
      <c r="L14" s="194" t="s">
        <v>10</v>
      </c>
      <c r="M14" s="195" t="s">
        <v>10</v>
      </c>
      <c r="N14" s="196" t="s">
        <v>10</v>
      </c>
      <c r="O14" s="197" t="s">
        <v>10</v>
      </c>
      <c r="P14" s="194" t="s">
        <v>10</v>
      </c>
      <c r="Q14" s="198" t="s">
        <v>10</v>
      </c>
      <c r="R14" s="431" t="s">
        <v>123</v>
      </c>
      <c r="S14" s="432"/>
      <c r="T14" s="432"/>
      <c r="U14" s="432"/>
      <c r="V14" s="432"/>
      <c r="W14" s="191">
        <v>17</v>
      </c>
      <c r="X14" s="191" t="s">
        <v>10</v>
      </c>
      <c r="Y14" s="191" t="s">
        <v>10</v>
      </c>
    </row>
    <row r="15" spans="1:25" s="187" customFormat="1" ht="37.5" customHeight="1" x14ac:dyDescent="0.25">
      <c r="A15" s="245">
        <f>'03.01 (v2)'!A17</f>
        <v>4.1666666666666664E-2</v>
      </c>
      <c r="B15" s="256" t="str">
        <f>'03.01 (v2)'!F17</f>
        <v>Tim</v>
      </c>
      <c r="C15" s="188" t="s">
        <v>10</v>
      </c>
      <c r="D15" s="189" t="s">
        <v>10</v>
      </c>
      <c r="E15" s="176" t="s">
        <v>10</v>
      </c>
      <c r="F15" s="190" t="s">
        <v>10</v>
      </c>
      <c r="G15" s="191" t="s">
        <v>10</v>
      </c>
      <c r="H15" s="178" t="s">
        <v>10</v>
      </c>
      <c r="I15" s="192" t="s">
        <v>10</v>
      </c>
      <c r="J15" s="180" t="e">
        <f t="shared" ref="J15" si="10">IF(ISBLANK(I15),-90,(-((I15)-SUM(L15:Q15,K15))))</f>
        <v>#VALUE!</v>
      </c>
      <c r="K15" s="193" t="s">
        <v>10</v>
      </c>
      <c r="L15" s="194" t="s">
        <v>10</v>
      </c>
      <c r="M15" s="195" t="s">
        <v>10</v>
      </c>
      <c r="N15" s="196" t="s">
        <v>10</v>
      </c>
      <c r="O15" s="197" t="s">
        <v>10</v>
      </c>
      <c r="P15" s="194" t="s">
        <v>10</v>
      </c>
      <c r="Q15" s="198" t="s">
        <v>10</v>
      </c>
      <c r="R15" s="431" t="s">
        <v>124</v>
      </c>
      <c r="S15" s="432"/>
      <c r="T15" s="432"/>
      <c r="U15" s="432"/>
      <c r="V15" s="432"/>
      <c r="W15" s="191">
        <v>14</v>
      </c>
      <c r="X15" s="191" t="s">
        <v>10</v>
      </c>
      <c r="Y15" s="191" t="s">
        <v>10</v>
      </c>
    </row>
    <row r="16" spans="1:25" s="187" customFormat="1" ht="26.25" customHeight="1" x14ac:dyDescent="0.25">
      <c r="A16" s="173">
        <f>'03.01 (v2)'!A18</f>
        <v>6.25E-2</v>
      </c>
      <c r="B16" s="257" t="str">
        <f>'03.01 (v2)'!F18</f>
        <v>Sammye</v>
      </c>
      <c r="C16" s="174">
        <f>'03.01 (v3)'!H18</f>
        <v>3609</v>
      </c>
      <c r="D16" s="175">
        <f>'03.01 (v3)'!I18</f>
        <v>3610</v>
      </c>
      <c r="E16" s="176">
        <f t="shared" si="8"/>
        <v>2</v>
      </c>
      <c r="F16" s="177">
        <v>0</v>
      </c>
      <c r="G16" s="177">
        <v>1</v>
      </c>
      <c r="H16" s="178">
        <f t="shared" si="9"/>
        <v>1</v>
      </c>
      <c r="I16" s="267">
        <f>1+1</f>
        <v>2</v>
      </c>
      <c r="J16" s="180">
        <f t="shared" si="3"/>
        <v>0</v>
      </c>
      <c r="K16" s="181">
        <f>1+1</f>
        <v>2</v>
      </c>
      <c r="L16" s="182">
        <f>'03.01 (v3)'!T18</f>
        <v>0</v>
      </c>
      <c r="M16" s="183">
        <f>'03.01 (v3)'!U18</f>
        <v>0</v>
      </c>
      <c r="N16" s="184">
        <f>'03.01 (v3)'!V18</f>
        <v>0</v>
      </c>
      <c r="O16" s="185">
        <f>'03.01 (v3)'!W18</f>
        <v>0</v>
      </c>
      <c r="P16" s="182">
        <v>0</v>
      </c>
      <c r="Q16" s="186">
        <v>0</v>
      </c>
      <c r="R16" s="444" t="s">
        <v>127</v>
      </c>
      <c r="S16" s="445"/>
      <c r="T16" s="445"/>
      <c r="U16" s="445"/>
      <c r="V16" s="445"/>
      <c r="W16" s="183" t="s">
        <v>10</v>
      </c>
      <c r="X16" s="183">
        <f>(1+1)</f>
        <v>2</v>
      </c>
      <c r="Y16" s="183">
        <v>0</v>
      </c>
    </row>
    <row r="17" spans="1:25" s="187" customFormat="1" ht="26.25" customHeight="1" x14ac:dyDescent="0.25">
      <c r="A17" s="173">
        <f>'03.01 (v2)'!A19</f>
        <v>8.3333333333333329E-2</v>
      </c>
      <c r="B17" s="257" t="str">
        <f>'03.01 (v2)'!F19</f>
        <v>Sam</v>
      </c>
      <c r="C17" s="174">
        <f>'03.01 (v3)'!H19</f>
        <v>3611</v>
      </c>
      <c r="D17" s="175">
        <f>'03.01 (v3)'!I19</f>
        <v>3616</v>
      </c>
      <c r="E17" s="176">
        <f t="shared" si="8"/>
        <v>6</v>
      </c>
      <c r="F17" s="177">
        <v>1</v>
      </c>
      <c r="G17" s="177">
        <v>0</v>
      </c>
      <c r="H17" s="178">
        <f t="shared" si="9"/>
        <v>5</v>
      </c>
      <c r="I17" s="267">
        <f>5+0</f>
        <v>5</v>
      </c>
      <c r="J17" s="180">
        <f t="shared" si="3"/>
        <v>0</v>
      </c>
      <c r="K17" s="181">
        <f>3+0</f>
        <v>3</v>
      </c>
      <c r="L17" s="182">
        <f>'03.01 (v3)'!T19</f>
        <v>0</v>
      </c>
      <c r="M17" s="183">
        <f>'03.01 (v3)'!U19</f>
        <v>0</v>
      </c>
      <c r="N17" s="184">
        <f>'03.01 (v3)'!V19</f>
        <v>0</v>
      </c>
      <c r="O17" s="185">
        <f>'03.01 (v3)'!W19</f>
        <v>0</v>
      </c>
      <c r="P17" s="182">
        <v>2</v>
      </c>
      <c r="Q17" s="186">
        <v>0</v>
      </c>
      <c r="R17" s="444" t="s">
        <v>129</v>
      </c>
      <c r="S17" s="434"/>
      <c r="T17" s="434"/>
      <c r="U17" s="434"/>
      <c r="V17" s="434"/>
      <c r="W17" s="183" t="s">
        <v>10</v>
      </c>
      <c r="X17" s="183">
        <f>1+1+1+1+1</f>
        <v>5</v>
      </c>
      <c r="Y17" s="183">
        <v>0</v>
      </c>
    </row>
    <row r="18" spans="1:25" s="187" customFormat="1" ht="26.25" customHeight="1" x14ac:dyDescent="0.25">
      <c r="A18" s="173">
        <f>'03.01 (v2)'!A20</f>
        <v>0.10416666666666667</v>
      </c>
      <c r="B18" s="257" t="str">
        <f>'03.01 (v2)'!F20</f>
        <v>Kim</v>
      </c>
      <c r="C18" s="174">
        <f>'03.01 (v3)'!H20</f>
        <v>3617</v>
      </c>
      <c r="D18" s="175">
        <f>'03.01 (v3)'!I20</f>
        <v>3623</v>
      </c>
      <c r="E18" s="176">
        <f t="shared" ref="E18" si="11">IF(ISBLANK(D18),0,(D18-C18+1))</f>
        <v>7</v>
      </c>
      <c r="F18" s="177">
        <v>0</v>
      </c>
      <c r="G18" s="177">
        <v>0</v>
      </c>
      <c r="H18" s="178">
        <f t="shared" ref="H18" si="12">E18-G18-F18</f>
        <v>7</v>
      </c>
      <c r="I18" s="267">
        <f>7+0</f>
        <v>7</v>
      </c>
      <c r="J18" s="180">
        <f t="shared" ref="J18" si="13">IF(ISBLANK(I18),-90,(-((I18)-SUM(L18:Q18,K18))))</f>
        <v>0</v>
      </c>
      <c r="K18" s="181">
        <f>3+0</f>
        <v>3</v>
      </c>
      <c r="L18" s="182">
        <f>'03.01 (v3)'!T20</f>
        <v>0</v>
      </c>
      <c r="M18" s="183">
        <f>'03.01 (v3)'!U20</f>
        <v>0</v>
      </c>
      <c r="N18" s="184">
        <f>'03.01 (v3)'!V20</f>
        <v>3</v>
      </c>
      <c r="O18" s="185">
        <f>'03.01 (v3)'!W20</f>
        <v>0</v>
      </c>
      <c r="P18" s="182">
        <v>1</v>
      </c>
      <c r="Q18" s="186">
        <v>0</v>
      </c>
      <c r="R18" s="433" t="s">
        <v>130</v>
      </c>
      <c r="S18" s="434"/>
      <c r="T18" s="434"/>
      <c r="U18" s="434"/>
      <c r="V18" s="434"/>
      <c r="W18" s="183" t="s">
        <v>10</v>
      </c>
      <c r="X18" s="183">
        <f>1+1+1+1</f>
        <v>4</v>
      </c>
      <c r="Y18" s="183">
        <v>0</v>
      </c>
    </row>
    <row r="19" spans="1:25" s="187" customFormat="1" ht="26.25" customHeight="1" x14ac:dyDescent="0.25">
      <c r="A19" s="173">
        <f>'03.01 (v2)'!A21</f>
        <v>0.125</v>
      </c>
      <c r="B19" s="257" t="str">
        <f>'03.01 (v2)'!F21</f>
        <v>Todd</v>
      </c>
      <c r="C19" s="174">
        <f>'03.01 (v3)'!H21</f>
        <v>3624</v>
      </c>
      <c r="D19" s="175">
        <f>'03.01 (v3)'!I21</f>
        <v>3629</v>
      </c>
      <c r="E19" s="176">
        <f t="shared" si="8"/>
        <v>6</v>
      </c>
      <c r="F19" s="177">
        <v>0</v>
      </c>
      <c r="G19" s="177">
        <v>2</v>
      </c>
      <c r="H19" s="178">
        <f t="shared" si="9"/>
        <v>4</v>
      </c>
      <c r="I19" s="267">
        <f>4+2</f>
        <v>6</v>
      </c>
      <c r="J19" s="180">
        <f t="shared" si="3"/>
        <v>1</v>
      </c>
      <c r="K19" s="181">
        <f>3+1</f>
        <v>4</v>
      </c>
      <c r="L19" s="182">
        <f>'03.01 (v3)'!T21</f>
        <v>0</v>
      </c>
      <c r="M19" s="183">
        <f>'03.01 (v3)'!U21</f>
        <v>0</v>
      </c>
      <c r="N19" s="184">
        <f>'03.01 (v3)'!V21</f>
        <v>1</v>
      </c>
      <c r="O19" s="185">
        <v>2</v>
      </c>
      <c r="P19" s="182">
        <v>0</v>
      </c>
      <c r="Q19" s="186">
        <v>0</v>
      </c>
      <c r="R19" s="433" t="s">
        <v>131</v>
      </c>
      <c r="S19" s="434"/>
      <c r="T19" s="434"/>
      <c r="U19" s="434"/>
      <c r="V19" s="434"/>
      <c r="W19" s="183" t="s">
        <v>10</v>
      </c>
      <c r="X19" s="183">
        <f>(1+1)+1+1</f>
        <v>4</v>
      </c>
      <c r="Y19" s="183">
        <v>0</v>
      </c>
    </row>
    <row r="20" spans="1:25" s="187" customFormat="1" ht="26.25" customHeight="1" x14ac:dyDescent="0.25">
      <c r="A20" s="83">
        <f>'03.01 (v2)'!A22</f>
        <v>0.3125</v>
      </c>
      <c r="B20" s="88" t="str">
        <f>'03.01 (v2)'!F22</f>
        <v>Maria</v>
      </c>
      <c r="C20" s="90" t="s">
        <v>10</v>
      </c>
      <c r="D20" s="91" t="s">
        <v>10</v>
      </c>
      <c r="E20" s="176" t="s">
        <v>10</v>
      </c>
      <c r="F20" s="249" t="s">
        <v>10</v>
      </c>
      <c r="G20" s="249" t="s">
        <v>10</v>
      </c>
      <c r="H20" s="178" t="s">
        <v>10</v>
      </c>
      <c r="I20" s="250" t="s">
        <v>10</v>
      </c>
      <c r="J20" s="180" t="e">
        <v>#VALUE!</v>
      </c>
      <c r="K20" s="251" t="s">
        <v>10</v>
      </c>
      <c r="L20" s="252" t="s">
        <v>10</v>
      </c>
      <c r="M20" s="249" t="s">
        <v>10</v>
      </c>
      <c r="N20" s="253" t="s">
        <v>10</v>
      </c>
      <c r="O20" s="254" t="s">
        <v>10</v>
      </c>
      <c r="P20" s="252" t="s">
        <v>10</v>
      </c>
      <c r="Q20" s="255" t="s">
        <v>10</v>
      </c>
      <c r="R20" s="435" t="s">
        <v>89</v>
      </c>
      <c r="S20" s="436"/>
      <c r="T20" s="436"/>
      <c r="U20" s="436"/>
      <c r="V20" s="436"/>
      <c r="W20" s="249" t="s">
        <v>10</v>
      </c>
      <c r="X20" s="249" t="s">
        <v>10</v>
      </c>
      <c r="Y20" s="249" t="s">
        <v>10</v>
      </c>
    </row>
    <row r="21" spans="1:25" s="187" customFormat="1" ht="26.25" customHeight="1" x14ac:dyDescent="0.25">
      <c r="A21" s="83">
        <f>'03.01 (v2)'!A23</f>
        <v>0.3125</v>
      </c>
      <c r="B21" s="88" t="str">
        <f>'03.01 (v2)'!F23</f>
        <v>Glenn</v>
      </c>
      <c r="C21" s="90" t="s">
        <v>10</v>
      </c>
      <c r="D21" s="91" t="s">
        <v>10</v>
      </c>
      <c r="E21" s="176" t="s">
        <v>10</v>
      </c>
      <c r="F21" s="249" t="s">
        <v>10</v>
      </c>
      <c r="G21" s="249" t="s">
        <v>10</v>
      </c>
      <c r="H21" s="178" t="s">
        <v>10</v>
      </c>
      <c r="I21" s="250" t="s">
        <v>10</v>
      </c>
      <c r="J21" s="180" t="e">
        <v>#VALUE!</v>
      </c>
      <c r="K21" s="251" t="s">
        <v>10</v>
      </c>
      <c r="L21" s="252" t="s">
        <v>10</v>
      </c>
      <c r="M21" s="249" t="s">
        <v>10</v>
      </c>
      <c r="N21" s="253" t="s">
        <v>10</v>
      </c>
      <c r="O21" s="254" t="s">
        <v>10</v>
      </c>
      <c r="P21" s="252" t="s">
        <v>10</v>
      </c>
      <c r="Q21" s="255" t="s">
        <v>10</v>
      </c>
      <c r="R21" s="435" t="s">
        <v>89</v>
      </c>
      <c r="S21" s="436"/>
      <c r="T21" s="436"/>
      <c r="U21" s="436"/>
      <c r="V21" s="436"/>
      <c r="W21" s="249" t="s">
        <v>10</v>
      </c>
      <c r="X21" s="249" t="s">
        <v>10</v>
      </c>
      <c r="Y21" s="249" t="s">
        <v>10</v>
      </c>
    </row>
    <row r="22" spans="1:25" s="187" customFormat="1" ht="26.25" hidden="1" customHeight="1" x14ac:dyDescent="0.25">
      <c r="A22" s="173">
        <f>'03.01 (v2)'!A24</f>
        <v>0</v>
      </c>
      <c r="B22" s="257">
        <f>'03.01 (v2)'!F24</f>
        <v>0</v>
      </c>
      <c r="C22" s="174">
        <f>'03.01 (v3)'!H24</f>
        <v>0</v>
      </c>
      <c r="D22" s="175"/>
      <c r="E22" s="176">
        <f t="shared" si="8"/>
        <v>0</v>
      </c>
      <c r="F22" s="177"/>
      <c r="G22" s="177"/>
      <c r="H22" s="178">
        <f t="shared" si="9"/>
        <v>0</v>
      </c>
      <c r="I22" s="267">
        <f>'03.01 (v3)'!P24</f>
        <v>0</v>
      </c>
      <c r="J22" s="180">
        <f t="shared" ref="J22:J38" si="14">IF(ISBLANK(I22),-90,(I22-SUM(L22:Q22,K22)))</f>
        <v>0</v>
      </c>
      <c r="K22" s="181">
        <f>'03.01 (v3)'!X24</f>
        <v>0</v>
      </c>
      <c r="L22" s="182">
        <f>'03.01 (v3)'!T24</f>
        <v>0</v>
      </c>
      <c r="M22" s="183">
        <f>'03.01 (v3)'!U24</f>
        <v>0</v>
      </c>
      <c r="N22" s="184">
        <f>'03.01 (v3)'!V24</f>
        <v>0</v>
      </c>
      <c r="O22" s="185">
        <f>'03.01 (v3)'!W24</f>
        <v>0</v>
      </c>
      <c r="P22" s="182"/>
      <c r="Q22" s="186"/>
      <c r="R22" s="433">
        <f>'03.01 (v3)'!Y24</f>
        <v>0</v>
      </c>
      <c r="S22" s="434"/>
      <c r="T22" s="434"/>
      <c r="U22" s="434"/>
      <c r="V22" s="434"/>
      <c r="W22" s="183" t="s">
        <v>10</v>
      </c>
      <c r="X22" s="183"/>
      <c r="Y22" s="183"/>
    </row>
    <row r="23" spans="1:25" s="187" customFormat="1" ht="26.25" hidden="1" customHeight="1" x14ac:dyDescent="0.25">
      <c r="A23" s="173">
        <f>'03.01 (v2)'!A25</f>
        <v>0</v>
      </c>
      <c r="B23" s="257">
        <f>'03.01 (v2)'!F25</f>
        <v>0</v>
      </c>
      <c r="C23" s="174">
        <f>'03.01 (v3)'!H25</f>
        <v>0</v>
      </c>
      <c r="D23" s="175"/>
      <c r="E23" s="176">
        <f t="shared" si="8"/>
        <v>0</v>
      </c>
      <c r="F23" s="177"/>
      <c r="G23" s="177"/>
      <c r="H23" s="178">
        <f t="shared" si="9"/>
        <v>0</v>
      </c>
      <c r="I23" s="267">
        <f>'03.01 (v3)'!P25</f>
        <v>0</v>
      </c>
      <c r="J23" s="180">
        <f t="shared" si="14"/>
        <v>0</v>
      </c>
      <c r="K23" s="181">
        <f>'03.01 (v3)'!X25</f>
        <v>0</v>
      </c>
      <c r="L23" s="182">
        <f>'03.01 (v3)'!T25</f>
        <v>0</v>
      </c>
      <c r="M23" s="183">
        <f>'03.01 (v3)'!U25</f>
        <v>0</v>
      </c>
      <c r="N23" s="184">
        <f>'03.01 (v3)'!V25</f>
        <v>0</v>
      </c>
      <c r="O23" s="185">
        <f>'03.01 (v3)'!W25</f>
        <v>0</v>
      </c>
      <c r="P23" s="182"/>
      <c r="Q23" s="186"/>
      <c r="R23" s="433">
        <f>'03.01 (v3)'!Y25</f>
        <v>0</v>
      </c>
      <c r="S23" s="434"/>
      <c r="T23" s="434"/>
      <c r="U23" s="434"/>
      <c r="V23" s="434"/>
      <c r="W23" s="183" t="s">
        <v>10</v>
      </c>
      <c r="X23" s="183"/>
      <c r="Y23" s="183"/>
    </row>
    <row r="24" spans="1:25" s="187" customFormat="1" ht="26.25" hidden="1" customHeight="1" x14ac:dyDescent="0.25">
      <c r="A24" s="173">
        <f>'03.01 (v2)'!A26</f>
        <v>0</v>
      </c>
      <c r="B24" s="257">
        <f>'03.01 (v2)'!F26</f>
        <v>0</v>
      </c>
      <c r="C24" s="174">
        <f>'03.01 (v3)'!H26</f>
        <v>0</v>
      </c>
      <c r="D24" s="175"/>
      <c r="E24" s="176">
        <f t="shared" si="8"/>
        <v>0</v>
      </c>
      <c r="F24" s="177"/>
      <c r="G24" s="177"/>
      <c r="H24" s="178">
        <f t="shared" si="9"/>
        <v>0</v>
      </c>
      <c r="I24" s="267">
        <f>'03.01 (v3)'!P26</f>
        <v>0</v>
      </c>
      <c r="J24" s="180">
        <f t="shared" si="14"/>
        <v>0</v>
      </c>
      <c r="K24" s="181">
        <f>'03.01 (v3)'!X26</f>
        <v>0</v>
      </c>
      <c r="L24" s="182">
        <f>'03.01 (v3)'!T26</f>
        <v>0</v>
      </c>
      <c r="M24" s="183">
        <f>'03.01 (v3)'!U26</f>
        <v>0</v>
      </c>
      <c r="N24" s="184">
        <f>'03.01 (v3)'!V26</f>
        <v>0</v>
      </c>
      <c r="O24" s="185">
        <f>'03.01 (v3)'!W26</f>
        <v>0</v>
      </c>
      <c r="P24" s="182"/>
      <c r="Q24" s="186"/>
      <c r="R24" s="433">
        <f>'03.01 (v3)'!Y26</f>
        <v>0</v>
      </c>
      <c r="S24" s="434"/>
      <c r="T24" s="434"/>
      <c r="U24" s="434"/>
      <c r="V24" s="434"/>
      <c r="W24" s="183" t="s">
        <v>10</v>
      </c>
      <c r="X24" s="183"/>
      <c r="Y24" s="183"/>
    </row>
    <row r="25" spans="1:25" s="187" customFormat="1" ht="26.25" hidden="1" customHeight="1" x14ac:dyDescent="0.25">
      <c r="A25" s="173">
        <f>'03.01 (v2)'!A27</f>
        <v>0</v>
      </c>
      <c r="B25" s="257">
        <f>'03.01 (v2)'!F27</f>
        <v>0</v>
      </c>
      <c r="C25" s="174">
        <f>'03.01 (v3)'!H27</f>
        <v>0</v>
      </c>
      <c r="D25" s="175"/>
      <c r="E25" s="176">
        <f t="shared" si="8"/>
        <v>0</v>
      </c>
      <c r="F25" s="177"/>
      <c r="G25" s="177"/>
      <c r="H25" s="178">
        <f t="shared" si="9"/>
        <v>0</v>
      </c>
      <c r="I25" s="267">
        <f>'03.01 (v3)'!P27</f>
        <v>0</v>
      </c>
      <c r="J25" s="180">
        <f t="shared" si="14"/>
        <v>0</v>
      </c>
      <c r="K25" s="181">
        <f>'03.01 (v3)'!X27</f>
        <v>0</v>
      </c>
      <c r="L25" s="182">
        <f>'03.01 (v3)'!T27</f>
        <v>0</v>
      </c>
      <c r="M25" s="183">
        <f>'03.01 (v3)'!U27</f>
        <v>0</v>
      </c>
      <c r="N25" s="184">
        <f>'03.01 (v3)'!V27</f>
        <v>0</v>
      </c>
      <c r="O25" s="185">
        <f>'03.01 (v3)'!W27</f>
        <v>0</v>
      </c>
      <c r="P25" s="182"/>
      <c r="Q25" s="186"/>
      <c r="R25" s="433">
        <f>'03.01 (v3)'!Y27</f>
        <v>0</v>
      </c>
      <c r="S25" s="434"/>
      <c r="T25" s="434"/>
      <c r="U25" s="434"/>
      <c r="V25" s="434"/>
      <c r="W25" s="183" t="s">
        <v>10</v>
      </c>
      <c r="X25" s="183"/>
      <c r="Y25" s="183"/>
    </row>
    <row r="26" spans="1:25" s="187" customFormat="1" ht="26.25" hidden="1" customHeight="1" x14ac:dyDescent="0.25">
      <c r="A26" s="173">
        <f>'03.01 (v2)'!A28</f>
        <v>0</v>
      </c>
      <c r="B26" s="257">
        <f>'03.01 (v2)'!F28</f>
        <v>0</v>
      </c>
      <c r="C26" s="174">
        <f>'03.01 (v3)'!H28</f>
        <v>0</v>
      </c>
      <c r="D26" s="175"/>
      <c r="E26" s="176">
        <f t="shared" si="8"/>
        <v>0</v>
      </c>
      <c r="F26" s="177"/>
      <c r="G26" s="177"/>
      <c r="H26" s="178">
        <f t="shared" si="9"/>
        <v>0</v>
      </c>
      <c r="I26" s="267">
        <f>'03.01 (v3)'!P28</f>
        <v>0</v>
      </c>
      <c r="J26" s="180">
        <f t="shared" si="14"/>
        <v>0</v>
      </c>
      <c r="K26" s="181">
        <f>'03.01 (v3)'!X28</f>
        <v>0</v>
      </c>
      <c r="L26" s="182">
        <f>'03.01 (v3)'!T28</f>
        <v>0</v>
      </c>
      <c r="M26" s="183">
        <f>'03.01 (v3)'!U28</f>
        <v>0</v>
      </c>
      <c r="N26" s="184">
        <f>'03.01 (v3)'!V28</f>
        <v>0</v>
      </c>
      <c r="O26" s="185">
        <f>'03.01 (v3)'!W28</f>
        <v>0</v>
      </c>
      <c r="P26" s="182"/>
      <c r="Q26" s="186"/>
      <c r="R26" s="433">
        <f>'03.01 (v3)'!Y28</f>
        <v>0</v>
      </c>
      <c r="S26" s="434"/>
      <c r="T26" s="434"/>
      <c r="U26" s="434"/>
      <c r="V26" s="434"/>
      <c r="W26" s="183" t="s">
        <v>10</v>
      </c>
      <c r="X26" s="183"/>
      <c r="Y26" s="183"/>
    </row>
    <row r="27" spans="1:25" s="187" customFormat="1" ht="26.25" hidden="1" customHeight="1" x14ac:dyDescent="0.25">
      <c r="A27" s="173">
        <f>'03.01 (v2)'!A29</f>
        <v>0</v>
      </c>
      <c r="B27" s="257">
        <f>'03.01 (v2)'!F29</f>
        <v>0</v>
      </c>
      <c r="C27" s="174">
        <f>'03.01 (v3)'!H29</f>
        <v>0</v>
      </c>
      <c r="D27" s="175"/>
      <c r="E27" s="176">
        <f t="shared" si="8"/>
        <v>0</v>
      </c>
      <c r="F27" s="177"/>
      <c r="G27" s="177"/>
      <c r="H27" s="178">
        <f t="shared" si="9"/>
        <v>0</v>
      </c>
      <c r="I27" s="267">
        <f>'03.01 (v3)'!P29</f>
        <v>0</v>
      </c>
      <c r="J27" s="180">
        <f t="shared" si="14"/>
        <v>0</v>
      </c>
      <c r="K27" s="181">
        <f>'03.01 (v3)'!X29</f>
        <v>0</v>
      </c>
      <c r="L27" s="182">
        <f>'03.01 (v3)'!T29</f>
        <v>0</v>
      </c>
      <c r="M27" s="183">
        <f>'03.01 (v3)'!U29</f>
        <v>0</v>
      </c>
      <c r="N27" s="184">
        <f>'03.01 (v3)'!V29</f>
        <v>0</v>
      </c>
      <c r="O27" s="185">
        <f>'03.01 (v3)'!W29</f>
        <v>0</v>
      </c>
      <c r="P27" s="182"/>
      <c r="Q27" s="186"/>
      <c r="R27" s="433">
        <f>'03.01 (v3)'!Y29</f>
        <v>0</v>
      </c>
      <c r="S27" s="434"/>
      <c r="T27" s="434"/>
      <c r="U27" s="434"/>
      <c r="V27" s="434"/>
      <c r="W27" s="183" t="s">
        <v>10</v>
      </c>
      <c r="X27" s="183"/>
      <c r="Y27" s="183"/>
    </row>
    <row r="28" spans="1:25" s="187" customFormat="1" ht="26.25" hidden="1" customHeight="1" x14ac:dyDescent="0.25">
      <c r="A28" s="173">
        <f>'03.01 (v2)'!A30</f>
        <v>0</v>
      </c>
      <c r="B28" s="257">
        <f>'03.01 (v2)'!F30</f>
        <v>0</v>
      </c>
      <c r="C28" s="174">
        <f>'03.01 (v3)'!H30</f>
        <v>0</v>
      </c>
      <c r="D28" s="175"/>
      <c r="E28" s="176">
        <f t="shared" si="8"/>
        <v>0</v>
      </c>
      <c r="F28" s="177"/>
      <c r="G28" s="177"/>
      <c r="H28" s="178">
        <f t="shared" si="9"/>
        <v>0</v>
      </c>
      <c r="I28" s="267">
        <f>'03.01 (v3)'!P30</f>
        <v>0</v>
      </c>
      <c r="J28" s="180">
        <f t="shared" si="14"/>
        <v>0</v>
      </c>
      <c r="K28" s="181">
        <f>'03.01 (v3)'!X30</f>
        <v>0</v>
      </c>
      <c r="L28" s="182">
        <f>'03.01 (v3)'!T30</f>
        <v>0</v>
      </c>
      <c r="M28" s="183">
        <f>'03.01 (v3)'!U30</f>
        <v>0</v>
      </c>
      <c r="N28" s="184">
        <f>'03.01 (v3)'!V30</f>
        <v>0</v>
      </c>
      <c r="O28" s="185">
        <f>'03.01 (v3)'!W30</f>
        <v>0</v>
      </c>
      <c r="P28" s="182"/>
      <c r="Q28" s="186"/>
      <c r="R28" s="433">
        <f>'03.01 (v3)'!Y30</f>
        <v>0</v>
      </c>
      <c r="S28" s="434"/>
      <c r="T28" s="434"/>
      <c r="U28" s="434"/>
      <c r="V28" s="434"/>
      <c r="W28" s="183" t="s">
        <v>10</v>
      </c>
      <c r="X28" s="183"/>
      <c r="Y28" s="183"/>
    </row>
    <row r="29" spans="1:25" s="187" customFormat="1" ht="26.25" hidden="1" customHeight="1" x14ac:dyDescent="0.25">
      <c r="A29" s="173">
        <f>'03.01 (v2)'!A31</f>
        <v>0</v>
      </c>
      <c r="B29" s="257">
        <f>'03.01 (v2)'!F31</f>
        <v>0</v>
      </c>
      <c r="C29" s="174">
        <f>'03.01 (v3)'!H31</f>
        <v>0</v>
      </c>
      <c r="D29" s="175"/>
      <c r="E29" s="176">
        <f t="shared" si="8"/>
        <v>0</v>
      </c>
      <c r="F29" s="177"/>
      <c r="G29" s="177"/>
      <c r="H29" s="178">
        <f t="shared" si="9"/>
        <v>0</v>
      </c>
      <c r="I29" s="267">
        <f>'03.01 (v3)'!P31</f>
        <v>0</v>
      </c>
      <c r="J29" s="180">
        <f t="shared" si="14"/>
        <v>0</v>
      </c>
      <c r="K29" s="181">
        <f>'03.01 (v3)'!X31</f>
        <v>0</v>
      </c>
      <c r="L29" s="182">
        <f>'03.01 (v3)'!T31</f>
        <v>0</v>
      </c>
      <c r="M29" s="183">
        <f>'03.01 (v3)'!U31</f>
        <v>0</v>
      </c>
      <c r="N29" s="184">
        <f>'03.01 (v3)'!V31</f>
        <v>0</v>
      </c>
      <c r="O29" s="185">
        <f>'03.01 (v3)'!W31</f>
        <v>0</v>
      </c>
      <c r="P29" s="182"/>
      <c r="Q29" s="186"/>
      <c r="R29" s="433">
        <f>'03.01 (v3)'!Y31</f>
        <v>0</v>
      </c>
      <c r="S29" s="434"/>
      <c r="T29" s="434"/>
      <c r="U29" s="434"/>
      <c r="V29" s="434"/>
      <c r="W29" s="183" t="s">
        <v>10</v>
      </c>
      <c r="X29" s="183"/>
      <c r="Y29" s="183"/>
    </row>
    <row r="30" spans="1:25" s="187" customFormat="1" ht="26.25" hidden="1" customHeight="1" x14ac:dyDescent="0.25">
      <c r="A30" s="173">
        <f>'03.01 (v2)'!A32</f>
        <v>0</v>
      </c>
      <c r="B30" s="257">
        <f>'03.01 (v2)'!F32</f>
        <v>0</v>
      </c>
      <c r="C30" s="174">
        <f>'03.01 (v3)'!H32</f>
        <v>0</v>
      </c>
      <c r="D30" s="175"/>
      <c r="E30" s="176">
        <f t="shared" si="8"/>
        <v>0</v>
      </c>
      <c r="F30" s="177"/>
      <c r="G30" s="177"/>
      <c r="H30" s="178">
        <f t="shared" si="9"/>
        <v>0</v>
      </c>
      <c r="I30" s="267">
        <f>'03.01 (v3)'!P32</f>
        <v>0</v>
      </c>
      <c r="J30" s="180">
        <f t="shared" si="14"/>
        <v>0</v>
      </c>
      <c r="K30" s="181">
        <f>'03.01 (v3)'!X32</f>
        <v>0</v>
      </c>
      <c r="L30" s="182">
        <f>'03.01 (v3)'!T32</f>
        <v>0</v>
      </c>
      <c r="M30" s="183">
        <f>'03.01 (v3)'!U32</f>
        <v>0</v>
      </c>
      <c r="N30" s="184">
        <f>'03.01 (v3)'!V32</f>
        <v>0</v>
      </c>
      <c r="O30" s="185">
        <f>'03.01 (v3)'!W32</f>
        <v>0</v>
      </c>
      <c r="P30" s="182"/>
      <c r="Q30" s="186"/>
      <c r="R30" s="433">
        <f>'03.01 (v3)'!Y32</f>
        <v>0</v>
      </c>
      <c r="S30" s="434"/>
      <c r="T30" s="434"/>
      <c r="U30" s="434"/>
      <c r="V30" s="434"/>
      <c r="W30" s="183" t="s">
        <v>10</v>
      </c>
      <c r="X30" s="183"/>
      <c r="Y30" s="183"/>
    </row>
    <row r="31" spans="1:25" s="187" customFormat="1" ht="26.25" hidden="1" customHeight="1" x14ac:dyDescent="0.25">
      <c r="A31" s="173">
        <f>'03.01 (v2)'!A33</f>
        <v>0</v>
      </c>
      <c r="B31" s="257">
        <f>'03.01 (v2)'!F33</f>
        <v>0</v>
      </c>
      <c r="C31" s="174">
        <f>'03.01 (v3)'!H33</f>
        <v>0</v>
      </c>
      <c r="D31" s="175"/>
      <c r="E31" s="176">
        <f t="shared" si="8"/>
        <v>0</v>
      </c>
      <c r="F31" s="177"/>
      <c r="G31" s="177"/>
      <c r="H31" s="178">
        <f t="shared" si="9"/>
        <v>0</v>
      </c>
      <c r="I31" s="267">
        <f>'03.01 (v3)'!P33</f>
        <v>0</v>
      </c>
      <c r="J31" s="180">
        <f t="shared" si="14"/>
        <v>0</v>
      </c>
      <c r="K31" s="181">
        <f>'03.01 (v3)'!X33</f>
        <v>0</v>
      </c>
      <c r="L31" s="182">
        <f>'03.01 (v3)'!T33</f>
        <v>0</v>
      </c>
      <c r="M31" s="183">
        <f>'03.01 (v3)'!U33</f>
        <v>0</v>
      </c>
      <c r="N31" s="184">
        <f>'03.01 (v3)'!V33</f>
        <v>0</v>
      </c>
      <c r="O31" s="185">
        <f>'03.01 (v3)'!W33</f>
        <v>0</v>
      </c>
      <c r="P31" s="182"/>
      <c r="Q31" s="186"/>
      <c r="R31" s="433">
        <f>'03.01 (v3)'!Y33</f>
        <v>0</v>
      </c>
      <c r="S31" s="434"/>
      <c r="T31" s="434"/>
      <c r="U31" s="434"/>
      <c r="V31" s="434"/>
      <c r="W31" s="183" t="s">
        <v>10</v>
      </c>
      <c r="X31" s="183"/>
      <c r="Y31" s="183"/>
    </row>
    <row r="32" spans="1:25" s="187" customFormat="1" ht="26.25" hidden="1" customHeight="1" x14ac:dyDescent="0.25">
      <c r="A32" s="173">
        <f>'03.01 (v2)'!A34</f>
        <v>0</v>
      </c>
      <c r="B32" s="257">
        <f>'03.01 (v2)'!F34</f>
        <v>0</v>
      </c>
      <c r="C32" s="174">
        <f>'03.01 (v3)'!H34</f>
        <v>0</v>
      </c>
      <c r="D32" s="175"/>
      <c r="E32" s="176">
        <f t="shared" si="8"/>
        <v>0</v>
      </c>
      <c r="F32" s="177"/>
      <c r="G32" s="177"/>
      <c r="H32" s="178">
        <f t="shared" si="9"/>
        <v>0</v>
      </c>
      <c r="I32" s="267">
        <f>'03.01 (v3)'!P34</f>
        <v>0</v>
      </c>
      <c r="J32" s="180">
        <f t="shared" si="14"/>
        <v>0</v>
      </c>
      <c r="K32" s="181">
        <f>'03.01 (v3)'!X34</f>
        <v>0</v>
      </c>
      <c r="L32" s="182">
        <f>'03.01 (v3)'!T34</f>
        <v>0</v>
      </c>
      <c r="M32" s="183">
        <f>'03.01 (v3)'!U34</f>
        <v>0</v>
      </c>
      <c r="N32" s="184">
        <f>'03.01 (v3)'!V34</f>
        <v>0</v>
      </c>
      <c r="O32" s="185">
        <f>'03.01 (v3)'!W34</f>
        <v>0</v>
      </c>
      <c r="P32" s="182"/>
      <c r="Q32" s="186"/>
      <c r="R32" s="433">
        <f>'03.01 (v3)'!Y34</f>
        <v>0</v>
      </c>
      <c r="S32" s="434"/>
      <c r="T32" s="434"/>
      <c r="U32" s="434"/>
      <c r="V32" s="434"/>
      <c r="W32" s="183" t="s">
        <v>10</v>
      </c>
      <c r="X32" s="183"/>
      <c r="Y32" s="183"/>
    </row>
    <row r="33" spans="1:26" s="187" customFormat="1" ht="26.25" hidden="1" customHeight="1" x14ac:dyDescent="0.25">
      <c r="A33" s="173">
        <f>'03.01 (v2)'!A35</f>
        <v>0</v>
      </c>
      <c r="B33" s="257">
        <f>'03.01 (v2)'!F35</f>
        <v>0</v>
      </c>
      <c r="C33" s="174">
        <f>'03.01 (v3)'!H35</f>
        <v>0</v>
      </c>
      <c r="D33" s="175"/>
      <c r="E33" s="176">
        <f t="shared" si="8"/>
        <v>0</v>
      </c>
      <c r="F33" s="177"/>
      <c r="G33" s="177"/>
      <c r="H33" s="178">
        <f t="shared" si="9"/>
        <v>0</v>
      </c>
      <c r="I33" s="267">
        <f>'03.01 (v3)'!P35</f>
        <v>0</v>
      </c>
      <c r="J33" s="180">
        <f t="shared" si="14"/>
        <v>0</v>
      </c>
      <c r="K33" s="181">
        <f>'03.01 (v3)'!X35</f>
        <v>0</v>
      </c>
      <c r="L33" s="182">
        <f>'03.01 (v3)'!T35</f>
        <v>0</v>
      </c>
      <c r="M33" s="183">
        <f>'03.01 (v3)'!U35</f>
        <v>0</v>
      </c>
      <c r="N33" s="184">
        <f>'03.01 (v3)'!V35</f>
        <v>0</v>
      </c>
      <c r="O33" s="185">
        <f>'03.01 (v3)'!W35</f>
        <v>0</v>
      </c>
      <c r="P33" s="182"/>
      <c r="Q33" s="186"/>
      <c r="R33" s="433">
        <f>'03.01 (v3)'!Y35</f>
        <v>0</v>
      </c>
      <c r="S33" s="434"/>
      <c r="T33" s="434"/>
      <c r="U33" s="434"/>
      <c r="V33" s="434"/>
      <c r="W33" s="183" t="s">
        <v>10</v>
      </c>
      <c r="X33" s="183"/>
      <c r="Y33" s="183"/>
    </row>
    <row r="34" spans="1:26" s="187" customFormat="1" ht="26.25" hidden="1" customHeight="1" x14ac:dyDescent="0.25">
      <c r="A34" s="173">
        <f>'03.01 (v2)'!A36</f>
        <v>0</v>
      </c>
      <c r="B34" s="257">
        <f>'03.01 (v2)'!F36</f>
        <v>0</v>
      </c>
      <c r="C34" s="174">
        <f>'03.01 (v3)'!H36</f>
        <v>0</v>
      </c>
      <c r="D34" s="175"/>
      <c r="E34" s="176">
        <f t="shared" si="8"/>
        <v>0</v>
      </c>
      <c r="F34" s="177"/>
      <c r="G34" s="177"/>
      <c r="H34" s="178">
        <f t="shared" si="9"/>
        <v>0</v>
      </c>
      <c r="I34" s="267">
        <f>'03.01 (v3)'!P36</f>
        <v>0</v>
      </c>
      <c r="J34" s="180">
        <f t="shared" si="14"/>
        <v>0</v>
      </c>
      <c r="K34" s="181">
        <f>'03.01 (v3)'!X36</f>
        <v>0</v>
      </c>
      <c r="L34" s="182">
        <f>'03.01 (v3)'!T36</f>
        <v>0</v>
      </c>
      <c r="M34" s="183">
        <f>'03.01 (v3)'!U36</f>
        <v>0</v>
      </c>
      <c r="N34" s="184">
        <f>'03.01 (v3)'!V36</f>
        <v>0</v>
      </c>
      <c r="O34" s="185">
        <f>'03.01 (v3)'!W36</f>
        <v>0</v>
      </c>
      <c r="P34" s="182"/>
      <c r="Q34" s="186"/>
      <c r="R34" s="433">
        <f>'03.01 (v3)'!Y36</f>
        <v>0</v>
      </c>
      <c r="S34" s="434"/>
      <c r="T34" s="434"/>
      <c r="U34" s="434"/>
      <c r="V34" s="434"/>
      <c r="W34" s="183" t="s">
        <v>10</v>
      </c>
      <c r="X34" s="183"/>
      <c r="Y34" s="183"/>
    </row>
    <row r="35" spans="1:26" s="187" customFormat="1" ht="26.25" hidden="1" customHeight="1" x14ac:dyDescent="0.25">
      <c r="A35" s="173">
        <f>'03.01 (v2)'!A37</f>
        <v>0</v>
      </c>
      <c r="B35" s="257">
        <f>'03.01 (v2)'!F37</f>
        <v>0</v>
      </c>
      <c r="C35" s="174">
        <f>'03.01 (v3)'!H37</f>
        <v>0</v>
      </c>
      <c r="D35" s="175"/>
      <c r="E35" s="176">
        <f t="shared" si="8"/>
        <v>0</v>
      </c>
      <c r="F35" s="177"/>
      <c r="G35" s="177"/>
      <c r="H35" s="178">
        <f t="shared" si="9"/>
        <v>0</v>
      </c>
      <c r="I35" s="267">
        <f>'03.01 (v3)'!P37</f>
        <v>0</v>
      </c>
      <c r="J35" s="180">
        <f t="shared" si="14"/>
        <v>0</v>
      </c>
      <c r="K35" s="181">
        <f>'03.01 (v3)'!X37</f>
        <v>0</v>
      </c>
      <c r="L35" s="182">
        <f>'03.01 (v3)'!T37</f>
        <v>0</v>
      </c>
      <c r="M35" s="183">
        <f>'03.01 (v3)'!U37</f>
        <v>0</v>
      </c>
      <c r="N35" s="184">
        <f>'03.01 (v3)'!V37</f>
        <v>0</v>
      </c>
      <c r="O35" s="185">
        <f>'03.01 (v3)'!W37</f>
        <v>0</v>
      </c>
      <c r="P35" s="182"/>
      <c r="Q35" s="186"/>
      <c r="R35" s="433">
        <f>'03.01 (v3)'!Y37</f>
        <v>0</v>
      </c>
      <c r="S35" s="434"/>
      <c r="T35" s="434"/>
      <c r="U35" s="434"/>
      <c r="V35" s="434"/>
      <c r="W35" s="183" t="s">
        <v>10</v>
      </c>
      <c r="X35" s="183"/>
      <c r="Y35" s="183"/>
    </row>
    <row r="36" spans="1:26" s="187" customFormat="1" ht="26.25" hidden="1" customHeight="1" x14ac:dyDescent="0.25">
      <c r="A36" s="173">
        <f>'03.01 (v2)'!A38</f>
        <v>0</v>
      </c>
      <c r="B36" s="257">
        <f>'03.01 (v2)'!F38</f>
        <v>0</v>
      </c>
      <c r="C36" s="174">
        <f>'03.01 (v3)'!H38</f>
        <v>0</v>
      </c>
      <c r="D36" s="175"/>
      <c r="E36" s="176">
        <f t="shared" si="8"/>
        <v>0</v>
      </c>
      <c r="F36" s="177"/>
      <c r="G36" s="177"/>
      <c r="H36" s="178">
        <f t="shared" si="9"/>
        <v>0</v>
      </c>
      <c r="I36" s="267">
        <f>'03.01 (v3)'!P38</f>
        <v>0</v>
      </c>
      <c r="J36" s="180">
        <f t="shared" si="14"/>
        <v>0</v>
      </c>
      <c r="K36" s="181">
        <f>'03.01 (v3)'!X38</f>
        <v>0</v>
      </c>
      <c r="L36" s="182">
        <f>'03.01 (v3)'!T38</f>
        <v>0</v>
      </c>
      <c r="M36" s="183">
        <f>'03.01 (v3)'!U38</f>
        <v>0</v>
      </c>
      <c r="N36" s="184">
        <f>'03.01 (v3)'!V38</f>
        <v>0</v>
      </c>
      <c r="O36" s="185">
        <f>'03.01 (v3)'!W38</f>
        <v>0</v>
      </c>
      <c r="P36" s="182"/>
      <c r="Q36" s="186"/>
      <c r="R36" s="433">
        <f>'03.01 (v3)'!Y38</f>
        <v>0</v>
      </c>
      <c r="S36" s="434"/>
      <c r="T36" s="434"/>
      <c r="U36" s="434"/>
      <c r="V36" s="434"/>
      <c r="W36" s="183" t="s">
        <v>10</v>
      </c>
      <c r="X36" s="183"/>
      <c r="Y36" s="183"/>
    </row>
    <row r="37" spans="1:26" s="187" customFormat="1" ht="26.25" hidden="1" customHeight="1" x14ac:dyDescent="0.25">
      <c r="A37" s="173">
        <f>'03.01 (v2)'!A39</f>
        <v>0</v>
      </c>
      <c r="B37" s="257">
        <f>'03.01 (v2)'!F39</f>
        <v>0</v>
      </c>
      <c r="C37" s="174">
        <f>'03.01 (v3)'!H39</f>
        <v>0</v>
      </c>
      <c r="D37" s="175"/>
      <c r="E37" s="176">
        <f t="shared" si="8"/>
        <v>0</v>
      </c>
      <c r="F37" s="177"/>
      <c r="G37" s="177"/>
      <c r="H37" s="178">
        <f t="shared" si="9"/>
        <v>0</v>
      </c>
      <c r="I37" s="267">
        <f>'03.01 (v3)'!P39</f>
        <v>0</v>
      </c>
      <c r="J37" s="180">
        <f t="shared" si="14"/>
        <v>0</v>
      </c>
      <c r="K37" s="181">
        <f>'03.01 (v3)'!X39</f>
        <v>0</v>
      </c>
      <c r="L37" s="182">
        <f>'03.01 (v3)'!T39</f>
        <v>0</v>
      </c>
      <c r="M37" s="183">
        <f>'03.01 (v3)'!U39</f>
        <v>0</v>
      </c>
      <c r="N37" s="184">
        <f>'03.01 (v3)'!V39</f>
        <v>0</v>
      </c>
      <c r="O37" s="185">
        <f>'03.01 (v3)'!W39</f>
        <v>0</v>
      </c>
      <c r="P37" s="182"/>
      <c r="Q37" s="186"/>
      <c r="R37" s="433">
        <f>'03.01 (v3)'!Y39</f>
        <v>0</v>
      </c>
      <c r="S37" s="434"/>
      <c r="T37" s="434"/>
      <c r="U37" s="434"/>
      <c r="V37" s="434"/>
      <c r="W37" s="183" t="s">
        <v>10</v>
      </c>
      <c r="X37" s="183"/>
      <c r="Y37" s="183"/>
    </row>
    <row r="38" spans="1:26" s="187" customFormat="1" ht="26.25" hidden="1" customHeight="1" x14ac:dyDescent="0.25">
      <c r="A38" s="70">
        <v>0.41666666666666669</v>
      </c>
      <c r="B38" s="74" t="str">
        <f>'03.01 (v2)'!F40</f>
        <v>Joy</v>
      </c>
      <c r="C38" s="76" t="s">
        <v>10</v>
      </c>
      <c r="D38" s="77" t="s">
        <v>10</v>
      </c>
      <c r="E38" s="176" t="s">
        <v>10</v>
      </c>
      <c r="F38" s="177" t="s">
        <v>10</v>
      </c>
      <c r="G38" s="177" t="s">
        <v>10</v>
      </c>
      <c r="H38" s="178" t="s">
        <v>10</v>
      </c>
      <c r="I38" s="179" t="s">
        <v>10</v>
      </c>
      <c r="J38" s="180" t="e">
        <f t="shared" si="14"/>
        <v>#VALUE!</v>
      </c>
      <c r="K38" s="258" t="s">
        <v>10</v>
      </c>
      <c r="L38" s="259" t="s">
        <v>10</v>
      </c>
      <c r="M38" s="260" t="s">
        <v>10</v>
      </c>
      <c r="N38" s="261" t="s">
        <v>10</v>
      </c>
      <c r="O38" s="262" t="s">
        <v>10</v>
      </c>
      <c r="P38" s="259" t="s">
        <v>10</v>
      </c>
      <c r="Q38" s="263" t="s">
        <v>10</v>
      </c>
      <c r="R38" s="425" t="str">
        <f>'03.01 (v3)'!Y40</f>
        <v>Group A, Lunches, 
No Photos</v>
      </c>
      <c r="S38" s="426"/>
      <c r="T38" s="426"/>
      <c r="U38" s="426"/>
      <c r="V38" s="426"/>
      <c r="W38" s="260" t="s">
        <v>10</v>
      </c>
      <c r="X38" s="260" t="s">
        <v>10</v>
      </c>
      <c r="Y38" s="260" t="s">
        <v>10</v>
      </c>
    </row>
    <row r="39" spans="1:26" s="187" customFormat="1" ht="26.25" hidden="1" customHeight="1" x14ac:dyDescent="0.25">
      <c r="A39" s="83" t="s">
        <v>36</v>
      </c>
      <c r="B39" s="88" t="str">
        <f>'03.01 (v2)'!F46</f>
        <v>Ted,Cliff</v>
      </c>
      <c r="C39" s="90" t="s">
        <v>10</v>
      </c>
      <c r="D39" s="91" t="s">
        <v>10</v>
      </c>
      <c r="E39" s="176" t="s">
        <v>10</v>
      </c>
      <c r="F39" s="249" t="s">
        <v>10</v>
      </c>
      <c r="G39" s="249" t="s">
        <v>10</v>
      </c>
      <c r="H39" s="178" t="s">
        <v>10</v>
      </c>
      <c r="I39" s="250" t="s">
        <v>10</v>
      </c>
      <c r="J39" s="180" t="e">
        <f t="shared" ref="J39" si="15">IF(ISBLANK(I39),-90,(I39-SUM(L39:Q39,K39)))</f>
        <v>#VALUE!</v>
      </c>
      <c r="K39" s="251" t="s">
        <v>10</v>
      </c>
      <c r="L39" s="252" t="s">
        <v>10</v>
      </c>
      <c r="M39" s="249" t="s">
        <v>10</v>
      </c>
      <c r="N39" s="253" t="s">
        <v>10</v>
      </c>
      <c r="O39" s="254" t="s">
        <v>10</v>
      </c>
      <c r="P39" s="252" t="s">
        <v>10</v>
      </c>
      <c r="Q39" s="255" t="s">
        <v>10</v>
      </c>
      <c r="R39" s="435" t="str">
        <f>'03.01 (v3)'!Y41</f>
        <v>Group B, Lunches, 
No Photos</v>
      </c>
      <c r="S39" s="436"/>
      <c r="T39" s="436"/>
      <c r="U39" s="436"/>
      <c r="V39" s="436"/>
      <c r="W39" s="249" t="s">
        <v>10</v>
      </c>
      <c r="X39" s="249" t="s">
        <v>10</v>
      </c>
      <c r="Y39" s="249" t="s">
        <v>10</v>
      </c>
    </row>
    <row r="40" spans="1:26" s="187" customFormat="1" ht="49.5" hidden="1" customHeight="1" x14ac:dyDescent="0.25">
      <c r="A40" s="245"/>
      <c r="B40" s="256"/>
      <c r="C40" s="188" t="s">
        <v>10</v>
      </c>
      <c r="D40" s="189" t="s">
        <v>10</v>
      </c>
      <c r="E40" s="176" t="s">
        <v>10</v>
      </c>
      <c r="F40" s="190" t="s">
        <v>10</v>
      </c>
      <c r="G40" s="191" t="s">
        <v>10</v>
      </c>
      <c r="H40" s="178" t="s">
        <v>10</v>
      </c>
      <c r="I40" s="192" t="s">
        <v>10</v>
      </c>
      <c r="J40" s="180" t="e">
        <f t="shared" ref="J40" si="16">IF(ISBLANK(I40),-90,(I40-SUM(L40:Q40,K40)))</f>
        <v>#VALUE!</v>
      </c>
      <c r="K40" s="193" t="s">
        <v>10</v>
      </c>
      <c r="L40" s="194" t="s">
        <v>10</v>
      </c>
      <c r="M40" s="195" t="s">
        <v>10</v>
      </c>
      <c r="N40" s="196" t="s">
        <v>10</v>
      </c>
      <c r="O40" s="197" t="s">
        <v>10</v>
      </c>
      <c r="P40" s="194" t="s">
        <v>10</v>
      </c>
      <c r="Q40" s="198" t="s">
        <v>10</v>
      </c>
      <c r="R40" s="431" t="str">
        <f>'03.01 (v3)'!Y42</f>
        <v>Group C, Lunches, 
No Photos</v>
      </c>
      <c r="S40" s="432"/>
      <c r="T40" s="432"/>
      <c r="U40" s="432"/>
      <c r="V40" s="432"/>
      <c r="W40" s="191"/>
      <c r="X40" s="191" t="s">
        <v>10</v>
      </c>
      <c r="Y40" s="191" t="s">
        <v>10</v>
      </c>
    </row>
    <row r="41" spans="1:26" ht="7.5" customHeight="1" thickBot="1" x14ac:dyDescent="0.3">
      <c r="A41" s="199"/>
      <c r="B41" s="200"/>
      <c r="C41" s="201"/>
      <c r="D41" s="202"/>
      <c r="E41" s="203">
        <v>0</v>
      </c>
      <c r="F41" s="204"/>
      <c r="G41" s="204"/>
      <c r="H41" s="205">
        <v>0</v>
      </c>
      <c r="I41" s="206"/>
      <c r="J41" s="207"/>
      <c r="K41" s="208"/>
      <c r="L41" s="209"/>
      <c r="M41" s="204"/>
      <c r="N41" s="210"/>
      <c r="O41" s="211"/>
      <c r="P41" s="212"/>
      <c r="Q41" s="213"/>
      <c r="R41" s="440"/>
      <c r="S41" s="441"/>
      <c r="T41" s="441"/>
      <c r="U41" s="441"/>
      <c r="V41" s="441"/>
      <c r="W41" s="248"/>
      <c r="X41" s="248"/>
      <c r="Y41" s="248"/>
    </row>
    <row r="42" spans="1:26" s="214" customFormat="1" ht="30.75" customHeight="1" x14ac:dyDescent="0.25">
      <c r="B42" s="215"/>
      <c r="D42" s="216"/>
      <c r="E42" s="217">
        <f>SUM(E2:E41)</f>
        <v>102</v>
      </c>
      <c r="F42" s="218">
        <f>SUM(F2:F41)</f>
        <v>4</v>
      </c>
      <c r="G42" s="218">
        <f>SUM(G2:G41)</f>
        <v>18</v>
      </c>
      <c r="H42" s="219">
        <f>E42-F42-G42</f>
        <v>80</v>
      </c>
      <c r="I42" s="265">
        <f t="shared" ref="I42:Q42" si="17">SUM(I2:I41)</f>
        <v>98</v>
      </c>
      <c r="J42" s="220" t="e">
        <f t="shared" si="17"/>
        <v>#VALUE!</v>
      </c>
      <c r="K42" s="221">
        <f t="shared" si="17"/>
        <v>57</v>
      </c>
      <c r="L42" s="222">
        <f t="shared" si="17"/>
        <v>0</v>
      </c>
      <c r="M42" s="223">
        <f t="shared" si="17"/>
        <v>1</v>
      </c>
      <c r="N42" s="224">
        <f t="shared" si="17"/>
        <v>30</v>
      </c>
      <c r="O42" s="225">
        <f t="shared" si="17"/>
        <v>9</v>
      </c>
      <c r="P42" s="226">
        <f t="shared" si="17"/>
        <v>3</v>
      </c>
      <c r="Q42" s="223">
        <f t="shared" si="17"/>
        <v>0</v>
      </c>
      <c r="R42" s="227">
        <f>SUM(L42:Q42)</f>
        <v>43</v>
      </c>
      <c r="S42" s="442" t="s">
        <v>61</v>
      </c>
      <c r="T42" s="443"/>
      <c r="U42" s="443"/>
      <c r="V42" s="443"/>
      <c r="W42" s="247">
        <f>SUM(W2:W41)</f>
        <v>76</v>
      </c>
      <c r="X42" s="247">
        <f>SUM(X2:X41)</f>
        <v>47</v>
      </c>
      <c r="Y42" s="247">
        <f>SUM(Y2:Y41)</f>
        <v>13</v>
      </c>
      <c r="Z42" s="228">
        <f>SUM(X42:Y42)</f>
        <v>60</v>
      </c>
    </row>
    <row r="43" spans="1:26" ht="119.25" thickBot="1" x14ac:dyDescent="0.3">
      <c r="E43" s="230" t="s">
        <v>62</v>
      </c>
      <c r="F43" s="231" t="s">
        <v>63</v>
      </c>
      <c r="G43" s="231" t="s">
        <v>64</v>
      </c>
      <c r="H43" s="232" t="s">
        <v>49</v>
      </c>
      <c r="I43" s="266" t="s">
        <v>65</v>
      </c>
      <c r="J43" s="233" t="s">
        <v>51</v>
      </c>
      <c r="K43" s="234" t="s">
        <v>52</v>
      </c>
      <c r="L43" s="235" t="s">
        <v>53</v>
      </c>
      <c r="M43" s="236" t="s">
        <v>54</v>
      </c>
      <c r="N43" s="237" t="s">
        <v>55</v>
      </c>
      <c r="O43" s="238" t="s">
        <v>12</v>
      </c>
      <c r="P43" s="239" t="s">
        <v>66</v>
      </c>
      <c r="Q43" s="236" t="s">
        <v>67</v>
      </c>
      <c r="R43" s="240" t="s">
        <v>68</v>
      </c>
      <c r="S43" s="437"/>
      <c r="T43" s="438"/>
      <c r="U43" s="438"/>
      <c r="V43" s="439"/>
    </row>
    <row r="44" spans="1:26" s="229" customFormat="1" x14ac:dyDescent="0.25">
      <c r="A44"/>
      <c r="B44" s="22"/>
      <c r="I44" s="241">
        <f>I42+G42</f>
        <v>116</v>
      </c>
      <c r="J44" s="214"/>
      <c r="K44" s="242"/>
      <c r="M44" s="229">
        <f>L42+M42</f>
        <v>1</v>
      </c>
      <c r="R44" s="243"/>
      <c r="S44" s="243"/>
      <c r="T44" s="243"/>
      <c r="U44" s="243"/>
      <c r="V44" s="243"/>
      <c r="W44" s="214"/>
      <c r="X44" s="214"/>
      <c r="Y44" s="214"/>
    </row>
    <row r="45" spans="1:26" s="229" customFormat="1" x14ac:dyDescent="0.25">
      <c r="A45"/>
      <c r="B45" s="22"/>
      <c r="E45" s="244"/>
      <c r="I45" s="241"/>
      <c r="J45" s="214"/>
      <c r="K45" s="242"/>
      <c r="R45" s="243"/>
      <c r="S45" s="243"/>
      <c r="T45" s="243"/>
      <c r="U45" s="243"/>
      <c r="V45" s="243"/>
      <c r="W45" s="214"/>
      <c r="X45" s="214"/>
      <c r="Y45" s="214"/>
    </row>
  </sheetData>
  <mergeCells count="43">
    <mergeCell ref="S43:V43"/>
    <mergeCell ref="R40:V40"/>
    <mergeCell ref="R41:V41"/>
    <mergeCell ref="S42:V42"/>
    <mergeCell ref="R39:V39"/>
    <mergeCell ref="R38:V38"/>
    <mergeCell ref="R32:V32"/>
    <mergeCell ref="R33:V33"/>
    <mergeCell ref="R34:V34"/>
    <mergeCell ref="R35:V35"/>
    <mergeCell ref="R36:V36"/>
    <mergeCell ref="R37:V37"/>
    <mergeCell ref="R31:V31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30:V30"/>
    <mergeCell ref="R19:V19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18:V18"/>
    <mergeCell ref="R6:V6"/>
    <mergeCell ref="R1:V1"/>
    <mergeCell ref="R2:V2"/>
    <mergeCell ref="R3:V3"/>
    <mergeCell ref="R4:V4"/>
    <mergeCell ref="R5:V5"/>
  </mergeCells>
  <conditionalFormatting sqref="J1:J43">
    <cfRule type="cellIs" dxfId="3" priority="1" stopIfTrue="1" operator="equal">
      <formula>-90</formula>
    </cfRule>
  </conditionalFormatting>
  <conditionalFormatting sqref="J3:J40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67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47146-7A7D-4E3F-BE00-32B0830F199C}">
  <sheetPr>
    <pageSetUpPr fitToPage="1"/>
  </sheetPr>
  <dimension ref="A1:W12"/>
  <sheetViews>
    <sheetView tabSelected="1" workbookViewId="0">
      <selection activeCell="B13" sqref="B13"/>
    </sheetView>
  </sheetViews>
  <sheetFormatPr defaultRowHeight="15" x14ac:dyDescent="0.25"/>
  <sheetData>
    <row r="1" spans="1:23" x14ac:dyDescent="0.25">
      <c r="A1">
        <f>32.46</f>
        <v>32.46</v>
      </c>
      <c r="B1">
        <v>29.99</v>
      </c>
      <c r="T1">
        <v>11</v>
      </c>
      <c r="U1">
        <v>4</v>
      </c>
    </row>
    <row r="2" spans="1:23" x14ac:dyDescent="0.25">
      <c r="A2">
        <v>28.13</v>
      </c>
      <c r="B2">
        <v>25.99</v>
      </c>
      <c r="T2">
        <v>9</v>
      </c>
      <c r="U2">
        <v>2</v>
      </c>
    </row>
    <row r="3" spans="1:23" x14ac:dyDescent="0.25">
      <c r="A3">
        <v>32.46</v>
      </c>
      <c r="B3">
        <v>29.99</v>
      </c>
      <c r="T3">
        <v>3</v>
      </c>
      <c r="U3">
        <v>2</v>
      </c>
    </row>
    <row r="4" spans="1:23" x14ac:dyDescent="0.25">
      <c r="A4">
        <v>28.13</v>
      </c>
      <c r="B4">
        <v>25.99</v>
      </c>
      <c r="T4">
        <v>5</v>
      </c>
      <c r="U4">
        <v>0</v>
      </c>
    </row>
    <row r="5" spans="1:23" x14ac:dyDescent="0.25">
      <c r="A5">
        <v>28.13</v>
      </c>
      <c r="B5">
        <v>25.99</v>
      </c>
      <c r="T5">
        <v>5</v>
      </c>
      <c r="U5">
        <v>1</v>
      </c>
    </row>
    <row r="6" spans="1:23" x14ac:dyDescent="0.25">
      <c r="A6">
        <v>48.7</v>
      </c>
      <c r="B6">
        <f>44.99</f>
        <v>44.99</v>
      </c>
      <c r="T6">
        <v>1</v>
      </c>
      <c r="U6">
        <v>0</v>
      </c>
    </row>
    <row r="7" spans="1:23" x14ac:dyDescent="0.25">
      <c r="A7">
        <v>64.94</v>
      </c>
      <c r="B7">
        <v>59.99</v>
      </c>
      <c r="T7">
        <v>2</v>
      </c>
      <c r="U7">
        <v>0</v>
      </c>
    </row>
    <row r="8" spans="1:23" x14ac:dyDescent="0.25">
      <c r="A8">
        <v>48.7</v>
      </c>
      <c r="B8">
        <v>44.99</v>
      </c>
      <c r="T8">
        <v>1</v>
      </c>
      <c r="U8">
        <v>1</v>
      </c>
    </row>
    <row r="9" spans="1:23" x14ac:dyDescent="0.25">
      <c r="A9">
        <v>32.46</v>
      </c>
      <c r="B9">
        <v>29.99</v>
      </c>
      <c r="T9">
        <v>4</v>
      </c>
      <c r="U9">
        <v>0</v>
      </c>
      <c r="V9">
        <v>2</v>
      </c>
    </row>
    <row r="10" spans="1:23" x14ac:dyDescent="0.25">
      <c r="A10" s="354">
        <f>SUM(A1:A9)</f>
        <v>344.10999999999996</v>
      </c>
      <c r="B10" s="448">
        <f>SUM(B1:B9)</f>
        <v>317.91000000000003</v>
      </c>
      <c r="T10">
        <v>2</v>
      </c>
      <c r="U10">
        <v>0</v>
      </c>
      <c r="V10">
        <v>1</v>
      </c>
    </row>
    <row r="11" spans="1:23" x14ac:dyDescent="0.25">
      <c r="T11">
        <v>3</v>
      </c>
      <c r="U11">
        <v>1</v>
      </c>
    </row>
    <row r="12" spans="1:23" x14ac:dyDescent="0.25">
      <c r="B12">
        <f>959.62+317.91</f>
        <v>1277.53</v>
      </c>
      <c r="T12" s="354">
        <f>SUM(T1:T11)</f>
        <v>46</v>
      </c>
      <c r="U12" s="354">
        <f>SUM(U1:U11)</f>
        <v>11</v>
      </c>
      <c r="V12" s="354">
        <f>SUM(V1:V11)</f>
        <v>3</v>
      </c>
      <c r="W12">
        <f>SUM(T12:V12)</f>
        <v>60</v>
      </c>
    </row>
  </sheetData>
  <pageMargins left="0.7" right="0.7" top="0.75" bottom="0.75" header="0.3" footer="0.3"/>
  <pageSetup scale="58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Sheet2</vt:lpstr>
      <vt:lpstr>03.01 (v2)</vt:lpstr>
      <vt:lpstr>03.01 (v3)</vt:lpstr>
      <vt:lpstr>00.00</vt:lpstr>
      <vt:lpstr>DCR NCR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2024-03-06T01:46:17Z</cp:lastPrinted>
  <dcterms:created xsi:type="dcterms:W3CDTF">2010-01-10T05:59:46Z</dcterms:created>
  <dcterms:modified xsi:type="dcterms:W3CDTF">2024-03-06T02:13:32Z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